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F3B95CF-75D0-4978-91AD-CC9E87AA5BB9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O13" i="431"/>
  <c r="O21" i="431"/>
  <c r="P14" i="431"/>
  <c r="P22" i="431"/>
  <c r="Q23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N21" i="431"/>
  <c r="O14" i="431"/>
  <c r="O22" i="431"/>
  <c r="P15" i="431"/>
  <c r="P23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Q20" i="431"/>
  <c r="N18" i="431"/>
  <c r="P12" i="431"/>
  <c r="Q13" i="431"/>
  <c r="Q21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O11" i="431"/>
  <c r="O19" i="431"/>
  <c r="P20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N20" i="431"/>
  <c r="Q15" i="431"/>
  <c r="Q16" i="431"/>
  <c r="S16" i="431" l="1"/>
  <c r="R16" i="431"/>
  <c r="S15" i="431"/>
  <c r="R15" i="431"/>
  <c r="S22" i="431"/>
  <c r="R22" i="431"/>
  <c r="S14" i="431"/>
  <c r="R14" i="431"/>
  <c r="S21" i="431"/>
  <c r="R21" i="431"/>
  <c r="S13" i="431"/>
  <c r="R13" i="431"/>
  <c r="S20" i="431"/>
  <c r="R20" i="431"/>
  <c r="S12" i="431"/>
  <c r="R12" i="431"/>
  <c r="S19" i="431"/>
  <c r="R19" i="431"/>
  <c r="S11" i="431"/>
  <c r="R11" i="431"/>
  <c r="R18" i="431"/>
  <c r="S18" i="431"/>
  <c r="S10" i="431"/>
  <c r="R10" i="431"/>
  <c r="S17" i="431"/>
  <c r="R17" i="431"/>
  <c r="R9" i="431"/>
  <c r="S9" i="431"/>
  <c r="S23" i="431"/>
  <c r="R23" i="431"/>
  <c r="O8" i="431"/>
  <c r="G8" i="431"/>
  <c r="E8" i="431"/>
  <c r="D8" i="431"/>
  <c r="N8" i="431"/>
  <c r="I8" i="431"/>
  <c r="K8" i="431"/>
  <c r="C8" i="431"/>
  <c r="P8" i="431"/>
  <c r="H8" i="431"/>
  <c r="F8" i="431"/>
  <c r="Q8" i="431"/>
  <c r="J8" i="431"/>
  <c r="M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D16" i="414"/>
  <c r="C19" i="414"/>
  <c r="D4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Q3" i="345" l="1"/>
  <c r="S3" i="347"/>
  <c r="U3" i="347"/>
  <c r="Q3" i="347"/>
  <c r="H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G15" i="339"/>
  <c r="H15" i="339"/>
  <c r="J13" i="339"/>
  <c r="B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<sst xmlns="http://schemas.openxmlformats.org/spreadsheetml/2006/main" count="4880" uniqueCount="1360">
  <si>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</si>
  <si>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</si>
  <si>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</si>
  <si>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</si>
  <si>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</si>
  <si>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</si>
  <si>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</si>
  <si>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</si>
  <si>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</si>
  <si>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</si>
  <si>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</si>
  <si>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</si>
  <si>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</si>
  <si>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</si>
  <si>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</si>
  <si>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</si>
  <si>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</si>
  <si>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</si>
  <si>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</si>
  <si>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</si>
  <si>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</si>
  <si>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</si>
  <si>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</si>
  <si>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</si>
  <si>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</si>
  <si>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</si>
  <si>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</si>
  <si>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</si>
  <si>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</si>
  <si>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</si>
  <si>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</si>
  <si>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</si>
  <si>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</si>
  <si>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</si>
  <si>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</si>
  <si>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</si>
  <si>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</si>
  <si>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</si>
  <si>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</si>
  <si>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</si>
  <si>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</si>
  <si>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</si>
  <si>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</si>
  <si>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</si>
  <si>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</si>
  <si>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</si>
  <si>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</si>
  <si>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</si>
  <si>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</si>
  <si>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</si>
  <si>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</si>
  <si>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</si>
  <si>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</si>
  <si>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</si>
  <si>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</si>
  <si>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</si>
  <si>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</si>
  <si>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</si>
  <si>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</si>
  <si>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</si>
  <si>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</si>
  <si>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</si>
  <si>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</si>
  <si>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</si>
  <si>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</si>
  <si>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</si>
  <si>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</si>
  <si>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</si>
  <si>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</si>
  <si>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</si>
  <si>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</si>
  <si>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</si>
  <si>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</si>
  <si>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</si>
  <si>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</si>
  <si>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</si>
  <si>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</si>
  <si>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</si>
  <si>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</si>
  <si>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</si>
  <si>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</si>
  <si>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</si>
  <si>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</si>
  <si>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</si>
  <si>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</si>
  <si>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</si>
  <si>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</si>
  <si>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</si>
  <si>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</si>
  <si>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</si>
  <si>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</si>
  <si>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</si>
  <si>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</si>
  <si>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</si>
  <si>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</si>
  <si>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</si>
  <si>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</si>
  <si>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</si>
  <si>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</si>
  <si>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</si>
  <si>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</si>
  <si>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</si>
  <si>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</si>
  <si>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</si>
  <si>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</si>
  <si>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</si>
  <si>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</si>
  <si>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</si>
  <si>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</si>
  <si>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</si>
  <si>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</si>
  <si>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</si>
  <si>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</si>
  <si>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</si>
  <si>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</si>
  <si>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</si>
  <si>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</si>
  <si>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</si>
  <si>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</si>
  <si>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</si>
  <si>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</si>
  <si>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</si>
  <si>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</si>
  <si>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</si>
  <si>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</si>
  <si>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</si>
  <si>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</si>
  <si>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</si>
  <si>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</si>
  <si>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</si>
  <si>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</si>
  <si>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</si>
  <si>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</si>
  <si>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</si>
  <si>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</si>
  <si>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</si>
  <si>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</si>
  <si>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</si>
  <si>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</si>
  <si>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</si>
  <si>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</si>
  <si>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</si>
  <si>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</si>
  <si>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</si>
  <si>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</si>
  <si>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</si>
  <si>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</si>
  <si>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</si>
  <si>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</si>
  <si>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</si>
  <si>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</si>
  <si>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</si>
  <si>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</si>
  <si>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</si>
  <si>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</si>
  <si>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</si>
  <si>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</si>
  <si>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</si>
  <si>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</si>
  <si>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</si>
  <si>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</si>
  <si>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</si>
  <si>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</si>
  <si>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</si>
  <si>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</si>
  <si>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</si>
  <si>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</si>
  <si>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</si>
  <si>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</si>
  <si>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</si>
  <si>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</si>
  <si>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</si>
  <si>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</si>
  <si>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</si>
  <si>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</si>
  <si>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</si>
  <si>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</si>
  <si>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</si>
  <si>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</si>
  <si>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</si>
  <si>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</si>
  <si>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</si>
  <si>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</si>
  <si>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</si>
  <si>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</si>
  <si>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</si>
  <si>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</si>
  <si>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</si>
  <si>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</si>
  <si>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</si>
  <si>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</si>
  <si>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</si>
  <si>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</si>
  <si>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</si>
  <si>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</si>
  <si>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</si>
  <si>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</si>
  <si>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</si>
  <si>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</si>
  <si>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</si>
  <si>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</si>
  <si>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</si>
  <si>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</si>
  <si>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</si>
  <si>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</si>
  <si>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</si>
  <si>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</si>
  <si>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</si>
  <si>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</si>
  <si>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</si>
  <si>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</si>
  <si>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</si>
  <si>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</si>
  <si>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</si>
  <si>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</si>
  <si>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</si>
  <si>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</si>
  <si>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</si>
  <si>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</si>
  <si>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</si>
  <si>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</si>
  <si>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</si>
  <si>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</si>
  <si>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</si>
  <si>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</si>
  <si>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</si>
  <si>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</si>
  <si>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</si>
  <si>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</si>
  <si>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</si>
  <si>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</si>
  <si>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</si>
  <si>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</si>
  <si>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</si>
  <si>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</si>
  <si>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</si>
  <si>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</si>
  <si>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</si>
  <si>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</si>
  <si>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</si>
  <si>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</si>
  <si>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</si>
  <si>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</si>
  <si>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</si>
  <si>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</si>
  <si>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</si>
  <si>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</si>
  <si>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</si>
  <si>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</si>
  <si>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</si>
  <si>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</si>
  <si>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</si>
  <si>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</si>
  <si>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</si>
  <si>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</si>
  <si>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</si>
  <si>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</si>
  <si>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</si>
  <si>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</si>
  <si>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</si>
  <si>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</si>
  <si>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</si>
  <si>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</si>
  <si>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</si>
  <si>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</si>
  <si>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</si>
  <si>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</si>
  <si>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</si>
  <si>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</si>
  <si>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</si>
  <si>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Ústav lékařské genetiky a fetální medicíny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</si>
  <si>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</si>
  <si>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</si>
  <si>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</si>
  <si>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</si>
  <si>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</si>
  <si>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</si>
  <si>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</si>
  <si>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</si>
  <si>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</si>
  <si>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</si>
  <si>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</si>
  <si>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</si>
  <si>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</si>
  <si>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</si>
  <si>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</si>
  <si>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</si>
  <si>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</si>
  <si>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</si>
  <si>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</si>
  <si>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</si>
  <si>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</si>
  <si>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</si>
  <si>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</si>
  <si>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</si>
  <si>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</si>
  <si>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</si>
  <si>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</si>
  <si>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</si>
  <si>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</si>
  <si>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</si>
  <si>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</si>
  <si>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</si>
  <si>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</si>
  <si>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</si>
  <si>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</si>
  <si>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</si>
  <si>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</si>
  <si>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</si>
  <si>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</si>
  <si>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</si>
  <si>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</si>
  <si>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</si>
  <si>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</si>
  <si>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</si>
  <si>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</si>
  <si>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</si>
  <si>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</si>
  <si>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</si>
  <si>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</si>
  <si>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</si>
  <si>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</si>
  <si>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</si>
  <si>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</si>
  <si>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</si>
  <si>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</si>
  <si>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</si>
  <si>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</si>
  <si>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</si>
  <si>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</si>
  <si>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</si>
  <si>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</si>
  <si>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</si>
  <si>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</si>
  <si>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</si>
  <si>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</si>
  <si>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</si>
  <si>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</si>
  <si>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</si>
  <si>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</si>
  <si>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</si>
  <si>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</si>
  <si>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</si>
  <si>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</si>
  <si>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</si>
  <si>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</si>
  <si>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</si>
  <si>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51807     Stravné, pohoštění - dodavatelsky</t>
  </si>
  <si>
    <t xml:space="preserve">                    51807002     Konference - pohoštění zajištěné ve vlastní režii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</si>
  <si>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</si>
  <si>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</si>
  <si>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</si>
  <si>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</si>
  <si>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</si>
  <si>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</si>
  <si>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</si>
  <si>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</si>
  <si>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</si>
  <si>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</si>
  <si>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</si>
  <si>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</si>
  <si>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</si>
  <si>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</si>
  <si>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</si>
  <si>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</si>
  <si>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</si>
  <si>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</si>
  <si>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</si>
  <si>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</si>
  <si>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</si>
  <si>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</si>
  <si>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</si>
  <si>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</si>
  <si>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</si>
  <si>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</si>
  <si>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</si>
  <si>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</si>
  <si>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</si>
  <si>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</si>
  <si>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</si>
  <si>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</si>
  <si>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</si>
  <si>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</si>
  <si>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</si>
  <si>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</si>
  <si>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</si>
  <si>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</si>
  <si>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52810000     Zvyšování kvalifikace (OPMČ)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</si>
  <si>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</si>
  <si>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</si>
  <si>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</si>
  <si>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</si>
  <si>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</si>
  <si>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</si>
  <si>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</si>
  <si>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</si>
  <si>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</si>
  <si>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</si>
  <si>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</si>
  <si>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</si>
  <si>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</si>
  <si>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</si>
  <si>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</si>
  <si>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55110002     Odpisy DNM z odpisů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</si>
  <si>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</si>
  <si>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</si>
  <si>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</si>
  <si>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</si>
  <si>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</si>
  <si>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</si>
  <si>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</si>
  <si>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</si>
  <si>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</si>
  <si>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</si>
  <si>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</si>
  <si>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</si>
  <si>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</si>
  <si>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</si>
  <si>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</si>
  <si>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</si>
  <si>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</si>
  <si>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</si>
  <si>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</si>
  <si>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</si>
  <si>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</si>
  <si>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</si>
  <si>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</si>
  <si>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</si>
  <si>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</si>
  <si>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</si>
  <si>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</si>
  <si>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</si>
  <si>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</si>
  <si>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</si>
  <si>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</si>
  <si>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</si>
  <si>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</si>
  <si>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</si>
  <si>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</si>
  <si>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</si>
  <si>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</si>
  <si>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</si>
  <si>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</si>
  <si>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</si>
  <si>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</si>
  <si>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</si>
  <si>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</si>
  <si>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</si>
  <si>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</si>
  <si>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</si>
  <si>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</si>
  <si>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</si>
  <si>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</si>
  <si>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</si>
  <si>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</si>
  <si>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</si>
  <si>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</si>
  <si>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</si>
  <si>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</si>
  <si>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</si>
  <si>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</si>
  <si>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</si>
  <si>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</si>
  <si>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</si>
  <si>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</si>
  <si>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</si>
  <si>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</si>
  <si>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</si>
  <si>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</si>
  <si>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</si>
  <si>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</si>
  <si>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</si>
  <si>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</si>
  <si>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</si>
  <si>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</si>
  <si>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</si>
  <si>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</si>
  <si>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28</t>
  </si>
  <si>
    <t>GEN: Ústav lékařské genetiky</t>
  </si>
  <si>
    <t>50113001 - léky - paušál (LEK)</t>
  </si>
  <si>
    <t>GEN: Ústav lékařské genetiky Celkem</t>
  </si>
  <si>
    <t>SumaKL</t>
  </si>
  <si>
    <t>2821</t>
  </si>
  <si>
    <t>GEN: ambulance</t>
  </si>
  <si>
    <t>GEN: ambulance Celkem</t>
  </si>
  <si>
    <t>SumaNS</t>
  </si>
  <si>
    <t>mezeraNS</t>
  </si>
  <si>
    <t>2841</t>
  </si>
  <si>
    <t>GEN: laboratoř</t>
  </si>
  <si>
    <t>GEN: laboratoř Celkem</t>
  </si>
  <si>
    <t>léky - paušál (LEK)</t>
  </si>
  <si>
    <t>O</t>
  </si>
  <si>
    <t>AULIN</t>
  </si>
  <si>
    <t>GRA 15X100MG(SACKY)</t>
  </si>
  <si>
    <t>CARBOSORB</t>
  </si>
  <si>
    <t>320MG TBL NOB 20</t>
  </si>
  <si>
    <t>ECOLAV Výplach očí 100ml</t>
  </si>
  <si>
    <t>100 ml</t>
  </si>
  <si>
    <t>IBUMAX 400 MG</t>
  </si>
  <si>
    <t>PORTBLFLM30X400MG</t>
  </si>
  <si>
    <t>KL SOL.HYD.PEROX.20% 500g</t>
  </si>
  <si>
    <t>MAGNESIUM SULFURICUM BBP 10%</t>
  </si>
  <si>
    <t>INJ 5X10ML 10%</t>
  </si>
  <si>
    <t>MAGNESIUM SULFURICUM BBP 20%</t>
  </si>
  <si>
    <t>200MG/ML INJ SOL 5X10ML</t>
  </si>
  <si>
    <t>Carbo medicinalis PharmaSwiss tbl.20</t>
  </si>
  <si>
    <t>CHLORID SODNÝ 0,9% BRAUN</t>
  </si>
  <si>
    <t>INF SOL 20X100MLPELAH</t>
  </si>
  <si>
    <t>JODISOL ROZTOK</t>
  </si>
  <si>
    <t>DRM SOL 1X80GM</t>
  </si>
  <si>
    <t>KL ETHANOLUM BENZ.DENAT. 900ml /720g/</t>
  </si>
  <si>
    <t>KL PRIPRAVEK</t>
  </si>
  <si>
    <t>2821 - GEN: ambulance</t>
  </si>
  <si>
    <t>D06BB03 - ACIKLOVIR</t>
  </si>
  <si>
    <t>D06BB03</t>
  </si>
  <si>
    <t>155941</t>
  </si>
  <si>
    <t>HERPESIN</t>
  </si>
  <si>
    <t>50MG/G CRM 5G</t>
  </si>
  <si>
    <t>Přehled plnění pozitivního listu - spotřeba léčivých přípravků - orientační přehled</t>
  </si>
  <si>
    <t>28 - GEN: Ústav lékařské genetiky</t>
  </si>
  <si>
    <t>2841 - GEN: laboratoř</t>
  </si>
  <si>
    <t>Ústav lékařské genetiky a fet.med.</t>
  </si>
  <si>
    <t>HVLP</t>
  </si>
  <si>
    <t>IPLP</t>
  </si>
  <si>
    <t>89301282</t>
  </si>
  <si>
    <t>Ambulance odd.lékařské genetiky Celkem</t>
  </si>
  <si>
    <t>Ústav lékařské genetiky a fet.med. Celkem</t>
  </si>
  <si>
    <t>* Legenda</t>
  </si>
  <si>
    <t>DIAPZT = Pomůcky pro diabetiky, jejichž název začíná slovem "Pumpa"</t>
  </si>
  <si>
    <t>Bräuerová Barbora</t>
  </si>
  <si>
    <t>Curtisová Václava</t>
  </si>
  <si>
    <t>Mracká Enkhjargalan</t>
  </si>
  <si>
    <t>Není Určen</t>
  </si>
  <si>
    <t>Procházka Martin</t>
  </si>
  <si>
    <t>Punová Lucia</t>
  </si>
  <si>
    <t>Štellmachová Júlia</t>
  </si>
  <si>
    <t>Woitková Veronika</t>
  </si>
  <si>
    <t>SUMATRIPTAN</t>
  </si>
  <si>
    <t>119115</t>
  </si>
  <si>
    <t>SUMATRIPTAN ACTAVIS</t>
  </si>
  <si>
    <t>50MG TBL OBD 6 I</t>
  </si>
  <si>
    <t>AMIDY</t>
  </si>
  <si>
    <t>2684</t>
  </si>
  <si>
    <t>MESOCAIN</t>
  </si>
  <si>
    <t>10MG/G+2MG/G GEL 1X20G</t>
  </si>
  <si>
    <t>AZITHROMYCIN</t>
  </si>
  <si>
    <t>45010</t>
  </si>
  <si>
    <t>AZITROMYCIN SANDOZ</t>
  </si>
  <si>
    <t>500MG TBL FLM 3</t>
  </si>
  <si>
    <t>BETAMETHASON A ANTIBIOTIKA</t>
  </si>
  <si>
    <t>225275</t>
  </si>
  <si>
    <t>FUCICORT</t>
  </si>
  <si>
    <t>20MG/G+1MG/G CRM 20G</t>
  </si>
  <si>
    <t>CEFUROXIM</t>
  </si>
  <si>
    <t>18547</t>
  </si>
  <si>
    <t>XORIMAX</t>
  </si>
  <si>
    <t>500MG TBL FLM 10</t>
  </si>
  <si>
    <t>CETIRIZIN</t>
  </si>
  <si>
    <t>99600</t>
  </si>
  <si>
    <t>ZODAC</t>
  </si>
  <si>
    <t>10MG TBL FLM 90</t>
  </si>
  <si>
    <t>DEXAMETHASON</t>
  </si>
  <si>
    <t>84700</t>
  </si>
  <si>
    <t>OTOBACID N</t>
  </si>
  <si>
    <t>0,2MG/G+5MG/G+479,8MG/G AUR GTT SOL 1X5ML</t>
  </si>
  <si>
    <t>232954</t>
  </si>
  <si>
    <t>DIKLOFENAK</t>
  </si>
  <si>
    <t>119672</t>
  </si>
  <si>
    <t>DICLOFENAC DUO PHARMASWISS</t>
  </si>
  <si>
    <t>75MG CPS RDR 30 I</t>
  </si>
  <si>
    <t>89025</t>
  </si>
  <si>
    <t>DICLOFENAC AL</t>
  </si>
  <si>
    <t>50MG TBL ENT 50</t>
  </si>
  <si>
    <t>247409</t>
  </si>
  <si>
    <t>DIOSMIN, KOMBINACE</t>
  </si>
  <si>
    <t>225549</t>
  </si>
  <si>
    <t>DETRALEX</t>
  </si>
  <si>
    <t>500MG TBL FLM 180(2X90)</t>
  </si>
  <si>
    <t>DOXYCYKLIN</t>
  </si>
  <si>
    <t>4013</t>
  </si>
  <si>
    <t>DOXYBENE</t>
  </si>
  <si>
    <t>200MG TBL NOB 10</t>
  </si>
  <si>
    <t>FLUKONAZOL</t>
  </si>
  <si>
    <t>64941</t>
  </si>
  <si>
    <t>DIFLUCAN</t>
  </si>
  <si>
    <t>150MG CPS DUR 1 I</t>
  </si>
  <si>
    <t>FLUTIKASON-FUROÁT</t>
  </si>
  <si>
    <t>29816</t>
  </si>
  <si>
    <t>AVAMYS</t>
  </si>
  <si>
    <t>27,5MCG/VSTŘIK NAS SPR SUS 1X120DÁV</t>
  </si>
  <si>
    <t>CHOLEKALCIFEROL</t>
  </si>
  <si>
    <t>12023</t>
  </si>
  <si>
    <t>VIGANTOL</t>
  </si>
  <si>
    <t>0,5MG/ML POR GTT SOL 1X10ML</t>
  </si>
  <si>
    <t>132861</t>
  </si>
  <si>
    <t>0,5MG/ML POR GTT SOL 10ML</t>
  </si>
  <si>
    <t>132941</t>
  </si>
  <si>
    <t>IBUPROFEN</t>
  </si>
  <si>
    <t>11063</t>
  </si>
  <si>
    <t>IBALGIN 600</t>
  </si>
  <si>
    <t>600MG TBL FLM 30</t>
  </si>
  <si>
    <t>207900</t>
  </si>
  <si>
    <t>IBALGIN</t>
  </si>
  <si>
    <t>JINÁ ANTIBIOTIKA PRO LOKÁLNÍ APLIKACI</t>
  </si>
  <si>
    <t>1066</t>
  </si>
  <si>
    <t>FRAMYKOIN</t>
  </si>
  <si>
    <t>250IU/G+5,2MG/G UNG 10G</t>
  </si>
  <si>
    <t>KLARITHROMYCIN</t>
  </si>
  <si>
    <t>216199</t>
  </si>
  <si>
    <t>KLACID</t>
  </si>
  <si>
    <t>500MG TBL FLM 14</t>
  </si>
  <si>
    <t>KYSELINA ACETYLSALICYLOVÁ</t>
  </si>
  <si>
    <t>125114</t>
  </si>
  <si>
    <t>ANOPYRIN</t>
  </si>
  <si>
    <t>100MG TBL NOB 60(3X20)</t>
  </si>
  <si>
    <t>235897</t>
  </si>
  <si>
    <t>100MG TBL NOB 60(6X10)</t>
  </si>
  <si>
    <t>METFORMIN</t>
  </si>
  <si>
    <t>208207</t>
  </si>
  <si>
    <t>SIOFOR</t>
  </si>
  <si>
    <t>850MG TBL FLM 60 II</t>
  </si>
  <si>
    <t>MOMETASON</t>
  </si>
  <si>
    <t>170760</t>
  </si>
  <si>
    <t>MOMMOX</t>
  </si>
  <si>
    <t>0,05MG/DÁV NAS SPR SUS 140DÁV</t>
  </si>
  <si>
    <t>192204</t>
  </si>
  <si>
    <t>ELOCOM</t>
  </si>
  <si>
    <t>1MG/G UNG 1X15G</t>
  </si>
  <si>
    <t>PREDNISON</t>
  </si>
  <si>
    <t>2963</t>
  </si>
  <si>
    <t>PREDNISON LÉČIVA</t>
  </si>
  <si>
    <t>20MG TBL NOB 20</t>
  </si>
  <si>
    <t>PROMETHAZIN</t>
  </si>
  <si>
    <t>172476</t>
  </si>
  <si>
    <t>PROTHAZIN</t>
  </si>
  <si>
    <t>25MG TBL FLM 20X1</t>
  </si>
  <si>
    <t>PSEUDOEFEDRIN, KOMBINACE</t>
  </si>
  <si>
    <t>216104</t>
  </si>
  <si>
    <t>CLARINASE REPETABS</t>
  </si>
  <si>
    <t>5MG/120MG TBL PRO 14</t>
  </si>
  <si>
    <t>HOŘČÍK (KOMBINACE RŮZNÝCH SOLÍ)</t>
  </si>
  <si>
    <t>215978</t>
  </si>
  <si>
    <t>MAGNOSOLV</t>
  </si>
  <si>
    <t>365MG POR GRA SOL SCC 30</t>
  </si>
  <si>
    <t>KLINDAMYCIN</t>
  </si>
  <si>
    <t>100339</t>
  </si>
  <si>
    <t>DALACIN C</t>
  </si>
  <si>
    <t>300MG CPS DUR 16</t>
  </si>
  <si>
    <t>PREDNISOLON A ANTISEPTIKA</t>
  </si>
  <si>
    <t>16467</t>
  </si>
  <si>
    <t>IMACORT</t>
  </si>
  <si>
    <t>10MG/G+2,5MG/G+5MG/G CRM 20G</t>
  </si>
  <si>
    <t>ZOLPIDEM</t>
  </si>
  <si>
    <t>233360</t>
  </si>
  <si>
    <t>ZOLPIDEM MYLAN</t>
  </si>
  <si>
    <t>10MG TBL FLM 20</t>
  </si>
  <si>
    <t>ESTRIOL</t>
  </si>
  <si>
    <t>186666</t>
  </si>
  <si>
    <t>OVESTIN</t>
  </si>
  <si>
    <t>0,5MG VAG GLB 15</t>
  </si>
  <si>
    <t>201970</t>
  </si>
  <si>
    <t>PAMYCON</t>
  </si>
  <si>
    <t>33000IU/2500IU DRM PLV SOL 1</t>
  </si>
  <si>
    <t>SALBUTAMOL</t>
  </si>
  <si>
    <t>31934</t>
  </si>
  <si>
    <t>VENTOLIN INHALER N</t>
  </si>
  <si>
    <t>100MCG/DÁV INH SUS PSS 200DÁV</t>
  </si>
  <si>
    <t>AMOXICILIN A  INHIBITOR BETA-LAKTAMASY</t>
  </si>
  <si>
    <t>5951</t>
  </si>
  <si>
    <t>AMOKSIKLAV 1 G</t>
  </si>
  <si>
    <t>875MG/125MG TBL FLM 14</t>
  </si>
  <si>
    <t>Jiná</t>
  </si>
  <si>
    <t>*3999</t>
  </si>
  <si>
    <t>Jiný</t>
  </si>
  <si>
    <t>103788</t>
  </si>
  <si>
    <t>216185</t>
  </si>
  <si>
    <t>KLACID SR</t>
  </si>
  <si>
    <t>500MG TBL RET 7</t>
  </si>
  <si>
    <t>TOBRAMYCIN</t>
  </si>
  <si>
    <t>86264</t>
  </si>
  <si>
    <t>TOBREX</t>
  </si>
  <si>
    <t>3MG/ML OPH GTT SOL 1X5ML</t>
  </si>
  <si>
    <t>233366</t>
  </si>
  <si>
    <t>10MG TBL FLM 50</t>
  </si>
  <si>
    <t>48261</t>
  </si>
  <si>
    <t>3300IU/G+250IU/G DRM PLV ADS 1X20G</t>
  </si>
  <si>
    <t>48262</t>
  </si>
  <si>
    <t>3300IU/G+250IU/G DRM PLV ADS 1X5G</t>
  </si>
  <si>
    <t>MUPIROCIN</t>
  </si>
  <si>
    <t>90778</t>
  </si>
  <si>
    <t>BACTROBAN</t>
  </si>
  <si>
    <t>20MG/G UNG 15G</t>
  </si>
  <si>
    <t>237886</t>
  </si>
  <si>
    <t>NORETHISTERON A ESTROGEN</t>
  </si>
  <si>
    <t>46646</t>
  </si>
  <si>
    <t>ACTIVELLE</t>
  </si>
  <si>
    <t>1MG/0,5MG TBL FLM 3X28</t>
  </si>
  <si>
    <t>SEVELAMER</t>
  </si>
  <si>
    <t>215612</t>
  </si>
  <si>
    <t>SEVELAMER CARBONATE HEATON</t>
  </si>
  <si>
    <t>800MG TBL FLM 180</t>
  </si>
  <si>
    <t>TETRYZOLIN, KOMBINACE</t>
  </si>
  <si>
    <t>187418</t>
  </si>
  <si>
    <t>SPERSALLERG</t>
  </si>
  <si>
    <t>0,5MG/ML+0,4MG/ML OPH GTT SOL 10ML</t>
  </si>
  <si>
    <t>ALPRAZOLAM</t>
  </si>
  <si>
    <t>6618</t>
  </si>
  <si>
    <t>NEUROL</t>
  </si>
  <si>
    <t>0,5MG TBL NOB 30</t>
  </si>
  <si>
    <t>AMOXICILIN</t>
  </si>
  <si>
    <t>32558</t>
  </si>
  <si>
    <t>OSPAMOX</t>
  </si>
  <si>
    <t>750MG TBL FLM 14</t>
  </si>
  <si>
    <t>ERDOSTEIN</t>
  </si>
  <si>
    <t>87076</t>
  </si>
  <si>
    <t>ERDOMED</t>
  </si>
  <si>
    <t>300MG CPS DUR 20</t>
  </si>
  <si>
    <t>INOSIN PRANOBEX</t>
  </si>
  <si>
    <t>162748</t>
  </si>
  <si>
    <t>ISOPRINOSINE</t>
  </si>
  <si>
    <t>500MG TBL NOB 100</t>
  </si>
  <si>
    <t>85525</t>
  </si>
  <si>
    <t>AMOKSIKLAV 625 MG</t>
  </si>
  <si>
    <t>500MG/125MG TBL FLM 21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</si>
  <si>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</si>
  <si>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</si>
  <si>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</si>
  <si>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</si>
  <si>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D07BA01 - PREDNISOLON A ANTISEPTIKA</t>
  </si>
  <si>
    <t>R03AC02 - SALBUTAMOL</t>
  </si>
  <si>
    <t>N05CF02 - ZOLPIDEM</t>
  </si>
  <si>
    <t>J01CR02 - AMOXICILIN A  INHIBITOR BETA-LAKTAMASY</t>
  </si>
  <si>
    <t>N05BA12 - ALPRAZOLAM</t>
  </si>
  <si>
    <t>J01DC02 - CEFUROXIM</t>
  </si>
  <si>
    <t>R01AD09 - MOMETASON</t>
  </si>
  <si>
    <t>J01FA10 - AZITHROMYCIN</t>
  </si>
  <si>
    <t>R06AE07 - CETIRIZIN</t>
  </si>
  <si>
    <t>J02AC01 - FLUKONAZOL</t>
  </si>
  <si>
    <t>A10BA02 - METFORMIN</t>
  </si>
  <si>
    <t>J05AX05 - INOSIN PRANOBEX</t>
  </si>
  <si>
    <t>J01CR02</t>
  </si>
  <si>
    <t>J05AX05</t>
  </si>
  <si>
    <t>N05BA12</t>
  </si>
  <si>
    <t>N05CF02</t>
  </si>
  <si>
    <t>R01AD09</t>
  </si>
  <si>
    <t>D07BA01</t>
  </si>
  <si>
    <t>R03AC02</t>
  </si>
  <si>
    <t>A10BA02</t>
  </si>
  <si>
    <t>J01DC02</t>
  </si>
  <si>
    <t>J01FA10</t>
  </si>
  <si>
    <t>J02AC01</t>
  </si>
  <si>
    <t>R06AE07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</si>
  <si>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</si>
  <si>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</si>
  <si>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</si>
  <si>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</si>
  <si>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</si>
  <si>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</si>
  <si>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</si>
  <si>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</si>
  <si>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50115040</t>
  </si>
  <si>
    <t>laboratorní materiál (Z505)</t>
  </si>
  <si>
    <t>ZP623</t>
  </si>
  <si>
    <t>Tampon sterilnĂ­ odbÄ›rovĂ˝ Flogswab nylon v plastovĂ© tubÄ› bal. Ăˇ 100 ks 552C</t>
  </si>
  <si>
    <t>50115050</t>
  </si>
  <si>
    <t>obvazový materiál (Z502)</t>
  </si>
  <si>
    <t>ZA411</t>
  </si>
  <si>
    <t>GĂˇza pĹ™Ă­Ĺ™ezy 28 cm x 32 cm 17 nitĂ­ 07004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</si>
  <si>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</si>
  <si>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</si>
  <si>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</si>
  <si>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</si>
  <si>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ZN366</t>
  </si>
  <si>
    <t>NĂˇplast poinjekÄŤnĂ­ elastickĂˇ tkanĂˇ jednotl. baleno 19 mm x 72 mm P-CURE1972ELAST</t>
  </si>
  <si>
    <t>ZA444</t>
  </si>
  <si>
    <t>Tampon nesterilnĂ­ stĂˇÄŤenĂ˝ 20 x 19 cm bez RTG nitĂ­ bal. Ăˇ 100 ks 1320300404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</si>
  <si>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</si>
  <si>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</si>
  <si>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</si>
  <si>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</si>
  <si>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ZM000</t>
  </si>
  <si>
    <t>Vata obvazovĂˇ sklĂˇdanĂˇ 50 g 1102323</t>
  </si>
  <si>
    <t>50115060</t>
  </si>
  <si>
    <t>ZPr - ostatní (Z503)</t>
  </si>
  <si>
    <t>ZB771</t>
  </si>
  <si>
    <t>DrĹľĂˇk jehly Vacuette zĂˇkladnĂ­ 450201</t>
  </si>
  <si>
    <t>DrĹľĂˇk jehly zĂˇkladnĂ­ 450201</t>
  </si>
  <si>
    <t>ZQ251</t>
  </si>
  <si>
    <t>HadiÄŤka spojovacĂ­ HS 1,8 x 1800 mm UNIV DEPH free 2201 180ND</t>
  </si>
  <si>
    <t>ZQ248</t>
  </si>
  <si>
    <t>HadiÄŤka spojovacĂ­ HS 1,8 x 450 mm LL DEPH free 2200 045 ND</t>
  </si>
  <si>
    <t>ZD809</t>
  </si>
  <si>
    <t>Kanyla vasofix 20G rĹŻĹľovĂˇ safety 4269110S-01</t>
  </si>
  <si>
    <t>ZD808</t>
  </si>
  <si>
    <t>Kanyla vasofix 22G modrĂˇ safety 4269098S-01</t>
  </si>
  <si>
    <t>ZS199</t>
  </si>
  <si>
    <t>Ĺ krtidlo jednorĂˇzovĂ© bal. Ăˇ 200 ks 95.1006</t>
  </si>
  <si>
    <t>ZN206</t>
  </si>
  <si>
    <t>Lopatka ĂşstnĂ­ dĹ™evÄ›nĂˇ lĂ©kaĹ™skĂˇ sterilnĂ­ 150 x 17 mm bal. Ăˇ 5 x 100 ks 4002/SG/CS/L</t>
  </si>
  <si>
    <t>ZF159</t>
  </si>
  <si>
    <t>NĂˇdoba na kontaminovanĂ˝ odpad 1 l 15-0002</t>
  </si>
  <si>
    <t>NĂˇdoba na kontaminovanĂ˝ odpad 1 l 15-0002/2</t>
  </si>
  <si>
    <t>ZE159</t>
  </si>
  <si>
    <t>NĂˇdoba na kontaminovanĂ˝ odpad 2 l 15-0003</t>
  </si>
  <si>
    <t>ZR471</t>
  </si>
  <si>
    <t>Skalpel jednorĂˇzovĂ˝ prazisa sterilnĂ­ vel. ÄŤepelky 11 bal. Ăˇ 10 ks 11.000.00.511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</si>
  <si>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</si>
  <si>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</si>
  <si>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</si>
  <si>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</si>
  <si>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</si>
  <si>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</si>
  <si>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ZB006</t>
  </si>
  <si>
    <t>TeplomÄ›r digitĂˇlnĂ­ thermovalT/1050 basic 9250023 (9250391)</t>
  </si>
  <si>
    <t>ZB755</t>
  </si>
  <si>
    <t>Zkumavka 1,0 ml K3 edta fialovĂˇ 454034</t>
  </si>
  <si>
    <t>ZB756</t>
  </si>
  <si>
    <t>Zkumavka 3 ml K3 edta fialovĂˇ 454086</t>
  </si>
  <si>
    <t>ZB758</t>
  </si>
  <si>
    <t>Zkumavka 9 ml K3 edta NR 455036</t>
  </si>
  <si>
    <t>ZB761</t>
  </si>
  <si>
    <t>Zkumavka ÄŤervenĂˇ 4 ml 454092</t>
  </si>
  <si>
    <t>ZB759</t>
  </si>
  <si>
    <t>Zkumavka ÄŤervenĂˇ 8 ml gel 455071</t>
  </si>
  <si>
    <t>ZB763</t>
  </si>
  <si>
    <t>Zkumavka ÄŤervenĂˇ 9 ml 455092</t>
  </si>
  <si>
    <t>ZB775</t>
  </si>
  <si>
    <t>Zkumavka koagulace modrĂˇ Quick 4,5 ml modrĂˇ 454329</t>
  </si>
  <si>
    <t>ZB773</t>
  </si>
  <si>
    <t>Zkumavka ĹˇedĂˇ-glykemie 454085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</si>
  <si>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</si>
  <si>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</si>
  <si>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</si>
  <si>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</si>
  <si>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ZB777</t>
  </si>
  <si>
    <t>Zkumavka odbÄ›rovĂˇ Vacuette ÄŤervenĂˇ 3,5 ml gel 454071</t>
  </si>
  <si>
    <t>Zkumavka odbÄ›rovĂˇ Vacuette fialovĂˇ 9 ml K3 edta NR 455036</t>
  </si>
  <si>
    <t>ZB764</t>
  </si>
  <si>
    <t>Zkumavka odbÄ›rovĂˇ Vacuette zelenĂˇ 4 ml natrium - heparin 454051</t>
  </si>
  <si>
    <t>ZI180</t>
  </si>
  <si>
    <t>Zkumavka s mediem + flovakovanĂ˝ tampon eSwab minitip oranĹľovĂ˝ (oko,ucho,krk,nos,dutiny,urogenitĂˇlnĂ­ tra) 491CE.A</t>
  </si>
  <si>
    <t>Zkumavka zelenĂˇ 4 ml 454051</t>
  </si>
  <si>
    <t>50115063</t>
  </si>
  <si>
    <t>ZPr - vaky, sety (Z528)</t>
  </si>
  <si>
    <t>ZA715</t>
  </si>
  <si>
    <t>Set infuznĂ­ intrafix primeline classic 150 cm 4062957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</si>
  <si>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</si>
  <si>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</si>
  <si>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50115065</t>
  </si>
  <si>
    <t>ZPr - vpichovací materiál (Z530)</t>
  </si>
  <si>
    <t>ZA834</t>
  </si>
  <si>
    <t>Jehla injekÄŤnĂ­ 0,7 x 40 mm ÄŤernĂˇ 4660021</t>
  </si>
  <si>
    <t>ZA832</t>
  </si>
  <si>
    <t>Jehla injekÄŤnĂ­ 0,9 x 40 mm ĹľlutĂˇ 4657519</t>
  </si>
  <si>
    <t>ZB769</t>
  </si>
  <si>
    <t>Jehla vakuovĂˇ 206/38 mm ĹľlutĂˇ 450077</t>
  </si>
  <si>
    <t>ZB768</t>
  </si>
  <si>
    <t>Jehla vakuovĂˇ 216/38 mm zelenĂˇ 450076</t>
  </si>
  <si>
    <t>Jehla vakuovĂˇ Vacuette 206/38 mm ĹľlutĂˇ 450077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</si>
  <si>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</si>
  <si>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</si>
  <si>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</si>
  <si>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</si>
  <si>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</si>
  <si>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</si>
  <si>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</si>
  <si>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</si>
  <si>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ZT078</t>
  </si>
  <si>
    <t>Rukavice vyĹˇetĹ™ovacĂ­ nitril GLOVE nesterilnĂ­ svÄ›tle modrĂ© L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</si>
  <si>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</si>
  <si>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</si>
  <si>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</si>
  <si>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ZT088</t>
  </si>
  <si>
    <t>Rukavice vyĹˇetĹ™ovacĂ­ nitril nesterilnĂ­ nepudrovanĂ© modrĂ© S bal. Ăˇ 100 ks 1323806535</t>
  </si>
  <si>
    <t>ZI759</t>
  </si>
  <si>
    <t>Rukavice vyĹˇetĹ™ovacĂ­ vinyl bez pudru nesterilnĂ­ L Ăˇ 100 ks EFEKTVR04</t>
  </si>
  <si>
    <t>ZB391</t>
  </si>
  <si>
    <t>Rukavice vyĹˇetĹ™ovacĂ­ vinyl CureGuard L bal. Ăˇ 100 ks 4160 COVID 19</t>
  </si>
  <si>
    <t>50115020</t>
  </si>
  <si>
    <t>laboratorní diagnostika-LEK (Z501)</t>
  </si>
  <si>
    <t>DH984</t>
  </si>
  <si>
    <t>Alfa satelitnĂ­ 12 - zelenĂˇ</t>
  </si>
  <si>
    <t>DG387</t>
  </si>
  <si>
    <t>AM Pure XP 60ml (agencourt)</t>
  </si>
  <si>
    <t>DE260</t>
  </si>
  <si>
    <t>AmnioGrow CE IVD</t>
  </si>
  <si>
    <t>DI849</t>
  </si>
  <si>
    <t>Ampliseq made to order</t>
  </si>
  <si>
    <t>DH971</t>
  </si>
  <si>
    <t>AmpliTaq Goldâ„˘ DNA Polymerase with Gold Buffer and MgCl2</t>
  </si>
  <si>
    <t>DI614</t>
  </si>
  <si>
    <t>AS OD, C, 8 RXN, 51-300 genes</t>
  </si>
  <si>
    <t>DI701</t>
  </si>
  <si>
    <t>AS OD, C, 8 RXN, 51-300 GENES EA</t>
  </si>
  <si>
    <t>DD853</t>
  </si>
  <si>
    <t>Assay Details Mutation Delection-KEL p. T193 M,Homo Sapiens</t>
  </si>
  <si>
    <t>DA504</t>
  </si>
  <si>
    <t>BDX64 Buffer (BigDye) 2x1,25 ml</t>
  </si>
  <si>
    <t>DG227</t>
  </si>
  <si>
    <t>BENZEN p.a., 1L</t>
  </si>
  <si>
    <t>DH007</t>
  </si>
  <si>
    <t>BigDye XTerminator Purif kit 20ml</t>
  </si>
  <si>
    <t>DE667</t>
  </si>
  <si>
    <t>COLLAGENASE TYPE IA-S</t>
  </si>
  <si>
    <t>DE045</t>
  </si>
  <si>
    <t>Combi PPP Master Mix, 1000 reakcĂ­</t>
  </si>
  <si>
    <t>DH503</t>
  </si>
  <si>
    <t>Cot-1 Human DNA</t>
  </si>
  <si>
    <t>DH498</t>
  </si>
  <si>
    <t>Custom Panel Design</t>
  </si>
  <si>
    <t>DD691</t>
  </si>
  <si>
    <t>CZECANCA panel Target Capture Enrichment for NGS</t>
  </si>
  <si>
    <t>DA656</t>
  </si>
  <si>
    <t>Deoxynucleotide Mix, 10 mM</t>
  </si>
  <si>
    <t>DH088</t>
  </si>
  <si>
    <t>Devyser CFTR core</t>
  </si>
  <si>
    <t>804536</t>
  </si>
  <si>
    <t xml:space="preserve">-Diagnostikum připr. </t>
  </si>
  <si>
    <t>DA005</t>
  </si>
  <si>
    <t>DNA remover, 4x500ml refill bottle</t>
  </si>
  <si>
    <t>DG379</t>
  </si>
  <si>
    <t>Doprava 21%</t>
  </si>
  <si>
    <t>DG393</t>
  </si>
  <si>
    <t>Ethanol 96%</t>
  </si>
  <si>
    <t>DA211</t>
  </si>
  <si>
    <t>Exonuclease I (Exo I) 4000 u</t>
  </si>
  <si>
    <t>DA210</t>
  </si>
  <si>
    <t>FastAB Thermosens. Alk. Phosphatase 1000 u</t>
  </si>
  <si>
    <t>DD060</t>
  </si>
  <si>
    <t>FG,HI-DI FORMAMIDE 25 ml</t>
  </si>
  <si>
    <t>DE452</t>
  </si>
  <si>
    <t>Flushing medium, 500 ml,CFLM-500</t>
  </si>
  <si>
    <t>DI666</t>
  </si>
  <si>
    <t>FRAXA,Lab-G scan PCR kit   25testĹŻ</t>
  </si>
  <si>
    <t>DA431</t>
  </si>
  <si>
    <t>GelRed Nucleic Acid Stain, 10,000X in DMSO</t>
  </si>
  <si>
    <t>DA996</t>
  </si>
  <si>
    <t>GeneScan 500 LIZ Size Standard</t>
  </si>
  <si>
    <t>DF582</t>
  </si>
  <si>
    <t>GeneScan 600 LIZ Size Standard</t>
  </si>
  <si>
    <t>DA181</t>
  </si>
  <si>
    <t>Hank's balanced salt solution (HBSS), 500 ml</t>
  </si>
  <si>
    <t>DG669</t>
  </si>
  <si>
    <t>HotStarTaq DNA Polymerase (1000 U) -DYNEX</t>
  </si>
  <si>
    <t>DD557</t>
  </si>
  <si>
    <t>Human reference DNA female</t>
  </si>
  <si>
    <t>DG159</t>
  </si>
  <si>
    <t>HYDROGENUHLIC.DRASELNY P.A.</t>
  </si>
  <si>
    <t>DA982</t>
  </si>
  <si>
    <t>Chromosome Synchro P</t>
  </si>
  <si>
    <t>DG598</t>
  </si>
  <si>
    <t>Illumina MiSeq reagent kit v3 (150 cycles)</t>
  </si>
  <si>
    <t>DD652</t>
  </si>
  <si>
    <t>ImersnĂ­ olej pro mikroskopii 500 ml OLYMPUS</t>
  </si>
  <si>
    <t>DI389</t>
  </si>
  <si>
    <t>ION 510/520/530 KIT-CHEF 2R/I 1 KIT</t>
  </si>
  <si>
    <t>DI391</t>
  </si>
  <si>
    <t>ION 530 CHIP KIT 4 PACK EACH</t>
  </si>
  <si>
    <t>DI573</t>
  </si>
  <si>
    <t>ION AMPLISEQ FOR ION CHEF, dl8</t>
  </si>
  <si>
    <t>DG635</t>
  </si>
  <si>
    <t>ION AMPLISEQ LIBRARY KIT 2.0</t>
  </si>
  <si>
    <t>DI949</t>
  </si>
  <si>
    <t>Ion AmpliSeq Made-to-Order</t>
  </si>
  <si>
    <t>DI948</t>
  </si>
  <si>
    <t>Ion AmpliSeq On-Demand DNA</t>
  </si>
  <si>
    <t>DH920</t>
  </si>
  <si>
    <t>Ion PGMâ„˘ Hi-Qâ„˘ View OT2 Kit</t>
  </si>
  <si>
    <t>DE997</t>
  </si>
  <si>
    <t>KAPA HyperPlus kit - 96 rxn</t>
  </si>
  <si>
    <t>DC487</t>
  </si>
  <si>
    <t>KARYOMAX COLCEMID SOLUTION (CE LABEL)</t>
  </si>
  <si>
    <t>DD434</t>
  </si>
  <si>
    <t>KaryoMAX Giemsa 100 ml</t>
  </si>
  <si>
    <t>DD659</t>
  </si>
  <si>
    <t>kyselina octovĂˇ p.a.</t>
  </si>
  <si>
    <t>DG229</t>
  </si>
  <si>
    <t>METHANOL P.A.</t>
  </si>
  <si>
    <t>DI729</t>
  </si>
  <si>
    <t>Microarray Slide Backing , 4x180K, 5 Backings</t>
  </si>
  <si>
    <t>DI728</t>
  </si>
  <si>
    <t>Microarray Slide Backing , 8x60K; 5 Backings</t>
  </si>
  <si>
    <t>DG637</t>
  </si>
  <si>
    <t>MiSeq Reagent Kit v3 (150 cycles)</t>
  </si>
  <si>
    <t>DD917</t>
  </si>
  <si>
    <t>NucleoSpin Blood (250)</t>
  </si>
  <si>
    <t>DF412</t>
  </si>
  <si>
    <t>Oligo aCGH Hybridization kit</t>
  </si>
  <si>
    <t>DB136</t>
  </si>
  <si>
    <t>Oligo aCGH ChIP-on-Chip Wash Buffer Kit</t>
  </si>
  <si>
    <t>920003</t>
  </si>
  <si>
    <t>-PBS PUFR 20X KONC,250ML (GEN) 250 ml</t>
  </si>
  <si>
    <t>DE825</t>
  </si>
  <si>
    <t>PCR H2O 15 ml</t>
  </si>
  <si>
    <t>DC341</t>
  </si>
  <si>
    <t>PHYTOHAEMAGLUTININ REAGENT</t>
  </si>
  <si>
    <t>DG993</t>
  </si>
  <si>
    <t>POP7 polymer</t>
  </si>
  <si>
    <t>920001</t>
  </si>
  <si>
    <t>-PRACOVNI ROZTOK, 1L (GEN) 1000 ml</t>
  </si>
  <si>
    <t>DC858</t>
  </si>
  <si>
    <t>PRIMER</t>
  </si>
  <si>
    <t>DB418</t>
  </si>
  <si>
    <t>ProteinĂˇza K 500 mg</t>
  </si>
  <si>
    <t>DC792</t>
  </si>
  <si>
    <t>QIAamp DNA Mini Kit (250), QIAgen</t>
  </si>
  <si>
    <t>500886</t>
  </si>
  <si>
    <t>-Roztok kolchicinu 0,2% (GEN) 100 ml</t>
  </si>
  <si>
    <t>920002</t>
  </si>
  <si>
    <t xml:space="preserve">-ROZTOK VERSENU 1L (GEN) </t>
  </si>
  <si>
    <t>DD567</t>
  </si>
  <si>
    <t>Running buffer w/EDTA 10x, 25ml</t>
  </si>
  <si>
    <t>DI576</t>
  </si>
  <si>
    <t>SALSA MLPA  P081,NF1,25 reakcĂ­</t>
  </si>
  <si>
    <t>DI906</t>
  </si>
  <si>
    <t>SALSA MLPA  P225,25 reakcĂ­</t>
  </si>
  <si>
    <t>DG939</t>
  </si>
  <si>
    <t>SALSA MLPA EK5 reagent kit- 500 reactions (5x6 vials) - FAM</t>
  </si>
  <si>
    <t>DG414</t>
  </si>
  <si>
    <t>SALSA MLPA kit P046-C1 TSC2 - 50rx</t>
  </si>
  <si>
    <t>DH224</t>
  </si>
  <si>
    <t>SALSA MLPA ME028 Prader Willi/Angelman</t>
  </si>
  <si>
    <t>DG933</t>
  </si>
  <si>
    <t>SALSA MLPA ME030 BWS/RSS probemix â€“ 50 rxn</t>
  </si>
  <si>
    <t>DH940</t>
  </si>
  <si>
    <t>SALSA MLPA P002  BRCA 1 probemix 50R</t>
  </si>
  <si>
    <t>DI123</t>
  </si>
  <si>
    <t>SALSA MLPA P003 - D1 MLH1/MSH2  25 r</t>
  </si>
  <si>
    <t>DI124</t>
  </si>
  <si>
    <t>SALSA MLPA P008 - C1 PMS2  25 r</t>
  </si>
  <si>
    <t>DG404</t>
  </si>
  <si>
    <t>SALSA MLPA P018-F1 SHOX-50rxn</t>
  </si>
  <si>
    <t>DG295</t>
  </si>
  <si>
    <t>SALSA MLPA P036 Hu Telomere-3 probemix 50rxn</t>
  </si>
  <si>
    <t>DI565</t>
  </si>
  <si>
    <t>SALSA Mlpa P043 APC 25 reakcĂ­</t>
  </si>
  <si>
    <t>DI227</t>
  </si>
  <si>
    <t>SALSA MLPA P045-c1 BRCA/CHEK 2 -50R</t>
  </si>
  <si>
    <t>DH424</t>
  </si>
  <si>
    <t>SALSA MLPA P046-C1 TSC2 -25 r</t>
  </si>
  <si>
    <t>DH770</t>
  </si>
  <si>
    <t>SALSA MLPA P051- Parkinson mix 25 tests</t>
  </si>
  <si>
    <t>DI122</t>
  </si>
  <si>
    <t>SALSA MLPA P056 -C1 TP53 probemix 25 r</t>
  </si>
  <si>
    <t>DI733</t>
  </si>
  <si>
    <t>SALSA MLPA P067 PTCH1 25rxn</t>
  </si>
  <si>
    <t>DI125</t>
  </si>
  <si>
    <t>SALSA MLPA P072 - C1 MSH6  25 r</t>
  </si>
  <si>
    <t>DD359</t>
  </si>
  <si>
    <t>SALSA MLPA P083 CDH1 25 r</t>
  </si>
  <si>
    <t>DI649</t>
  </si>
  <si>
    <t>SALSA MLPA P169 Hirschsprung-1 probemix -25rxn</t>
  </si>
  <si>
    <t>DA292</t>
  </si>
  <si>
    <t>SALSA MLPA P245 Microdel.Syndr.-1 probemix 25rxn</t>
  </si>
  <si>
    <t>DG399</t>
  </si>
  <si>
    <t>SALSA MLPA P250 DiGeorge probemix-25R</t>
  </si>
  <si>
    <t>DA956</t>
  </si>
  <si>
    <t>SALSA MLPA P297 Microdel.Syndr.-2 probemix 25rxn</t>
  </si>
  <si>
    <t>DA811</t>
  </si>
  <si>
    <t>SALSA MLPA P311 CHD probemix - 25 reactions</t>
  </si>
  <si>
    <t>DA810</t>
  </si>
  <si>
    <t>SALSA MLPA P343 Autism-1 probemix - 25 reactions</t>
  </si>
  <si>
    <t>DH638</t>
  </si>
  <si>
    <t>SALSA MLPA probemix P060-SMA 50rxn</t>
  </si>
  <si>
    <t>DG724</t>
  </si>
  <si>
    <t>SALSA MLPA probemix P124-C1 TSC1,25 rxn</t>
  </si>
  <si>
    <t>DI370</t>
  </si>
  <si>
    <t>SALSA MLPA probemix P124-C3 TSC1,25 rxn</t>
  </si>
  <si>
    <t>DI826</t>
  </si>
  <si>
    <t>SALSA MLPA probemix P184-c3 jag1, 25rxn</t>
  </si>
  <si>
    <t>DC811</t>
  </si>
  <si>
    <t>SALSA MLPA PROBEMIX P186-c3 PAX3 MITF SOX10, 25 r.</t>
  </si>
  <si>
    <t>DI978</t>
  </si>
  <si>
    <t>SALSA MLPA probemix P187-B3 Holoprosencephaly,25 reakcĂ­</t>
  </si>
  <si>
    <t>DG930</t>
  </si>
  <si>
    <t>SALSA MS-MLPA probemix ME032-UPD7/UPD14 25rxn</t>
  </si>
  <si>
    <t>DH946</t>
  </si>
  <si>
    <t>Seq CAP Ez accesory kit v 2, 24 r</t>
  </si>
  <si>
    <t>DH947</t>
  </si>
  <si>
    <t>Seq CAP EZ Hybr. and Wash  kit, 24 r</t>
  </si>
  <si>
    <t>DB187</t>
  </si>
  <si>
    <t>Seq Studio cartridge v 2</t>
  </si>
  <si>
    <t>DI393</t>
  </si>
  <si>
    <t>SEQSTUDIO CATHODE BUFFER CONT KIT1</t>
  </si>
  <si>
    <t>DG533</t>
  </si>
  <si>
    <t>SNaPshot Multiplex Kit 100Reactions</t>
  </si>
  <si>
    <t>920005</t>
  </si>
  <si>
    <t xml:space="preserve">-SORENS.PUFR PH 6,8 500ML (GEN) </t>
  </si>
  <si>
    <t>803815</t>
  </si>
  <si>
    <t>-SSC pufr 20x, pH=7 250 ml</t>
  </si>
  <si>
    <t>DH502</t>
  </si>
  <si>
    <t>SurePrint G3 CGH ISCA v2 Microarray Kit, 8x60K</t>
  </si>
  <si>
    <t>DH501</t>
  </si>
  <si>
    <t>SurePrint G3 CGH+SNP Microarray Kit 4x180K</t>
  </si>
  <si>
    <t>DG981</t>
  </si>
  <si>
    <t>SureTag DNA labeling kit</t>
  </si>
  <si>
    <t>DI730</t>
  </si>
  <si>
    <t>SureTag DNA Labeling Kit</t>
  </si>
  <si>
    <t>DI726</t>
  </si>
  <si>
    <t>SureTag Purification Columns 50 pcs</t>
  </si>
  <si>
    <t>DI946</t>
  </si>
  <si>
    <t>Telomer Probe 9q - green</t>
  </si>
  <si>
    <t>920006</t>
  </si>
  <si>
    <t xml:space="preserve">-TRYPS/EDTA V HBSS/M 250ml (GEN) </t>
  </si>
  <si>
    <t>DD451</t>
  </si>
  <si>
    <t>UltraPure Glycogen 100 ul</t>
  </si>
  <si>
    <t>DG534</t>
  </si>
  <si>
    <t>Xa Yc dual label  10 tests</t>
  </si>
  <si>
    <t>ZO336</t>
  </si>
  <si>
    <t>DestiÄŤka 96 jamek k analyzĂˇtoru ABI3500 MicroAmp Optical 96 well Reaction Plate bal. Ăˇ 20 ks 4306737</t>
  </si>
  <si>
    <t>ZR711</t>
  </si>
  <si>
    <t>DestiÄŤka PCR Multiply   96/0,3 ml,s polovysokĂ˝m boÄŤnĂ­m okrajem, bal. Ăˇ 25 ks 72.1979.202</t>
  </si>
  <si>
    <t>ZB070</t>
  </si>
  <si>
    <t>Filtr tips 1000ul (1024) 990352</t>
  </si>
  <si>
    <t>ZC528</t>
  </si>
  <si>
    <t>Filtr tips 200ul (1024) 990332</t>
  </si>
  <si>
    <t>ZR847</t>
  </si>
  <si>
    <t>Ĺ piÄŤka pipetovacĂ­  Biosphere SARSTEDT 20 ÎĽl; ÄŤirĂˇ; s filtrem; sterilnĂ­, v boxu; bal. Ăˇ 480 ks 70.1116.210</t>
  </si>
  <si>
    <t>ZE719</t>
  </si>
  <si>
    <t>Ĺ piÄŤka pipetovacĂ­ 0.5-10ul Ăˇ 1000 ks (BUN001P-BP) 5130010</t>
  </si>
  <si>
    <t>ZR712</t>
  </si>
  <si>
    <t>Ĺ piÄŤka pipetovacĂ­ Biosphere 1250 ÎĽl; bezbarvĂˇ; dlouhĂˇ, s filtrem; v boxu, bal. Ăˇ 768 ks 72.1186.210</t>
  </si>
  <si>
    <t>ZR848</t>
  </si>
  <si>
    <t>Ĺ piÄŤka pipetovacĂ­ Biosphere SARSTEDT 1000 ÎĽl; ÄŤirĂˇ; s filtrem; sterilnĂ­, v boxu; bal. Ăˇ 500 ks 70.762.211</t>
  </si>
  <si>
    <t>ZO833</t>
  </si>
  <si>
    <t>Ĺ piÄŤka pipetovacĂ­ Capp Expellplus 1000ul bez filtru FT bal. Ăˇ 768 ks 5130140</t>
  </si>
  <si>
    <t>ZI771</t>
  </si>
  <si>
    <t>Ĺ piÄŤka pipetovacĂ­ Capp ExpellPlus 20ul FT bal. 10 x 96 ks 5030062</t>
  </si>
  <si>
    <t>ZE157</t>
  </si>
  <si>
    <t>Ĺ piÄŤka pipetovacĂ­ epDualfilter Tips 0,1-10 ul M bal. Ăˇ 960 ks 0030077512</t>
  </si>
  <si>
    <t>ZD638</t>
  </si>
  <si>
    <t>Ĺ piÄŤka pipetovacĂ­ epDualfilter Tips 200 ul bal. Ăˇ 960 ks (0030077555) 0030078551</t>
  </si>
  <si>
    <t>ZB261</t>
  </si>
  <si>
    <t>Ĺ piÄŤka pipetovacĂ­ epDualfilter Tips 50-1000 ul bal. Ăˇ 960 ks 0030077571</t>
  </si>
  <si>
    <t>ZI560</t>
  </si>
  <si>
    <t>Ĺ piÄŤka pipetovacĂ­ ĹľlutĂˇ dlouhĂˇ manĹľeta gilson 1 - 200 ul FLME28063</t>
  </si>
  <si>
    <t>ZB788</t>
  </si>
  <si>
    <t>Ĺ piÄŤka pipetovacĂ­ s filtrem 20 ul bal. Ăˇ 480 ks 96.11190.9.01 (starĂ©.k.ÄŤ. 96.10296.9.01)</t>
  </si>
  <si>
    <t>ZA793</t>
  </si>
  <si>
    <t>Ĺ piÄŤka pipetovacĂ­ s filtrem 200 ul bal. Ăˇ 480 ks (96.9263.9.01) 96.11193.9.01</t>
  </si>
  <si>
    <t>ZG973</t>
  </si>
  <si>
    <t>Ĺ piÄŤka pipetovacĂ­ s filtrem axygen TF-300-R-S, 0,5-10 ul, bal. Ăˇ 10 krabiÄŤek po 96 ks, 30016</t>
  </si>
  <si>
    <t>Ĺ piÄŤky s filtrem filtr tips 1000ul bal. Ăˇ 1024 990352</t>
  </si>
  <si>
    <t>ZL046</t>
  </si>
  <si>
    <t>Microtubes Clear 1.5 ml  bal. Ăˇ 500 ks  5101500</t>
  </si>
  <si>
    <t>ZI004</t>
  </si>
  <si>
    <t>Mikrozkumavka eppendorf 3810X 1,5 ml PCR ÄŤistĂ© s vĂ­ÄŤkem bal. Ăˇ 1000 ks 0030125215</t>
  </si>
  <si>
    <t>ZE908</t>
  </si>
  <si>
    <t>Mikrozkumavka PCR individual Tube Domed Cap 0,2 ml bal. Ăˇ 1000 ks 4Ti-0795</t>
  </si>
  <si>
    <t>ZF245</t>
  </si>
  <si>
    <t>SC Adapter S0101 bal Ăˇ 100 ks S0120-100</t>
  </si>
  <si>
    <t>ZC831</t>
  </si>
  <si>
    <t>Sklo podloĹľnĂ­ mat. okraj bal. Ăˇ 50 ks AA00000112E (2501)</t>
  </si>
  <si>
    <t>ZF248</t>
  </si>
  <si>
    <t>Thin wall clear PCR strip tubes 0,2 ml and flat strip caps 12 tubes / 80 ks (5390) 0788+ 0750/TA/12</t>
  </si>
  <si>
    <t>ZA557</t>
  </si>
  <si>
    <t>Kompresa gĂˇza 10 x 20 cm/5 ks, 8 vrstev, 17 nitĂ­ sterilnĂ­ 26013</t>
  </si>
  <si>
    <t>ZD104</t>
  </si>
  <si>
    <t>NĂˇplast omniplast 10,0 cm x 10,0 m 9004472 (900535)</t>
  </si>
  <si>
    <t>ZM042</t>
  </si>
  <si>
    <t>Mikrozkumavka s vĂ­ÄŤkem 500 ul Qubit Assay Tubes bal. Ăˇ 500 ks Q32856</t>
  </si>
  <si>
    <t>ZO930</t>
  </si>
  <si>
    <t>NĂˇdoba 100 ml PP 72/62 mm s pĹ™iloĹľenĂ˝m uzĂˇvÄ›rem bĂ­lĂ© vĂ­ÄŤko sterilnĂ­ na tekutĂ˝ materiĂˇl 75.562.105</t>
  </si>
  <si>
    <t>ZM583</t>
  </si>
  <si>
    <t>NĂˇdoba barvĂ­cĂ­ na 10 sklĂ­ÄŤek 105 x 85 x 80 mm (631-9328) 631-9328</t>
  </si>
  <si>
    <t>ZF192</t>
  </si>
  <si>
    <t>NĂˇdoba na kontaminovanĂ˝ odpad 4 l 15-0004</t>
  </si>
  <si>
    <t>ZH203</t>
  </si>
  <si>
    <t>NĂˇdobka barvĂ­cĂ­ + vloĹľka k nĂˇdobÄ›, pro genetickou laboratoĹ™ 2960 HAVA632499890024</t>
  </si>
  <si>
    <t>ZC302</t>
  </si>
  <si>
    <t>NĂˇstavec pipetovacĂ­ combitips plus 2,5 ml bal. Ăˇ 100 ks 0030089448</t>
  </si>
  <si>
    <t>ZB931</t>
  </si>
  <si>
    <t>Parafilm M, dĂ©lka 38 m, ĹˇĂ­Ĺ™ka 10 cm 291-0057</t>
  </si>
  <si>
    <t>ZB222</t>
  </si>
  <si>
    <t>Pipeta pasteurova 1 ml sterilnĂ­ (balenĂ­ po 5 ks!) bal. Ăˇ 2000 ks 1501/SG</t>
  </si>
  <si>
    <t>ZG062</t>
  </si>
  <si>
    <t>Pipeta pasteurova Hirsman sklenÄ›nĂˇ 230 mlbal. Ăˇ 1000 ks HIRS9260101</t>
  </si>
  <si>
    <t>ZA813</t>
  </si>
  <si>
    <t>Rotor adapters (10 x 24) elution tubes (1,5 ml) bal. Ăˇ 240 ks 990394</t>
  </si>
  <si>
    <t>ZA789</t>
  </si>
  <si>
    <t>StĹ™Ă­kaÄŤka injekÄŤnĂ­ 2-dĂ­lnĂˇ 2 ml L Inject Solo 4606027V - povoleno pouze pro KNM</t>
  </si>
  <si>
    <t>ZB789</t>
  </si>
  <si>
    <t>VĂ­ÄŤko k mikrotitr.destiÄŤce bal. Ăˇ 100 ks 400921</t>
  </si>
  <si>
    <t>ZA817</t>
  </si>
  <si>
    <t>Zkumavka PS 10 ml sterilnĂ­ modrĂˇ zĂˇtka bal. Ăˇ 20 ks 400914 - pouze pro SoudnĂ­ + DMP + NEU + Genetika</t>
  </si>
  <si>
    <t>ZC082</t>
  </si>
  <si>
    <t>Zkumavka UH moÄŤovĂˇ bez vĂ­ÄŤka 12 ml FLME25062</t>
  </si>
  <si>
    <t>ZA833</t>
  </si>
  <si>
    <t>Jehla injekÄŤnĂ­ 0,8 x 40 mm zelenĂˇ 4657527</t>
  </si>
  <si>
    <t>ZK475</t>
  </si>
  <si>
    <t>Rukavice operaÄŤnĂ­ latex s pudrem sterilnĂ­ ansell, vasco surgical powderet vel. 7 6035526 (303504EU)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</si>
  <si>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</si>
  <si>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</si>
  <si>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</si>
  <si>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</si>
  <si>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</si>
  <si>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</si>
  <si>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</si>
  <si>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</si>
  <si>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</si>
  <si>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</si>
  <si>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</si>
  <si>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</si>
  <si>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</si>
  <si>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</si>
  <si>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</si>
  <si>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</si>
  <si>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</si>
  <si>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</si>
  <si>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</si>
  <si>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</si>
  <si>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</si>
  <si>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</si>
  <si>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</si>
  <si>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</si>
  <si>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</si>
  <si>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dětské sestry §5/D3</t>
  </si>
  <si>
    <t>zdravotní laboranti</t>
  </si>
  <si>
    <t>sanitáři</t>
  </si>
  <si>
    <t>THP</t>
  </si>
  <si>
    <t>Specializovaná ambulantní péče</t>
  </si>
  <si>
    <t>208 - Pracoviště lékařské genetiky</t>
  </si>
  <si>
    <t>816 - Laboratoř lékařské genetiky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</si>
  <si>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</si>
  <si>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</si>
  <si>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</si>
  <si>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</si>
  <si>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</si>
  <si>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Petřková Jana</t>
  </si>
  <si>
    <t>Zdravotní výkony vykázané na pracovišti v rámci ambulantní péče dle lékařů *</t>
  </si>
  <si>
    <t>06</t>
  </si>
  <si>
    <t>208</t>
  </si>
  <si>
    <t>V</t>
  </si>
  <si>
    <t>09117</t>
  </si>
  <si>
    <t>ODBĚR KRVE ZE ŽÍLY U DÍTĚTĚ DO 10 LET</t>
  </si>
  <si>
    <t>09511</t>
  </si>
  <si>
    <t>MINIMÁLNÍ KONTAKT LÉKAŘE S PACIENTEM</t>
  </si>
  <si>
    <t>09551</t>
  </si>
  <si>
    <t>INFORMACE O VYDÁNÍ ROZHODNUTÍ O UKONČENÍ DOČASNÉ P</t>
  </si>
  <si>
    <t>28021</t>
  </si>
  <si>
    <t>KLINICKO GENETICKÉ VYŠETŘENÍ KOMPLEXNÍ NAPLNĚNÉ ST</t>
  </si>
  <si>
    <t>28105</t>
  </si>
  <si>
    <t>GENETICKÉ HODNOCENÍ RIZIKA VROZENÝCH CHROMOSOMÁLNÍ</t>
  </si>
  <si>
    <t>28023</t>
  </si>
  <si>
    <t>KLINICKOGENETICKÉ VYŠETŘENÍ KONTROLNÍ</t>
  </si>
  <si>
    <t>09543</t>
  </si>
  <si>
    <t>Signalni kod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</si>
  <si>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</si>
  <si>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</si>
  <si>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</si>
  <si>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</si>
  <si>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</si>
  <si>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</si>
  <si>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09513</t>
  </si>
  <si>
    <t>TELEFONICKÁ KONZULTACE OŠETŘUJÍCÍHO LÉKAŘE PACIENT</t>
  </si>
  <si>
    <t>09115</t>
  </si>
  <si>
    <t>ODBĚR BIOLOGICKÉHO MATERIÁLU JINÉHO NEŽ KREV NA KV</t>
  </si>
  <si>
    <t>G0001</t>
  </si>
  <si>
    <t>Darci AMB</t>
  </si>
  <si>
    <t>09</t>
  </si>
  <si>
    <t>816</t>
  </si>
  <si>
    <t>94161</t>
  </si>
  <si>
    <t>VYŠETŘENÍ CHROMOZOMŮ Z CHORIOVÉ TKÁNĚ DLOUHODOBĚ K</t>
  </si>
  <si>
    <t>94181</t>
  </si>
  <si>
    <t>ZHOTOVENÍ KARYOTYPU Z JEDNÉ MITÓZY</t>
  </si>
  <si>
    <t>94115</t>
  </si>
  <si>
    <t>IN SITU HYBRIDIZACE LIDSKÉ DNA SE ZNAČENOU SONDOU</t>
  </si>
  <si>
    <t>94193</t>
  </si>
  <si>
    <t>ELEKTROFORÉZA NUKLEOVÝCH KYSELIN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</si>
  <si>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</si>
  <si>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</si>
  <si>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</si>
  <si>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</si>
  <si>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</si>
  <si>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</si>
  <si>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</si>
  <si>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</si>
  <si>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</si>
  <si>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</si>
  <si>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</si>
  <si>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</si>
  <si>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</si>
  <si>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</si>
  <si>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</si>
  <si>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</si>
  <si>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94235</t>
  </si>
  <si>
    <t>IZOLACE NUKLEOVÝCH KYSELIN (DNA, RNA) Z MALÉHO MNO</t>
  </si>
  <si>
    <t>94345</t>
  </si>
  <si>
    <t>CÍLENÉ STANOVENÍ PRIVÁTNÍ MUTACE LIDSKÉHO GERMINÁL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</si>
  <si>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</si>
  <si>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</si>
  <si>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</si>
  <si>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</si>
  <si>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</si>
  <si>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</si>
  <si>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94221</t>
  </si>
  <si>
    <t>PŘÍMÁ SEKVENACE DNA LIDSKÉHO GERMINÁLNÍHO GENOMU</t>
  </si>
  <si>
    <t>94363</t>
  </si>
  <si>
    <t>CÍLENÁ ANALÝZA LIDSKÉHO GERMINÁLNÍHO GENOMU TECHNO</t>
  </si>
  <si>
    <t>94335</t>
  </si>
  <si>
    <t>ANALÝZA LIDSKÉHO GERMINÁLNÍHO GENOMU METODOU KVANT</t>
  </si>
  <si>
    <t>94972</t>
  </si>
  <si>
    <t>(VZP) SY. FRAGILNÍHO X (FRAXA) - STANOVENÍ ROZSAHU</t>
  </si>
  <si>
    <t>94950</t>
  </si>
  <si>
    <t>(VZP) CYSTICKÁ FIBRÓZA</t>
  </si>
  <si>
    <t>94967</t>
  </si>
  <si>
    <t>(VZP) ANEUPLOIDIE CHROMOZOMŮ 13,18,21, X A Y METOD</t>
  </si>
  <si>
    <t>94948</t>
  </si>
  <si>
    <t>(VZP) SIGNÁLNÍ VÝKON - DOVYŠETŘENÍ PACIENTA</t>
  </si>
  <si>
    <t>94970</t>
  </si>
  <si>
    <t>(VZP) SPINÁLNÍ SVALOVÁ ATROFIE</t>
  </si>
  <si>
    <t>94996</t>
  </si>
  <si>
    <t>(VZP) NESPECIFICKÝ ORPHA</t>
  </si>
  <si>
    <t>94125</t>
  </si>
  <si>
    <t>MEMBRÁNOVÁ HYBRIDIZACE LIDSKÉ DNA SE ZNAČENOU SOND</t>
  </si>
  <si>
    <t>94982</t>
  </si>
  <si>
    <t>(VZP) KOMPLEXNÍ MOLEKULÁRNÍ ANALÝZA 1 (NGS MENŠÍ R</t>
  </si>
  <si>
    <t>94952</t>
  </si>
  <si>
    <t>(VZP) DELECE AZF OBLASTI NA CHROMOZOMU Y (STERILIT</t>
  </si>
  <si>
    <t>94968</t>
  </si>
  <si>
    <t>(VZP) HLUCHOTA (NESYNDROMÁLNÍ) - DFNB1</t>
  </si>
  <si>
    <t>94981</t>
  </si>
  <si>
    <t>(VZP) HEREDITÁRNÍ NÁDOROVÉ SYNDROMY</t>
  </si>
  <si>
    <t>94231</t>
  </si>
  <si>
    <t>ANALÝZA VARIANT LIDSKÉHO GERMINÁLNÍHO GENOMU NA BI</t>
  </si>
  <si>
    <t>G0002</t>
  </si>
  <si>
    <t>Darci LAB</t>
  </si>
  <si>
    <t>94151</t>
  </si>
  <si>
    <t>RUTINNÍ VYŠETŘENÍ CHROMOZOMŮ Z FETÁLNÍ KRVE</t>
  </si>
  <si>
    <t>94994</t>
  </si>
  <si>
    <t>(VZP) MOLEKULÁRNÍ ANALÝZA PRENATÁLNÍ S NÍZKÝM ROZL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</si>
  <si>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</si>
  <si>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</si>
  <si>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02 - 2IK-GER: II. Interní klinika gastroenter. a geria.</t>
  </si>
  <si>
    <t>03 - 3IK: III. Interní klinika-nefrol.revm.a endokrin.</t>
  </si>
  <si>
    <t>04 - 1CHIR: I. Chirurgická klinika</t>
  </si>
  <si>
    <t>06 - NCHIR: Neurochirurgická klinika</t>
  </si>
  <si>
    <t>08 - PORGYN: Porodnicko-gynekologická klinika</t>
  </si>
  <si>
    <t>09 - NOVO: Novorozenecké oddělení</t>
  </si>
  <si>
    <t>10 - DK: Dětská klinika</t>
  </si>
  <si>
    <t>17 - NEUR: Neurologická klinika</t>
  </si>
  <si>
    <t>18 - PSY: Klinika psychiatrie</t>
  </si>
  <si>
    <t>20 - KOZNI: Klinika chorob kožních a pohl.</t>
  </si>
  <si>
    <t>21 - ONK: Onkologická klinika</t>
  </si>
  <si>
    <t>26 - RHC: Oddělení rehabilitace</t>
  </si>
  <si>
    <t>50 - KCHIR: Kardiochirurgická klinika</t>
  </si>
  <si>
    <t>02</t>
  </si>
  <si>
    <t>03</t>
  </si>
  <si>
    <t>04</t>
  </si>
  <si>
    <t>08</t>
  </si>
  <si>
    <t>10</t>
  </si>
  <si>
    <t>94211</t>
  </si>
  <si>
    <t>DLOUHODOBÁ KULTIVACE BUNĚK RŮZNÝCH TKÁNÍ Z PRENATÁ</t>
  </si>
  <si>
    <t>17</t>
  </si>
  <si>
    <t>18</t>
  </si>
  <si>
    <t>20</t>
  </si>
  <si>
    <t>21</t>
  </si>
  <si>
    <t>26</t>
  </si>
  <si>
    <t>50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</si>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</sst>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9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99" xfId="0" applyFont="1" applyFill="1" applyBorder="1"/>
    <xf numFmtId="0" fontId="33" fillId="0" borderId="28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8" xfId="0" applyNumberFormat="1" applyFont="1" applyFill="1" applyBorder="1"/>
    <xf numFmtId="9" fontId="33" fillId="0" borderId="138" xfId="0" applyNumberFormat="1" applyFont="1" applyFill="1" applyBorder="1"/>
    <xf numFmtId="3" fontId="33" fillId="0" borderId="139" xfId="0" applyNumberFormat="1" applyFont="1" applyFill="1" applyBorder="1"/>
    <xf numFmtId="0" fontId="40" fillId="0" borderId="25" xfId="0" applyFont="1" applyFill="1" applyBorder="1"/>
    <xf numFmtId="0" fontId="40" fillId="0" borderId="131" xfId="0" applyFont="1" applyFill="1" applyBorder="1"/>
    <xf numFmtId="0" fontId="40" fillId="0" borderId="137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2" xfId="0" applyNumberFormat="1" applyBorder="1"/>
    <xf numFmtId="9" fontId="0" fillId="0" borderId="132" xfId="0" applyNumberFormat="1" applyBorder="1"/>
    <xf numFmtId="9" fontId="0" fillId="0" borderId="133" xfId="0" applyNumberFormat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60" fillId="0" borderId="131" xfId="0" applyFont="1" applyBorder="1" applyAlignment="1">
      <alignment horizontal="left" indent="1"/>
    </xf>
    <xf numFmtId="0" fontId="60" fillId="0" borderId="134" xfId="0" applyFont="1" applyBorder="1" applyAlignment="1">
      <alignment horizontal="left" indent="1"/>
    </xf>
    <xf numFmtId="0" fontId="60" fillId="4" borderId="131" xfId="0" applyFont="1" applyFill="1" applyBorder="1" applyAlignment="1">
      <alignment horizontal="left"/>
    </xf>
    <xf numFmtId="169" fontId="60" fillId="4" borderId="132" xfId="0" applyNumberFormat="1" applyFont="1" applyFill="1" applyBorder="1"/>
    <xf numFmtId="9" fontId="60" fillId="4" borderId="132" xfId="0" applyNumberFormat="1" applyFont="1" applyFill="1" applyBorder="1"/>
    <xf numFmtId="9" fontId="60" fillId="4" borderId="133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2" xfId="0" applyNumberFormat="1" applyFont="1" applyFill="1" applyBorder="1"/>
    <xf numFmtId="169" fontId="33" fillId="0" borderId="133" xfId="0" applyNumberFormat="1" applyFont="1" applyFill="1" applyBorder="1"/>
    <xf numFmtId="169" fontId="33" fillId="0" borderId="135" xfId="0" applyNumberFormat="1" applyFont="1" applyFill="1" applyBorder="1"/>
    <xf numFmtId="169" fontId="33" fillId="0" borderId="136" xfId="0" applyNumberFormat="1" applyFont="1" applyFill="1" applyBorder="1"/>
    <xf numFmtId="0" fontId="40" fillId="0" borderId="134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1.6092670162405098</c:v>
                </c:pt>
                <c:pt idx="1">
                  <c:v>1.7966747875214439</c:v>
                </c:pt>
                <c:pt idx="2">
                  <c:v>1.7303414998271487</c:v>
                </c:pt>
                <c:pt idx="3">
                  <c:v>1.8250443566122403</c:v>
                </c:pt>
                <c:pt idx="4">
                  <c:v>1.8646230399193009</c:v>
                </c:pt>
                <c:pt idx="5">
                  <c:v>1.9478472146918484</c:v>
                </c:pt>
                <c:pt idx="6">
                  <c:v>1.8502532701728582</c:v>
                </c:pt>
                <c:pt idx="7">
                  <c:v>1.7776296263205733</c:v>
                </c:pt>
                <c:pt idx="8">
                  <c:v>1.7405646207747691</c:v>
                </c:pt>
                <c:pt idx="9">
                  <c:v>1.6186321466526303</c:v>
                </c:pt>
                <c:pt idx="10">
                  <c:v>1.5825080634921145</c:v>
                </c:pt>
                <c:pt idx="11">
                  <c:v>1.4291889813981258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94" tableBorderDxfId="93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96" totalsRowShown="0">
  <autoFilter ref="C3:S19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4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518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726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4" t="s">
        <v>727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752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1191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1223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1229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1331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1332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1359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7CD6FB9F-FAFC-4E45-B21B-629A144A0E8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34699.66883000001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39.566249999999997</v>
      </c>
      <c r="E7" s="165">
        <f t="shared" ref="E7:E15" si="0">IF(C7=0,0,D7/C7)</f>
        <v>0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0</v>
      </c>
      <c r="E8" s="165">
        <f t="shared" si="0"/>
        <v>0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0.82278063340102314</v>
      </c>
      <c r="E11" s="165">
        <f t="shared" si="0"/>
        <v>1.371301055668372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0.9609871099635765</v>
      </c>
      <c r="E12" s="165">
        <f t="shared" si="0"/>
        <v>1.2012338874544706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5061.5874300000005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25311.505859999997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43939.259729999998</v>
      </c>
      <c r="D18" s="183">
        <f ca="1">IF(ISERROR(VLOOKUP("Výnosy celkem",INDIRECT("HI!$A:$G"),5,0)),0,VLOOKUP("Výnosy celkem",INDIRECT("HI!$A:$G"),5,0))</f>
        <v>49592.384149999991</v>
      </c>
      <c r="E18" s="184">
        <f t="shared" ref="E18:E23" ca="1" si="1">IF(C18=0,0,D18/C18)</f>
        <v>1.12865770736097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43939.259729999998</v>
      </c>
      <c r="D19" s="164">
        <f ca="1">IF(ISERROR(VLOOKUP("Ambulance *",INDIRECT("HI!$A:$G"),5,0)),0,VLOOKUP("Ambulance *",INDIRECT("HI!$A:$G"),5,0))</f>
        <v>49592.384149999991</v>
      </c>
      <c r="E19" s="165">
        <f t="shared" ca="1" si="1"/>
        <v>1.12865770736097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1.12865770736097</v>
      </c>
      <c r="E20" s="165">
        <f t="shared" si="1"/>
        <v>1.12865770736097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1.12865770736097</v>
      </c>
      <c r="E21" s="165">
        <f t="shared" si="1"/>
        <v>1.12865770736097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0.75023599732740098</v>
      </c>
      <c r="E23" s="165">
        <f t="shared" si="1"/>
        <v>0.88263058509105996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F558F22-2812-4322-B7E1-F5477B4F1E70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267</v>
      </c>
      <c r="J4" s="269" t="s">
        <v>268</v>
      </c>
    </row>
    <row r="5" spans="1:10" ht="14.45" customHeight="1" x14ac:dyDescent="0.2">
      <c r="A5" s="112" t="str">
        <f>HYPERLINK("#'Léky Žádanky'!A1","Léky (Kč)")</f>
        <v>Léky (Kč)</v>
      </c>
      <c r="B5" s="27">
        <v>33.463669999999986</v>
      </c>
      <c r="C5" s="29">
        <v>33.28364999999998</v>
      </c>
      <c r="D5" s="8"/>
      <c r="E5" s="117">
        <v>39.566249999999997</v>
      </c>
      <c r="F5" s="28">
        <v>0</v>
      </c>
      <c r="G5" s="116">
        <f>E5-F5</f>
        <v>39.566249999999997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4818.8104000000003</v>
      </c>
      <c r="C6" s="31">
        <v>3428.9647899999995</v>
      </c>
      <c r="D6" s="8"/>
      <c r="E6" s="118">
        <v>5061.5874300000005</v>
      </c>
      <c r="F6" s="30">
        <v>0</v>
      </c>
      <c r="G6" s="119">
        <f>E6-F6</f>
        <v>5061.5874300000005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21137.790069999999</v>
      </c>
      <c r="C7" s="31">
        <v>22058.038619999999</v>
      </c>
      <c r="D7" s="8"/>
      <c r="E7" s="118">
        <v>25311.505859999997</v>
      </c>
      <c r="F7" s="30">
        <v>0</v>
      </c>
      <c r="G7" s="119">
        <f>E7-F7</f>
        <v>25311.505859999997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3705.1770999999972</v>
      </c>
      <c r="C8" s="33">
        <v>3644.1255799999958</v>
      </c>
      <c r="D8" s="8"/>
      <c r="E8" s="120">
        <v>4287.0092900000118</v>
      </c>
      <c r="F8" s="32">
        <v>0</v>
      </c>
      <c r="G8" s="121">
        <f>E8-F8</f>
        <v>4287.0092900000118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29695.241239999996</v>
      </c>
      <c r="C9" s="35">
        <v>29164.412639999995</v>
      </c>
      <c r="D9" s="8"/>
      <c r="E9" s="3">
        <v>34699.66883000001</v>
      </c>
      <c r="F9" s="34">
        <v>0</v>
      </c>
      <c r="G9" s="34">
        <f>E9-F9</f>
        <v>34699.66883000001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40872.590460000007</v>
      </c>
      <c r="C11" s="29">
        <f>IF(ISERROR(VLOOKUP("Celkem:",'ZV Vykáz.-A'!A:H,5,0)),0,VLOOKUP("Celkem:",'ZV Vykáz.-A'!A:H,5,0)/1000)</f>
        <v>43939.259729999998</v>
      </c>
      <c r="D11" s="8"/>
      <c r="E11" s="117">
        <f>IF(ISERROR(VLOOKUP("Celkem:",'ZV Vykáz.-A'!A:H,8,0)),0,VLOOKUP("Celkem:",'ZV Vykáz.-A'!A:H,8,0)/1000)</f>
        <v>49592.384149999991</v>
      </c>
      <c r="F11" s="28">
        <f>C11</f>
        <v>43939.259729999998</v>
      </c>
      <c r="G11" s="116">
        <f>E11-F11</f>
        <v>5653.1244199999928</v>
      </c>
      <c r="H11" s="122">
        <f>IF(F11&lt;0.00000001,"",E11/F11)</f>
        <v>1.12865770736097</v>
      </c>
      <c r="I11" s="116">
        <f>E11-B11</f>
        <v>8719.7936899999841</v>
      </c>
      <c r="J11" s="122">
        <f>IF(B11&lt;0.00000001,"",E11/B11)</f>
        <v>1.2133408622224133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40872.590460000007</v>
      </c>
      <c r="C13" s="37">
        <f>SUM(C11:C12)</f>
        <v>43939.259729999998</v>
      </c>
      <c r="D13" s="8"/>
      <c r="E13" s="5">
        <f>SUM(E11:E12)</f>
        <v>49592.384149999991</v>
      </c>
      <c r="F13" s="36">
        <f>SUM(F11:F12)</f>
        <v>43939.259729999998</v>
      </c>
      <c r="G13" s="36">
        <f>E13-F13</f>
        <v>5653.1244199999928</v>
      </c>
      <c r="H13" s="126">
        <f>IF(F13&lt;0.00000001,"",E13/F13)</f>
        <v>1.12865770736097</v>
      </c>
      <c r="I13" s="36">
        <f>SUM(I11:I12)</f>
        <v>8719.7936899999841</v>
      </c>
      <c r="J13" s="126">
        <f>IF(B13&lt;0.00000001,"",E13/B13)</f>
        <v>1.2133408622224133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1.3764020345773089</v>
      </c>
      <c r="C15" s="39">
        <f>IF(C9=0,"",C13/C9)</f>
        <v>1.5066053368664725</v>
      </c>
      <c r="D15" s="8"/>
      <c r="E15" s="6">
        <f>IF(E9=0,"",E13/E9)</f>
        <v>1.4291889756343814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246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F1F0CA04-5B3D-4E1F-9603-3E5758C9A67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1.6092670162405098</v>
      </c>
      <c r="C4" s="201">
        <f t="shared" ref="C4:M4" si="0">(C10+C8)/C6</f>
        <v>1.7966747875214439</v>
      </c>
      <c r="D4" s="201">
        <f t="shared" si="0"/>
        <v>1.7303414998271487</v>
      </c>
      <c r="E4" s="201">
        <f t="shared" si="0"/>
        <v>1.8250443566122403</v>
      </c>
      <c r="F4" s="201">
        <f t="shared" si="0"/>
        <v>1.8646230399193009</v>
      </c>
      <c r="G4" s="201">
        <f t="shared" si="0"/>
        <v>1.9478472146918484</v>
      </c>
      <c r="H4" s="201">
        <f t="shared" si="0"/>
        <v>1.8502532701728582</v>
      </c>
      <c r="I4" s="201">
        <f t="shared" si="0"/>
        <v>1.7776296263205733</v>
      </c>
      <c r="J4" s="201">
        <f t="shared" si="0"/>
        <v>1.7405646207747691</v>
      </c>
      <c r="K4" s="201">
        <f t="shared" si="0"/>
        <v>1.6186321466526303</v>
      </c>
      <c r="L4" s="201">
        <f t="shared" si="0"/>
        <v>1.5825080634921145</v>
      </c>
      <c r="M4" s="201">
        <f t="shared" si="0"/>
        <v>1.4291889813981258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2334.7665999999999</v>
      </c>
      <c r="C5" s="201">
        <f>IF(ISERROR(VLOOKUP($A5,'Man Tab'!$A:$Q,COLUMN()+2,0)),0,VLOOKUP($A5,'Man Tab'!$A:$Q,COLUMN()+2,0))</f>
        <v>2220.0412799999999</v>
      </c>
      <c r="D5" s="201">
        <f>IF(ISERROR(VLOOKUP($A5,'Man Tab'!$A:$Q,COLUMN()+2,0)),0,VLOOKUP($A5,'Man Tab'!$A:$Q,COLUMN()+2,0))</f>
        <v>2856.2061200000003</v>
      </c>
      <c r="E5" s="201">
        <f>IF(ISERROR(VLOOKUP($A5,'Man Tab'!$A:$Q,COLUMN()+2,0)),0,VLOOKUP($A5,'Man Tab'!$A:$Q,COLUMN()+2,0))</f>
        <v>2446.5523900000003</v>
      </c>
      <c r="F5" s="201">
        <f>IF(ISERROR(VLOOKUP($A5,'Man Tab'!$A:$Q,COLUMN()+2,0)),0,VLOOKUP($A5,'Man Tab'!$A:$Q,COLUMN()+2,0))</f>
        <v>2355.5366300000001</v>
      </c>
      <c r="G5" s="201">
        <f>IF(ISERROR(VLOOKUP($A5,'Man Tab'!$A:$Q,COLUMN()+2,0)),0,VLOOKUP($A5,'Man Tab'!$A:$Q,COLUMN()+2,0))</f>
        <v>2287.4325800000001</v>
      </c>
      <c r="H5" s="201">
        <f>IF(ISERROR(VLOOKUP($A5,'Man Tab'!$A:$Q,COLUMN()+2,0)),0,VLOOKUP($A5,'Man Tab'!$A:$Q,COLUMN()+2,0))</f>
        <v>3467.7271000000001</v>
      </c>
      <c r="I5" s="201">
        <f>IF(ISERROR(VLOOKUP($A5,'Man Tab'!$A:$Q,COLUMN()+2,0)),0,VLOOKUP($A5,'Man Tab'!$A:$Q,COLUMN()+2,0))</f>
        <v>2492.7577799999999</v>
      </c>
      <c r="J5" s="201">
        <f>IF(ISERROR(VLOOKUP($A5,'Man Tab'!$A:$Q,COLUMN()+2,0)),0,VLOOKUP($A5,'Man Tab'!$A:$Q,COLUMN()+2,0))</f>
        <v>2338.0371800000003</v>
      </c>
      <c r="K5" s="201">
        <f>IF(ISERROR(VLOOKUP($A5,'Man Tab'!$A:$Q,COLUMN()+2,0)),0,VLOOKUP($A5,'Man Tab'!$A:$Q,COLUMN()+2,0))</f>
        <v>4665.06945</v>
      </c>
      <c r="L5" s="201">
        <f>IF(ISERROR(VLOOKUP($A5,'Man Tab'!$A:$Q,COLUMN()+2,0)),0,VLOOKUP($A5,'Man Tab'!$A:$Q,COLUMN()+2,0))</f>
        <v>3873.7127999999998</v>
      </c>
      <c r="M5" s="201">
        <f>IF(ISERROR(VLOOKUP($A5,'Man Tab'!$A:$Q,COLUMN()+2,0)),0,VLOOKUP($A5,'Man Tab'!$A:$Q,COLUMN()+2,0))</f>
        <v>3361.8289199999999</v>
      </c>
    </row>
    <row r="6" spans="1:13" ht="14.45" customHeight="1" x14ac:dyDescent="0.2">
      <c r="A6" s="202" t="s">
        <v>76</v>
      </c>
      <c r="B6" s="203">
        <f>B5</f>
        <v>2334.7665999999999</v>
      </c>
      <c r="C6" s="203">
        <f t="shared" ref="C6:M6" si="1">C5+B6</f>
        <v>4554.8078800000003</v>
      </c>
      <c r="D6" s="203">
        <f t="shared" si="1"/>
        <v>7411.014000000001</v>
      </c>
      <c r="E6" s="203">
        <f t="shared" si="1"/>
        <v>9857.5663900000018</v>
      </c>
      <c r="F6" s="203">
        <f t="shared" si="1"/>
        <v>12213.103020000002</v>
      </c>
      <c r="G6" s="203">
        <f t="shared" si="1"/>
        <v>14500.535600000003</v>
      </c>
      <c r="H6" s="203">
        <f t="shared" si="1"/>
        <v>17968.262700000003</v>
      </c>
      <c r="I6" s="203">
        <f t="shared" si="1"/>
        <v>20461.020480000003</v>
      </c>
      <c r="J6" s="203">
        <f t="shared" si="1"/>
        <v>22799.057660000002</v>
      </c>
      <c r="K6" s="203">
        <f t="shared" si="1"/>
        <v>27464.127110000001</v>
      </c>
      <c r="L6" s="203">
        <f t="shared" si="1"/>
        <v>31337.839910000002</v>
      </c>
      <c r="M6" s="203">
        <f t="shared" si="1"/>
        <v>34699.668830000002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3757262.88</v>
      </c>
      <c r="C9" s="202">
        <v>4426245.5999999996</v>
      </c>
      <c r="D9" s="202">
        <v>4640076.6000000006</v>
      </c>
      <c r="E9" s="202">
        <v>5166910.83</v>
      </c>
      <c r="F9" s="202">
        <v>4782337.370000001</v>
      </c>
      <c r="G9" s="202">
        <v>5471994.5999999987</v>
      </c>
      <c r="H9" s="202">
        <v>5001008.9400000013</v>
      </c>
      <c r="I9" s="202">
        <v>3126279.3700000006</v>
      </c>
      <c r="J9" s="202">
        <v>3311116.96</v>
      </c>
      <c r="K9" s="202">
        <v>4771085.87</v>
      </c>
      <c r="L9" s="202">
        <v>5138065.33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3757.2628799999998</v>
      </c>
      <c r="C10" s="203">
        <f t="shared" ref="C10:M10" si="3">C9/1000+B10</f>
        <v>8183.5084799999986</v>
      </c>
      <c r="D10" s="203">
        <f t="shared" si="3"/>
        <v>12823.585079999999</v>
      </c>
      <c r="E10" s="203">
        <f t="shared" si="3"/>
        <v>17990.495909999998</v>
      </c>
      <c r="F10" s="203">
        <f t="shared" si="3"/>
        <v>22772.833279999999</v>
      </c>
      <c r="G10" s="203">
        <f t="shared" si="3"/>
        <v>28244.827879999997</v>
      </c>
      <c r="H10" s="203">
        <f t="shared" si="3"/>
        <v>33245.836819999997</v>
      </c>
      <c r="I10" s="203">
        <f t="shared" si="3"/>
        <v>36372.116190000001</v>
      </c>
      <c r="J10" s="203">
        <f t="shared" si="3"/>
        <v>39683.23315</v>
      </c>
      <c r="K10" s="203">
        <f t="shared" si="3"/>
        <v>44454.319020000003</v>
      </c>
      <c r="L10" s="203">
        <f t="shared" si="3"/>
        <v>49592.38435</v>
      </c>
      <c r="M10" s="203">
        <f t="shared" si="3"/>
        <v>49592.38435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AC9D92BD-B511-47C0-89BB-590FCDE0F77E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247</v>
      </c>
      <c r="E4" s="262" t="s">
        <v>248</v>
      </c>
      <c r="F4" s="262" t="s">
        <v>249</v>
      </c>
      <c r="G4" s="262" t="s">
        <v>250</v>
      </c>
      <c r="H4" s="262" t="s">
        <v>251</v>
      </c>
      <c r="I4" s="262" t="s">
        <v>252</v>
      </c>
      <c r="J4" s="262" t="s">
        <v>253</v>
      </c>
      <c r="K4" s="262" t="s">
        <v>254</v>
      </c>
      <c r="L4" s="262" t="s">
        <v>255</v>
      </c>
      <c r="M4" s="262" t="s">
        <v>256</v>
      </c>
      <c r="N4" s="262" t="s">
        <v>257</v>
      </c>
      <c r="O4" s="262" t="s">
        <v>258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40.000000200000002</v>
      </c>
      <c r="C7" s="52">
        <v>3.3333333500000002</v>
      </c>
      <c r="D7" s="52">
        <v>2.8818899999999998</v>
      </c>
      <c r="E7" s="52">
        <v>1.9755400000000001</v>
      </c>
      <c r="F7" s="52">
        <v>3.0317800000000004</v>
      </c>
      <c r="G7" s="52">
        <v>3.6056399999999997</v>
      </c>
      <c r="H7" s="52">
        <v>2.9195300000000004</v>
      </c>
      <c r="I7" s="52">
        <v>3.5720300000000003</v>
      </c>
      <c r="J7" s="52">
        <v>2.46902</v>
      </c>
      <c r="K7" s="52">
        <v>1.4635499999999999</v>
      </c>
      <c r="L7" s="52">
        <v>3.1509099999999997</v>
      </c>
      <c r="M7" s="52">
        <v>2.66832</v>
      </c>
      <c r="N7" s="52">
        <v>3.1299800000000002</v>
      </c>
      <c r="O7" s="52">
        <v>8.6980599999999999</v>
      </c>
      <c r="P7" s="53">
        <v>39.566250000000004</v>
      </c>
      <c r="Q7" s="95">
        <v>0.98915624505421884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4500.0000003000005</v>
      </c>
      <c r="C9" s="52">
        <v>375.00000002500002</v>
      </c>
      <c r="D9" s="52">
        <v>176.04035000000002</v>
      </c>
      <c r="E9" s="52">
        <v>251.15009000000001</v>
      </c>
      <c r="F9" s="52">
        <v>905.85540000000003</v>
      </c>
      <c r="G9" s="52">
        <v>576.38118000000009</v>
      </c>
      <c r="H9" s="52">
        <v>433.39042000000001</v>
      </c>
      <c r="I9" s="52">
        <v>288.64425</v>
      </c>
      <c r="J9" s="52">
        <v>331.85921999999999</v>
      </c>
      <c r="K9" s="52">
        <v>464.53396000000004</v>
      </c>
      <c r="L9" s="52">
        <v>214.16670000000002</v>
      </c>
      <c r="M9" s="52">
        <v>435.10165000000001</v>
      </c>
      <c r="N9" s="52">
        <v>455.86286000000001</v>
      </c>
      <c r="O9" s="52">
        <v>528.60135000000002</v>
      </c>
      <c r="P9" s="53">
        <v>5061.5874300000005</v>
      </c>
      <c r="Q9" s="95">
        <v>1.1247972065916803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104.834266</v>
      </c>
      <c r="C11" s="52">
        <v>8.7361888333333333</v>
      </c>
      <c r="D11" s="52">
        <v>10.745430000000001</v>
      </c>
      <c r="E11" s="52">
        <v>6.4000200000000005</v>
      </c>
      <c r="F11" s="52">
        <v>11.27936</v>
      </c>
      <c r="G11" s="52">
        <v>4.9037299999999995</v>
      </c>
      <c r="H11" s="52">
        <v>14.95421</v>
      </c>
      <c r="I11" s="52">
        <v>16.742560000000001</v>
      </c>
      <c r="J11" s="52">
        <v>5.6719499999999998</v>
      </c>
      <c r="K11" s="52">
        <v>12.47465</v>
      </c>
      <c r="L11" s="52">
        <v>5.4571800000000001</v>
      </c>
      <c r="M11" s="52">
        <v>10.814920000000001</v>
      </c>
      <c r="N11" s="52">
        <v>-11.44642</v>
      </c>
      <c r="O11" s="52">
        <v>11.728389999999999</v>
      </c>
      <c r="P11" s="53">
        <v>99.725979999999993</v>
      </c>
      <c r="Q11" s="95">
        <v>0.95127274511560933</v>
      </c>
    </row>
    <row r="12" spans="1:17" ht="14.45" customHeight="1" x14ac:dyDescent="0.2">
      <c r="A12" s="15" t="s">
        <v>40</v>
      </c>
      <c r="B12" s="51">
        <v>3.7090378999999998</v>
      </c>
      <c r="C12" s="52">
        <v>0.30908649166666663</v>
      </c>
      <c r="D12" s="52">
        <v>0.35117999999999999</v>
      </c>
      <c r="E12" s="52">
        <v>3.3999999999999998E-3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0.62009999999999998</v>
      </c>
      <c r="L12" s="52">
        <v>1.26078</v>
      </c>
      <c r="M12" s="52">
        <v>0</v>
      </c>
      <c r="N12" s="52">
        <v>0</v>
      </c>
      <c r="O12" s="52">
        <v>3.5000000000000003E-2</v>
      </c>
      <c r="P12" s="53">
        <v>2.2704599999999999</v>
      </c>
      <c r="Q12" s="95">
        <v>0.61214257206700429</v>
      </c>
    </row>
    <row r="13" spans="1:17" ht="14.45" customHeight="1" x14ac:dyDescent="0.2">
      <c r="A13" s="15" t="s">
        <v>41</v>
      </c>
      <c r="B13" s="51">
        <v>3.9999998999999997</v>
      </c>
      <c r="C13" s="52">
        <v>0.33333332499999996</v>
      </c>
      <c r="D13" s="52">
        <v>0.25381999999999999</v>
      </c>
      <c r="E13" s="52">
        <v>1.51725</v>
      </c>
      <c r="F13" s="52">
        <v>3.42761</v>
      </c>
      <c r="G13" s="52">
        <v>30.11919</v>
      </c>
      <c r="H13" s="52">
        <v>8.2683600000000013</v>
      </c>
      <c r="I13" s="52">
        <v>2.4581200000000001</v>
      </c>
      <c r="J13" s="52">
        <v>0</v>
      </c>
      <c r="K13" s="52">
        <v>5.3823699999999999</v>
      </c>
      <c r="L13" s="52">
        <v>8.3020899999999997</v>
      </c>
      <c r="M13" s="52">
        <v>6.4815200000000006</v>
      </c>
      <c r="N13" s="52">
        <v>12.53252</v>
      </c>
      <c r="O13" s="52">
        <v>7.9911000000000003</v>
      </c>
      <c r="P13" s="53">
        <v>86.733950000000007</v>
      </c>
      <c r="Q13" s="95">
        <v>21.683488042087205</v>
      </c>
    </row>
    <row r="14" spans="1:17" ht="14.45" customHeight="1" x14ac:dyDescent="0.2">
      <c r="A14" s="15" t="s">
        <v>42</v>
      </c>
      <c r="B14" s="51">
        <v>184.74593489999998</v>
      </c>
      <c r="C14" s="52">
        <v>15.395494574999999</v>
      </c>
      <c r="D14" s="52">
        <v>21.616</v>
      </c>
      <c r="E14" s="52">
        <v>16.802</v>
      </c>
      <c r="F14" s="52">
        <v>16.879000000000001</v>
      </c>
      <c r="G14" s="52">
        <v>13.808</v>
      </c>
      <c r="H14" s="52">
        <v>13.209</v>
      </c>
      <c r="I14" s="52">
        <v>11.411</v>
      </c>
      <c r="J14" s="52">
        <v>11.537000000000001</v>
      </c>
      <c r="K14" s="52">
        <v>11.427</v>
      </c>
      <c r="L14" s="52">
        <v>11.83</v>
      </c>
      <c r="M14" s="52">
        <v>15.265000000000001</v>
      </c>
      <c r="N14" s="52">
        <v>17.504000000000001</v>
      </c>
      <c r="O14" s="52">
        <v>18.216999999999999</v>
      </c>
      <c r="P14" s="53">
        <v>179.505</v>
      </c>
      <c r="Q14" s="95">
        <v>0.97163166321988725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192.42510289999998</v>
      </c>
      <c r="C17" s="52">
        <v>16.035425241666665</v>
      </c>
      <c r="D17" s="52">
        <v>100.93486999999999</v>
      </c>
      <c r="E17" s="52">
        <v>0.90991999999999995</v>
      </c>
      <c r="F17" s="52">
        <v>2.5568499999999998</v>
      </c>
      <c r="G17" s="52">
        <v>2.1324200000000002</v>
      </c>
      <c r="H17" s="52">
        <v>1.9819200000000001</v>
      </c>
      <c r="I17" s="52">
        <v>4.0123100000000003</v>
      </c>
      <c r="J17" s="52">
        <v>8.2219500000000014</v>
      </c>
      <c r="K17" s="52">
        <v>3.3091500000000003</v>
      </c>
      <c r="L17" s="52">
        <v>3.60669</v>
      </c>
      <c r="M17" s="52">
        <v>73.336389999999994</v>
      </c>
      <c r="N17" s="52">
        <v>4.7915100000000006</v>
      </c>
      <c r="O17" s="52">
        <v>92.849740000000011</v>
      </c>
      <c r="P17" s="53">
        <v>298.64371999999997</v>
      </c>
      <c r="Q17" s="95">
        <v>1.5519997936818044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3.6080000000000001</v>
      </c>
      <c r="E18" s="52">
        <v>17.579000000000001</v>
      </c>
      <c r="F18" s="52">
        <v>14.326000000000001</v>
      </c>
      <c r="G18" s="52">
        <v>0</v>
      </c>
      <c r="H18" s="52">
        <v>0.75</v>
      </c>
      <c r="I18" s="52">
        <v>1.262</v>
      </c>
      <c r="J18" s="52">
        <v>0</v>
      </c>
      <c r="K18" s="52">
        <v>0.45</v>
      </c>
      <c r="L18" s="52">
        <v>10.823</v>
      </c>
      <c r="M18" s="52">
        <v>6.867</v>
      </c>
      <c r="N18" s="52">
        <v>-1.05</v>
      </c>
      <c r="O18" s="52">
        <v>0.59299999999999997</v>
      </c>
      <c r="P18" s="53">
        <v>55.208000000000013</v>
      </c>
      <c r="Q18" s="95" t="s">
        <v>271</v>
      </c>
    </row>
    <row r="19" spans="1:17" ht="14.45" customHeight="1" x14ac:dyDescent="0.2">
      <c r="A19" s="15" t="s">
        <v>47</v>
      </c>
      <c r="B19" s="51">
        <v>1150.6657686999999</v>
      </c>
      <c r="C19" s="52">
        <v>95.888814058333324</v>
      </c>
      <c r="D19" s="52">
        <v>59.726849999999999</v>
      </c>
      <c r="E19" s="52">
        <v>57.612760000000002</v>
      </c>
      <c r="F19" s="52">
        <v>90.077889999999996</v>
      </c>
      <c r="G19" s="52">
        <v>64.954890000000006</v>
      </c>
      <c r="H19" s="52">
        <v>43.542190000000005</v>
      </c>
      <c r="I19" s="52">
        <v>109.53309</v>
      </c>
      <c r="J19" s="52">
        <v>83.504000000000005</v>
      </c>
      <c r="K19" s="52">
        <v>91.015529999999998</v>
      </c>
      <c r="L19" s="52">
        <v>236.64951000000002</v>
      </c>
      <c r="M19" s="52">
        <v>98.877949999999998</v>
      </c>
      <c r="N19" s="52">
        <v>136.59193999999999</v>
      </c>
      <c r="O19" s="52">
        <v>77.23411999999999</v>
      </c>
      <c r="P19" s="53">
        <v>1149.3207200000002</v>
      </c>
      <c r="Q19" s="95">
        <v>0.99883106916309905</v>
      </c>
    </row>
    <row r="20" spans="1:17" ht="14.45" customHeight="1" x14ac:dyDescent="0.2">
      <c r="A20" s="15" t="s">
        <v>48</v>
      </c>
      <c r="B20" s="51">
        <v>23106.0060328</v>
      </c>
      <c r="C20" s="52">
        <v>1925.5005027333334</v>
      </c>
      <c r="D20" s="52">
        <v>1774.0063</v>
      </c>
      <c r="E20" s="52">
        <v>1675.1099099999999</v>
      </c>
      <c r="F20" s="52">
        <v>1612.4171200000001</v>
      </c>
      <c r="G20" s="52">
        <v>1558.4030400000001</v>
      </c>
      <c r="H20" s="52">
        <v>1650.87672</v>
      </c>
      <c r="I20" s="52">
        <v>1662.1529399999999</v>
      </c>
      <c r="J20" s="52">
        <v>2841.7431800000004</v>
      </c>
      <c r="K20" s="52">
        <v>1680.3416000000002</v>
      </c>
      <c r="L20" s="52">
        <v>1642.74577</v>
      </c>
      <c r="M20" s="52">
        <v>3825.6516699999997</v>
      </c>
      <c r="N20" s="52">
        <v>2995.6492499999999</v>
      </c>
      <c r="O20" s="52">
        <v>2392.4083599999999</v>
      </c>
      <c r="P20" s="53">
        <v>25311.505860000001</v>
      </c>
      <c r="Q20" s="95">
        <v>1.095451365505107</v>
      </c>
    </row>
    <row r="21" spans="1:17" ht="14.45" customHeight="1" x14ac:dyDescent="0.2">
      <c r="A21" s="16" t="s">
        <v>49</v>
      </c>
      <c r="B21" s="51">
        <v>2250.1196442999999</v>
      </c>
      <c r="C21" s="52">
        <v>187.50997035833333</v>
      </c>
      <c r="D21" s="52">
        <v>182.82320999999999</v>
      </c>
      <c r="E21" s="52">
        <v>182.80113</v>
      </c>
      <c r="F21" s="52">
        <v>182.80013</v>
      </c>
      <c r="G21" s="52">
        <v>182.64429999999999</v>
      </c>
      <c r="H21" s="52">
        <v>182.64429999999999</v>
      </c>
      <c r="I21" s="52">
        <v>182.64429999999999</v>
      </c>
      <c r="J21" s="52">
        <v>182.64429999999999</v>
      </c>
      <c r="K21" s="52">
        <v>180.18129999999999</v>
      </c>
      <c r="L21" s="52">
        <v>180.18129999999999</v>
      </c>
      <c r="M21" s="52">
        <v>180.18129999999999</v>
      </c>
      <c r="N21" s="52">
        <v>180.18029999999999</v>
      </c>
      <c r="O21" s="52">
        <v>180.18029999999999</v>
      </c>
      <c r="P21" s="53">
        <v>2179.9061699999993</v>
      </c>
      <c r="Q21" s="95">
        <v>0.96879567072005912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37.208550000000002</v>
      </c>
      <c r="L22" s="52">
        <v>0</v>
      </c>
      <c r="M22" s="52">
        <v>0</v>
      </c>
      <c r="N22" s="52">
        <v>66.266859999999994</v>
      </c>
      <c r="O22" s="52">
        <v>11.616</v>
      </c>
      <c r="P22" s="53">
        <v>115.09141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112.84242359999917</v>
      </c>
      <c r="C24" s="52">
        <v>9.4035352999999304</v>
      </c>
      <c r="D24" s="52">
        <v>1.7786999999998443</v>
      </c>
      <c r="E24" s="52">
        <v>8.1802600000000893</v>
      </c>
      <c r="F24" s="52">
        <v>13.554979999999887</v>
      </c>
      <c r="G24" s="52">
        <v>9.5999999999999091</v>
      </c>
      <c r="H24" s="52">
        <v>2.9999800000000505</v>
      </c>
      <c r="I24" s="52">
        <v>4.9999800000000505</v>
      </c>
      <c r="J24" s="52">
        <v>7.6479999999719439E-2</v>
      </c>
      <c r="K24" s="52">
        <v>4.3500199999998586</v>
      </c>
      <c r="L24" s="52">
        <v>19.86324999999988</v>
      </c>
      <c r="M24" s="52">
        <v>9.8237300000000687</v>
      </c>
      <c r="N24" s="52">
        <v>13.699999999999818</v>
      </c>
      <c r="O24" s="52">
        <v>31.676500000000033</v>
      </c>
      <c r="P24" s="53">
        <v>120.60387999999921</v>
      </c>
      <c r="Q24" s="95">
        <v>1.0687813692083807</v>
      </c>
    </row>
    <row r="25" spans="1:17" ht="14.45" customHeight="1" x14ac:dyDescent="0.2">
      <c r="A25" s="17" t="s">
        <v>53</v>
      </c>
      <c r="B25" s="54">
        <v>31649.348211500001</v>
      </c>
      <c r="C25" s="55">
        <v>2637.4456842916666</v>
      </c>
      <c r="D25" s="55">
        <v>2334.7665999999999</v>
      </c>
      <c r="E25" s="55">
        <v>2220.0412799999999</v>
      </c>
      <c r="F25" s="55">
        <v>2856.2061200000003</v>
      </c>
      <c r="G25" s="55">
        <v>2446.5523900000003</v>
      </c>
      <c r="H25" s="55">
        <v>2355.5366300000001</v>
      </c>
      <c r="I25" s="55">
        <v>2287.4325800000001</v>
      </c>
      <c r="J25" s="55">
        <v>3467.7271000000001</v>
      </c>
      <c r="K25" s="55">
        <v>2492.7577799999999</v>
      </c>
      <c r="L25" s="55">
        <v>2338.0371800000003</v>
      </c>
      <c r="M25" s="55">
        <v>4665.06945</v>
      </c>
      <c r="N25" s="55">
        <v>3873.7127999999998</v>
      </c>
      <c r="O25" s="55">
        <v>3361.8289199999999</v>
      </c>
      <c r="P25" s="56">
        <v>34699.668830000002</v>
      </c>
      <c r="Q25" s="96">
        <v>1.0963786236012167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296.15046999999998</v>
      </c>
      <c r="E26" s="52">
        <v>186.00020999999998</v>
      </c>
      <c r="F26" s="52">
        <v>211.78088</v>
      </c>
      <c r="G26" s="52">
        <v>226.59270999999998</v>
      </c>
      <c r="H26" s="52">
        <v>139.23723999999999</v>
      </c>
      <c r="I26" s="52">
        <v>357.89936999999998</v>
      </c>
      <c r="J26" s="52">
        <v>268.40141999999997</v>
      </c>
      <c r="K26" s="52">
        <v>270.41932000000003</v>
      </c>
      <c r="L26" s="52">
        <v>244.12889999999999</v>
      </c>
      <c r="M26" s="52">
        <v>348.98509000000001</v>
      </c>
      <c r="N26" s="52">
        <v>308.53247999999996</v>
      </c>
      <c r="O26" s="52">
        <v>449.84932000000003</v>
      </c>
      <c r="P26" s="53">
        <v>3307.9774099999995</v>
      </c>
      <c r="Q26" s="95" t="s">
        <v>271</v>
      </c>
    </row>
    <row r="27" spans="1:17" ht="14.45" customHeight="1" x14ac:dyDescent="0.2">
      <c r="A27" s="18" t="s">
        <v>55</v>
      </c>
      <c r="B27" s="54">
        <v>31649.348211500001</v>
      </c>
      <c r="C27" s="55">
        <v>2637.4456842916666</v>
      </c>
      <c r="D27" s="55">
        <v>2630.91707</v>
      </c>
      <c r="E27" s="55">
        <v>2406.0414900000001</v>
      </c>
      <c r="F27" s="55">
        <v>3067.9870000000001</v>
      </c>
      <c r="G27" s="55">
        <v>2673.1451000000002</v>
      </c>
      <c r="H27" s="55">
        <v>2494.77387</v>
      </c>
      <c r="I27" s="55">
        <v>2645.3319500000002</v>
      </c>
      <c r="J27" s="55">
        <v>3736.1285200000002</v>
      </c>
      <c r="K27" s="55">
        <v>2763.1770999999999</v>
      </c>
      <c r="L27" s="55">
        <v>2582.1660800000004</v>
      </c>
      <c r="M27" s="55">
        <v>5014.0545400000001</v>
      </c>
      <c r="N27" s="55">
        <v>4182.2452800000001</v>
      </c>
      <c r="O27" s="55">
        <v>3811.6782400000002</v>
      </c>
      <c r="P27" s="56">
        <v>38007.646240000002</v>
      </c>
      <c r="Q27" s="96">
        <v>1.2008982297521587</v>
      </c>
    </row>
    <row r="28" spans="1:17" ht="14.45" customHeight="1" x14ac:dyDescent="0.2">
      <c r="A28" s="16" t="s">
        <v>56</v>
      </c>
      <c r="B28" s="51">
        <v>28.028582</v>
      </c>
      <c r="C28" s="52">
        <v>2.3357151666666667</v>
      </c>
      <c r="D28" s="52">
        <v>14.583360000000001</v>
      </c>
      <c r="E28" s="52">
        <v>5.7110000000000003</v>
      </c>
      <c r="F28" s="52">
        <v>15.853200000000001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10.501799999999999</v>
      </c>
      <c r="M28" s="52">
        <v>-10.501799999999999</v>
      </c>
      <c r="N28" s="52">
        <v>14.583360000000001</v>
      </c>
      <c r="O28" s="52">
        <v>0</v>
      </c>
      <c r="P28" s="53">
        <v>50.730919999999998</v>
      </c>
      <c r="Q28" s="95">
        <v>1.8099709789100282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E3CF4118-59C1-4110-B93C-F477956D83ED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263</v>
      </c>
      <c r="G4" s="353" t="s">
        <v>64</v>
      </c>
      <c r="H4" s="140" t="s">
        <v>141</v>
      </c>
      <c r="I4" s="351" t="s">
        <v>65</v>
      </c>
      <c r="J4" s="353" t="s">
        <v>265</v>
      </c>
      <c r="K4" s="354" t="s">
        <v>266</v>
      </c>
    </row>
    <row r="5" spans="1:13" ht="39" thickBot="1" x14ac:dyDescent="0.25">
      <c r="A5" s="78"/>
      <c r="B5" s="24" t="s">
        <v>259</v>
      </c>
      <c r="C5" s="25" t="s">
        <v>260</v>
      </c>
      <c r="D5" s="26" t="s">
        <v>261</v>
      </c>
      <c r="E5" s="26" t="s">
        <v>262</v>
      </c>
      <c r="F5" s="352"/>
      <c r="G5" s="352"/>
      <c r="H5" s="25" t="s">
        <v>264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-11668.706398</v>
      </c>
      <c r="C6" s="461">
        <v>22945.45825</v>
      </c>
      <c r="D6" s="461">
        <v>34614.164647999998</v>
      </c>
      <c r="E6" s="462">
        <v>-1.9664097687754676</v>
      </c>
      <c r="F6" s="460">
        <v>-31615.979380800003</v>
      </c>
      <c r="G6" s="461">
        <v>-31615.979380800003</v>
      </c>
      <c r="H6" s="461">
        <v>3057.82341</v>
      </c>
      <c r="I6" s="461">
        <v>34708.637490000001</v>
      </c>
      <c r="J6" s="461">
        <v>66324.616870800004</v>
      </c>
      <c r="K6" s="463">
        <v>-1.0978194624923792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30559.561057999999</v>
      </c>
      <c r="C7" s="461">
        <v>29164.412640000002</v>
      </c>
      <c r="D7" s="461">
        <v>-1395.148417999997</v>
      </c>
      <c r="E7" s="462">
        <v>0.95434658189781918</v>
      </c>
      <c r="F7" s="460">
        <v>31649.348211500001</v>
      </c>
      <c r="G7" s="461">
        <v>31649.348211500001</v>
      </c>
      <c r="H7" s="461">
        <v>3361.8289199999999</v>
      </c>
      <c r="I7" s="461">
        <v>34699.668829999995</v>
      </c>
      <c r="J7" s="461">
        <v>3050.3206184999945</v>
      </c>
      <c r="K7" s="463">
        <v>1.0963786236012165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3972.04891</v>
      </c>
      <c r="C8" s="461">
        <v>3749.6703299999999</v>
      </c>
      <c r="D8" s="461">
        <v>-222.37858000000006</v>
      </c>
      <c r="E8" s="462">
        <v>0.94401413853687921</v>
      </c>
      <c r="F8" s="460">
        <v>4837.2892391999994</v>
      </c>
      <c r="G8" s="461">
        <v>4837.2892391999994</v>
      </c>
      <c r="H8" s="461">
        <v>575.27089999999998</v>
      </c>
      <c r="I8" s="461">
        <v>5469.3890499999998</v>
      </c>
      <c r="J8" s="461">
        <v>632.09981080000034</v>
      </c>
      <c r="K8" s="463">
        <v>1.1306723207034315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3784.2967039999999</v>
      </c>
      <c r="C9" s="461">
        <v>3561.2283299999999</v>
      </c>
      <c r="D9" s="461">
        <v>-223.06837399999995</v>
      </c>
      <c r="E9" s="462">
        <v>0.94105420598648704</v>
      </c>
      <c r="F9" s="460">
        <v>4652.5433043000003</v>
      </c>
      <c r="G9" s="461">
        <v>4652.5433043000003</v>
      </c>
      <c r="H9" s="461">
        <v>557.0539</v>
      </c>
      <c r="I9" s="461">
        <v>5289.8840499999997</v>
      </c>
      <c r="J9" s="461">
        <v>637.34074569999939</v>
      </c>
      <c r="K9" s="463">
        <v>1.1369876009775024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-3.4000000000000002E-4</v>
      </c>
      <c r="D10" s="461">
        <v>-3.4000000000000002E-4</v>
      </c>
      <c r="E10" s="462">
        <v>0</v>
      </c>
      <c r="F10" s="460">
        <v>0</v>
      </c>
      <c r="G10" s="461">
        <v>0</v>
      </c>
      <c r="H10" s="461">
        <v>0</v>
      </c>
      <c r="I10" s="461">
        <v>-2.0000000000000002E-5</v>
      </c>
      <c r="J10" s="461">
        <v>-2.0000000000000002E-5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-3.4000000000000002E-4</v>
      </c>
      <c r="D11" s="461">
        <v>-3.4000000000000002E-4</v>
      </c>
      <c r="E11" s="462">
        <v>0</v>
      </c>
      <c r="F11" s="460">
        <v>0</v>
      </c>
      <c r="G11" s="461">
        <v>0</v>
      </c>
      <c r="H11" s="461">
        <v>0</v>
      </c>
      <c r="I11" s="461">
        <v>-2.0000000000000002E-5</v>
      </c>
      <c r="J11" s="461">
        <v>-2.0000000000000002E-5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39.999999000000003</v>
      </c>
      <c r="C12" s="461">
        <v>33.283650000000002</v>
      </c>
      <c r="D12" s="461">
        <v>-6.716349000000001</v>
      </c>
      <c r="E12" s="462">
        <v>0.83209127080228174</v>
      </c>
      <c r="F12" s="460">
        <v>40.000000200000002</v>
      </c>
      <c r="G12" s="461">
        <v>40.000000200000002</v>
      </c>
      <c r="H12" s="461">
        <v>8.6980599999999999</v>
      </c>
      <c r="I12" s="461">
        <v>39.566249999999997</v>
      </c>
      <c r="J12" s="461">
        <v>-0.43375020000000575</v>
      </c>
      <c r="K12" s="463">
        <v>0.98915624505421862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39.999999000000003</v>
      </c>
      <c r="C13" s="461">
        <v>33.283650000000002</v>
      </c>
      <c r="D13" s="461">
        <v>-6.716349000000001</v>
      </c>
      <c r="E13" s="462">
        <v>0.83209127080228174</v>
      </c>
      <c r="F13" s="460">
        <v>40.000000200000002</v>
      </c>
      <c r="G13" s="461">
        <v>40.000000200000002</v>
      </c>
      <c r="H13" s="461">
        <v>8.6980599999999999</v>
      </c>
      <c r="I13" s="461">
        <v>39.566249999999997</v>
      </c>
      <c r="J13" s="461">
        <v>-0.43375020000000575</v>
      </c>
      <c r="K13" s="463">
        <v>0.98915624505421862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3625</v>
      </c>
      <c r="C14" s="461">
        <v>3428.96479</v>
      </c>
      <c r="D14" s="461">
        <v>-196.03521000000001</v>
      </c>
      <c r="E14" s="462">
        <v>0.9459213213793104</v>
      </c>
      <c r="F14" s="460">
        <v>4500.0000003000005</v>
      </c>
      <c r="G14" s="461">
        <v>4500.0000003000005</v>
      </c>
      <c r="H14" s="461">
        <v>528.60135000000002</v>
      </c>
      <c r="I14" s="461">
        <v>5061.5874299999996</v>
      </c>
      <c r="J14" s="461">
        <v>561.58742969999912</v>
      </c>
      <c r="K14" s="463">
        <v>1.12479720659168</v>
      </c>
      <c r="L14" s="150"/>
      <c r="M14" s="459" t="str">
        <f t="shared" si="0"/>
        <v>X</v>
      </c>
    </row>
    <row r="15" spans="1:13" ht="14.45" customHeight="1" x14ac:dyDescent="0.2">
      <c r="A15" s="464" t="s">
        <v>281</v>
      </c>
      <c r="B15" s="460">
        <v>3200.0000010000003</v>
      </c>
      <c r="C15" s="461">
        <v>3092.3704500000003</v>
      </c>
      <c r="D15" s="461">
        <v>-107.62955099999999</v>
      </c>
      <c r="E15" s="462">
        <v>0.96636576532301066</v>
      </c>
      <c r="F15" s="460">
        <v>4075</v>
      </c>
      <c r="G15" s="461">
        <v>4075</v>
      </c>
      <c r="H15" s="461">
        <v>470.59091999999998</v>
      </c>
      <c r="I15" s="461">
        <v>4733.8287099999998</v>
      </c>
      <c r="J15" s="461">
        <v>658.82870999999977</v>
      </c>
      <c r="K15" s="463">
        <v>1.1616757570552148</v>
      </c>
      <c r="L15" s="150"/>
      <c r="M15" s="459" t="str">
        <f t="shared" si="0"/>
        <v/>
      </c>
    </row>
    <row r="16" spans="1:13" ht="14.45" customHeight="1" x14ac:dyDescent="0.2">
      <c r="A16" s="464" t="s">
        <v>282</v>
      </c>
      <c r="B16" s="460">
        <v>200</v>
      </c>
      <c r="C16" s="461">
        <v>213.06486999999998</v>
      </c>
      <c r="D16" s="461">
        <v>13.064869999999985</v>
      </c>
      <c r="E16" s="462">
        <v>1.06532435</v>
      </c>
      <c r="F16" s="460">
        <v>200.00000009999999</v>
      </c>
      <c r="G16" s="461">
        <v>200.00000009999997</v>
      </c>
      <c r="H16" s="461">
        <v>33.149929999999998</v>
      </c>
      <c r="I16" s="461">
        <v>248.30538000000001</v>
      </c>
      <c r="J16" s="461">
        <v>48.305379900000048</v>
      </c>
      <c r="K16" s="463">
        <v>1.2415268993792365</v>
      </c>
      <c r="L16" s="150"/>
      <c r="M16" s="459" t="str">
        <f t="shared" si="0"/>
        <v/>
      </c>
    </row>
    <row r="17" spans="1:13" ht="14.45" customHeight="1" x14ac:dyDescent="0.2">
      <c r="A17" s="464" t="s">
        <v>283</v>
      </c>
      <c r="B17" s="460">
        <v>9.999998999999999</v>
      </c>
      <c r="C17" s="461">
        <v>7.5468199999999994</v>
      </c>
      <c r="D17" s="461">
        <v>-2.4531789999999996</v>
      </c>
      <c r="E17" s="462">
        <v>0.75468207546820754</v>
      </c>
      <c r="F17" s="460">
        <v>10</v>
      </c>
      <c r="G17" s="461">
        <v>10</v>
      </c>
      <c r="H17" s="461">
        <v>2.3278400000000001</v>
      </c>
      <c r="I17" s="461">
        <v>5.0323700000000002</v>
      </c>
      <c r="J17" s="461">
        <v>-4.9676299999999998</v>
      </c>
      <c r="K17" s="463">
        <v>0.50323700000000005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189.99999800000001</v>
      </c>
      <c r="C18" s="461">
        <v>97.367500000000007</v>
      </c>
      <c r="D18" s="461">
        <v>-92.632497999999998</v>
      </c>
      <c r="E18" s="462">
        <v>0.51246053171011086</v>
      </c>
      <c r="F18" s="460">
        <v>190</v>
      </c>
      <c r="G18" s="461">
        <v>190</v>
      </c>
      <c r="H18" s="461">
        <v>13.09971</v>
      </c>
      <c r="I18" s="461">
        <v>41.536199999999994</v>
      </c>
      <c r="J18" s="461">
        <v>-148.46379999999999</v>
      </c>
      <c r="K18" s="463">
        <v>0.21861157894736838</v>
      </c>
      <c r="L18" s="150"/>
      <c r="M18" s="459" t="str">
        <f t="shared" si="0"/>
        <v/>
      </c>
    </row>
    <row r="19" spans="1:13" ht="14.45" customHeight="1" x14ac:dyDescent="0.2">
      <c r="A19" s="464" t="s">
        <v>285</v>
      </c>
      <c r="B19" s="460">
        <v>0</v>
      </c>
      <c r="C19" s="461">
        <v>0</v>
      </c>
      <c r="D19" s="461">
        <v>0</v>
      </c>
      <c r="E19" s="462">
        <v>0</v>
      </c>
      <c r="F19" s="460">
        <v>0</v>
      </c>
      <c r="G19" s="461">
        <v>0</v>
      </c>
      <c r="H19" s="461">
        <v>0.41494999999999999</v>
      </c>
      <c r="I19" s="461">
        <v>0.41494999999999999</v>
      </c>
      <c r="J19" s="461">
        <v>0.41494999999999999</v>
      </c>
      <c r="K19" s="463">
        <v>0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5.0000039999999997</v>
      </c>
      <c r="C20" s="461">
        <v>3.5680000000000001</v>
      </c>
      <c r="D20" s="461">
        <v>-1.4320039999999996</v>
      </c>
      <c r="E20" s="462">
        <v>0.71359942912045671</v>
      </c>
      <c r="F20" s="460">
        <v>5.0000002000000006</v>
      </c>
      <c r="G20" s="461">
        <v>5.0000002000000006</v>
      </c>
      <c r="H20" s="461">
        <v>0.39600000000000002</v>
      </c>
      <c r="I20" s="461">
        <v>3.7904</v>
      </c>
      <c r="J20" s="461">
        <v>-1.2096002000000006</v>
      </c>
      <c r="K20" s="463">
        <v>0.75807996967680114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19.999997999999998</v>
      </c>
      <c r="C21" s="461">
        <v>15.04715</v>
      </c>
      <c r="D21" s="461">
        <v>-4.9528479999999977</v>
      </c>
      <c r="E21" s="462">
        <v>0.75235757523575764</v>
      </c>
      <c r="F21" s="460">
        <v>20</v>
      </c>
      <c r="G21" s="461">
        <v>20</v>
      </c>
      <c r="H21" s="461">
        <v>8.6219999999999999</v>
      </c>
      <c r="I21" s="461">
        <v>28.679419999999997</v>
      </c>
      <c r="J21" s="461">
        <v>8.6794199999999968</v>
      </c>
      <c r="K21" s="463">
        <v>1.4339709999999999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103.810468</v>
      </c>
      <c r="C22" s="461">
        <v>80.784909999999996</v>
      </c>
      <c r="D22" s="461">
        <v>-23.025558000000004</v>
      </c>
      <c r="E22" s="462">
        <v>0.77819618345232777</v>
      </c>
      <c r="F22" s="460">
        <v>104.834266</v>
      </c>
      <c r="G22" s="461">
        <v>104.834266</v>
      </c>
      <c r="H22" s="461">
        <v>11.728389999999999</v>
      </c>
      <c r="I22" s="461">
        <v>99.725979999999993</v>
      </c>
      <c r="J22" s="461">
        <v>-5.1082860000000068</v>
      </c>
      <c r="K22" s="463">
        <v>0.95127274511560933</v>
      </c>
      <c r="L22" s="150"/>
      <c r="M22" s="459" t="str">
        <f t="shared" si="0"/>
        <v>X</v>
      </c>
    </row>
    <row r="23" spans="1:13" ht="14.45" customHeight="1" x14ac:dyDescent="0.2">
      <c r="A23" s="464" t="s">
        <v>289</v>
      </c>
      <c r="B23" s="460">
        <v>0</v>
      </c>
      <c r="C23" s="461">
        <v>-23.81766</v>
      </c>
      <c r="D23" s="461">
        <v>-23.81766</v>
      </c>
      <c r="E23" s="462">
        <v>0</v>
      </c>
      <c r="F23" s="460">
        <v>0</v>
      </c>
      <c r="G23" s="461">
        <v>0</v>
      </c>
      <c r="H23" s="461">
        <v>0</v>
      </c>
      <c r="I23" s="461">
        <v>-20.53068</v>
      </c>
      <c r="J23" s="461">
        <v>-20.53068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7</v>
      </c>
      <c r="C24" s="461">
        <v>6.75495</v>
      </c>
      <c r="D24" s="461">
        <v>-0.24504999999999999</v>
      </c>
      <c r="E24" s="462">
        <v>0.9649928571428571</v>
      </c>
      <c r="F24" s="460">
        <v>6.9999998999999997</v>
      </c>
      <c r="G24" s="461">
        <v>6.9999999000000006</v>
      </c>
      <c r="H24" s="461">
        <v>0.83559000000000005</v>
      </c>
      <c r="I24" s="461">
        <v>6.2702</v>
      </c>
      <c r="J24" s="461">
        <v>-0.72979990000000061</v>
      </c>
      <c r="K24" s="463">
        <v>0.89574286993918384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15</v>
      </c>
      <c r="C25" s="461">
        <v>13.062860000000001</v>
      </c>
      <c r="D25" s="461">
        <v>-1.9371399999999994</v>
      </c>
      <c r="E25" s="462">
        <v>0.87085733333333337</v>
      </c>
      <c r="F25" s="460">
        <v>12.000000099999999</v>
      </c>
      <c r="G25" s="461">
        <v>12.000000100000001</v>
      </c>
      <c r="H25" s="461">
        <v>2.9989599999999998</v>
      </c>
      <c r="I25" s="461">
        <v>15.068010000000001</v>
      </c>
      <c r="J25" s="461">
        <v>3.0680098999999998</v>
      </c>
      <c r="K25" s="463">
        <v>1.2556674895361044</v>
      </c>
      <c r="L25" s="150"/>
      <c r="M25" s="459" t="str">
        <f t="shared" si="0"/>
        <v/>
      </c>
    </row>
    <row r="26" spans="1:13" ht="14.45" customHeight="1" x14ac:dyDescent="0.2">
      <c r="A26" s="464" t="s">
        <v>292</v>
      </c>
      <c r="B26" s="460">
        <v>32.999997999999998</v>
      </c>
      <c r="C26" s="461">
        <v>36.038519999999998</v>
      </c>
      <c r="D26" s="461">
        <v>3.0385220000000004</v>
      </c>
      <c r="E26" s="462">
        <v>1.0920764298228141</v>
      </c>
      <c r="F26" s="460">
        <v>36.999999900000006</v>
      </c>
      <c r="G26" s="461">
        <v>36.999999900000006</v>
      </c>
      <c r="H26" s="461">
        <v>4.3649899999999997</v>
      </c>
      <c r="I26" s="461">
        <v>39.833120000000001</v>
      </c>
      <c r="J26" s="461">
        <v>2.833120099999995</v>
      </c>
      <c r="K26" s="463">
        <v>1.0765708137204615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0.36616300000000002</v>
      </c>
      <c r="C27" s="461">
        <v>1.9610000000000001</v>
      </c>
      <c r="D27" s="461">
        <v>1.5948370000000001</v>
      </c>
      <c r="E27" s="462">
        <v>5.3555383804480519</v>
      </c>
      <c r="F27" s="460">
        <v>1.7553337</v>
      </c>
      <c r="G27" s="461">
        <v>1.7553337</v>
      </c>
      <c r="H27" s="461">
        <v>0</v>
      </c>
      <c r="I27" s="461">
        <v>1.373</v>
      </c>
      <c r="J27" s="461">
        <v>-0.3823337</v>
      </c>
      <c r="K27" s="463">
        <v>0.78218745529696143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0</v>
      </c>
      <c r="C28" s="461">
        <v>0.86648000000000003</v>
      </c>
      <c r="D28" s="461">
        <v>0.86648000000000003</v>
      </c>
      <c r="E28" s="462">
        <v>0</v>
      </c>
      <c r="F28" s="460">
        <v>0</v>
      </c>
      <c r="G28" s="461">
        <v>0</v>
      </c>
      <c r="H28" s="461">
        <v>0</v>
      </c>
      <c r="I28" s="461">
        <v>0.70422000000000007</v>
      </c>
      <c r="J28" s="461">
        <v>0.70422000000000007</v>
      </c>
      <c r="K28" s="463">
        <v>0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0</v>
      </c>
      <c r="C29" s="461">
        <v>5.9900000000000002E-2</v>
      </c>
      <c r="D29" s="461">
        <v>5.9900000000000002E-2</v>
      </c>
      <c r="E29" s="462">
        <v>0</v>
      </c>
      <c r="F29" s="460">
        <v>0</v>
      </c>
      <c r="G29" s="461">
        <v>0</v>
      </c>
      <c r="H29" s="461">
        <v>0</v>
      </c>
      <c r="I29" s="461">
        <v>0</v>
      </c>
      <c r="J29" s="461">
        <v>0</v>
      </c>
      <c r="K29" s="463">
        <v>0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2</v>
      </c>
      <c r="C30" s="461">
        <v>0.47239999999999999</v>
      </c>
      <c r="D30" s="461">
        <v>-1.5276000000000001</v>
      </c>
      <c r="E30" s="462">
        <v>0.23619999999999999</v>
      </c>
      <c r="F30" s="460">
        <v>2</v>
      </c>
      <c r="G30" s="461">
        <v>2</v>
      </c>
      <c r="H30" s="461">
        <v>0</v>
      </c>
      <c r="I30" s="461">
        <v>0.87120000000000009</v>
      </c>
      <c r="J30" s="461">
        <v>-1.1288</v>
      </c>
      <c r="K30" s="463">
        <v>0.43560000000000004</v>
      </c>
      <c r="L30" s="150"/>
      <c r="M30" s="459" t="str">
        <f t="shared" si="0"/>
        <v/>
      </c>
    </row>
    <row r="31" spans="1:13" ht="14.45" customHeight="1" x14ac:dyDescent="0.2">
      <c r="A31" s="464" t="s">
        <v>297</v>
      </c>
      <c r="B31" s="460">
        <v>21.444307000000002</v>
      </c>
      <c r="C31" s="461">
        <v>19.293419999999998</v>
      </c>
      <c r="D31" s="461">
        <v>-2.1508870000000044</v>
      </c>
      <c r="E31" s="462">
        <v>0.89969892708586929</v>
      </c>
      <c r="F31" s="460">
        <v>18.0973556</v>
      </c>
      <c r="G31" s="461">
        <v>18.0973556</v>
      </c>
      <c r="H31" s="461">
        <v>1.5125</v>
      </c>
      <c r="I31" s="461">
        <v>21.782040000000002</v>
      </c>
      <c r="J31" s="461">
        <v>3.6846844000000019</v>
      </c>
      <c r="K31" s="463">
        <v>1.2036034701114013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25</v>
      </c>
      <c r="C32" s="461">
        <v>20.93844</v>
      </c>
      <c r="D32" s="461">
        <v>-4.0615600000000001</v>
      </c>
      <c r="E32" s="462">
        <v>0.83753759999999999</v>
      </c>
      <c r="F32" s="460">
        <v>22.000000100000001</v>
      </c>
      <c r="G32" s="461">
        <v>22.000000100000001</v>
      </c>
      <c r="H32" s="461">
        <v>2.0163500000000001</v>
      </c>
      <c r="I32" s="461">
        <v>18.11787</v>
      </c>
      <c r="J32" s="461">
        <v>-3.8821301000000012</v>
      </c>
      <c r="K32" s="463">
        <v>0.82353954171118382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0</v>
      </c>
      <c r="C33" s="461">
        <v>5.1546000000000003</v>
      </c>
      <c r="D33" s="461">
        <v>5.1546000000000003</v>
      </c>
      <c r="E33" s="462">
        <v>0</v>
      </c>
      <c r="F33" s="460">
        <v>4.9815766999999997</v>
      </c>
      <c r="G33" s="461">
        <v>4.9815766999999997</v>
      </c>
      <c r="H33" s="461">
        <v>0</v>
      </c>
      <c r="I33" s="461">
        <v>16.236999999999998</v>
      </c>
      <c r="J33" s="461">
        <v>11.255423299999999</v>
      </c>
      <c r="K33" s="463">
        <v>3.2594098169762193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11.48624</v>
      </c>
      <c r="C34" s="461">
        <v>10.221729999999999</v>
      </c>
      <c r="D34" s="461">
        <v>-1.2645100000000014</v>
      </c>
      <c r="E34" s="462">
        <v>0.88991088467592516</v>
      </c>
      <c r="F34" s="460">
        <v>3.7090378999999998</v>
      </c>
      <c r="G34" s="461">
        <v>3.7090378999999993</v>
      </c>
      <c r="H34" s="461">
        <v>3.5000000000000003E-2</v>
      </c>
      <c r="I34" s="461">
        <v>2.2704599999999999</v>
      </c>
      <c r="J34" s="461">
        <v>-1.4385778999999994</v>
      </c>
      <c r="K34" s="463">
        <v>0.61214257206700429</v>
      </c>
      <c r="L34" s="150"/>
      <c r="M34" s="459" t="str">
        <f t="shared" si="0"/>
        <v>X</v>
      </c>
    </row>
    <row r="35" spans="1:13" ht="14.45" customHeight="1" x14ac:dyDescent="0.2">
      <c r="A35" s="464" t="s">
        <v>301</v>
      </c>
      <c r="B35" s="460">
        <v>2.4650639999999999</v>
      </c>
      <c r="C35" s="461">
        <v>7.8495100000000004</v>
      </c>
      <c r="D35" s="461">
        <v>5.3844460000000005</v>
      </c>
      <c r="E35" s="462">
        <v>3.1843027199293816</v>
      </c>
      <c r="F35" s="460">
        <v>0.70903779999999994</v>
      </c>
      <c r="G35" s="461">
        <v>0.70903779999999994</v>
      </c>
      <c r="H35" s="461">
        <v>0</v>
      </c>
      <c r="I35" s="461">
        <v>0</v>
      </c>
      <c r="J35" s="461">
        <v>-0.70903779999999994</v>
      </c>
      <c r="K35" s="463">
        <v>0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0</v>
      </c>
      <c r="C36" s="461">
        <v>0</v>
      </c>
      <c r="D36" s="461">
        <v>0</v>
      </c>
      <c r="E36" s="462">
        <v>0</v>
      </c>
      <c r="F36" s="460">
        <v>0</v>
      </c>
      <c r="G36" s="461">
        <v>0</v>
      </c>
      <c r="H36" s="461">
        <v>0</v>
      </c>
      <c r="I36" s="461">
        <v>1.4847000000000001</v>
      </c>
      <c r="J36" s="461">
        <v>1.4847000000000001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3.269361</v>
      </c>
      <c r="C37" s="461">
        <v>2.37222</v>
      </c>
      <c r="D37" s="461">
        <v>-0.89714099999999997</v>
      </c>
      <c r="E37" s="462">
        <v>0.72559133115003205</v>
      </c>
      <c r="F37" s="460">
        <v>3.0000001000000003</v>
      </c>
      <c r="G37" s="461">
        <v>3.0000001000000003</v>
      </c>
      <c r="H37" s="461">
        <v>3.5000000000000003E-2</v>
      </c>
      <c r="I37" s="461">
        <v>0.78576000000000001</v>
      </c>
      <c r="J37" s="461">
        <v>-2.2142401000000005</v>
      </c>
      <c r="K37" s="463">
        <v>0.26191999126933363</v>
      </c>
      <c r="L37" s="150"/>
      <c r="M37" s="459" t="str">
        <f t="shared" si="0"/>
        <v/>
      </c>
    </row>
    <row r="38" spans="1:13" ht="14.45" customHeight="1" x14ac:dyDescent="0.2">
      <c r="A38" s="464" t="s">
        <v>304</v>
      </c>
      <c r="B38" s="460">
        <v>5.7518149999999997</v>
      </c>
      <c r="C38" s="461">
        <v>0</v>
      </c>
      <c r="D38" s="461">
        <v>-5.7518149999999997</v>
      </c>
      <c r="E38" s="462">
        <v>0</v>
      </c>
      <c r="F38" s="460">
        <v>0</v>
      </c>
      <c r="G38" s="461">
        <v>0</v>
      </c>
      <c r="H38" s="461">
        <v>0</v>
      </c>
      <c r="I38" s="461">
        <v>0</v>
      </c>
      <c r="J38" s="461">
        <v>0</v>
      </c>
      <c r="K38" s="463">
        <v>0</v>
      </c>
      <c r="L38" s="150"/>
      <c r="M38" s="459" t="str">
        <f t="shared" si="0"/>
        <v/>
      </c>
    </row>
    <row r="39" spans="1:13" ht="14.45" customHeight="1" x14ac:dyDescent="0.2">
      <c r="A39" s="464" t="s">
        <v>305</v>
      </c>
      <c r="B39" s="460">
        <v>3.999997</v>
      </c>
      <c r="C39" s="461">
        <v>7.9735899999999997</v>
      </c>
      <c r="D39" s="461">
        <v>3.9735929999999997</v>
      </c>
      <c r="E39" s="462">
        <v>1.9933989950492461</v>
      </c>
      <c r="F39" s="460">
        <v>3.9999998999999997</v>
      </c>
      <c r="G39" s="461">
        <v>3.9999998999999997</v>
      </c>
      <c r="H39" s="461">
        <v>7.9911000000000003</v>
      </c>
      <c r="I39" s="461">
        <v>86.733949999999993</v>
      </c>
      <c r="J39" s="461">
        <v>82.733950099999987</v>
      </c>
      <c r="K39" s="463">
        <v>21.683488042087202</v>
      </c>
      <c r="L39" s="150"/>
      <c r="M39" s="459" t="str">
        <f t="shared" si="0"/>
        <v>X</v>
      </c>
    </row>
    <row r="40" spans="1:13" ht="14.45" customHeight="1" x14ac:dyDescent="0.2">
      <c r="A40" s="464" t="s">
        <v>306</v>
      </c>
      <c r="B40" s="460">
        <v>0</v>
      </c>
      <c r="C40" s="461">
        <v>3.6832600000000002</v>
      </c>
      <c r="D40" s="461">
        <v>3.6832600000000002</v>
      </c>
      <c r="E40" s="462">
        <v>0</v>
      </c>
      <c r="F40" s="460">
        <v>0</v>
      </c>
      <c r="G40" s="461">
        <v>0</v>
      </c>
      <c r="H40" s="461">
        <v>1.1591099999999999</v>
      </c>
      <c r="I40" s="461">
        <v>3.8724600000000002</v>
      </c>
      <c r="J40" s="461">
        <v>3.8724600000000002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307</v>
      </c>
      <c r="B41" s="460">
        <v>0</v>
      </c>
      <c r="C41" s="461">
        <v>0</v>
      </c>
      <c r="D41" s="461">
        <v>0</v>
      </c>
      <c r="E41" s="462">
        <v>0</v>
      </c>
      <c r="F41" s="460">
        <v>0</v>
      </c>
      <c r="G41" s="461">
        <v>0</v>
      </c>
      <c r="H41" s="461">
        <v>6.0191499999999998</v>
      </c>
      <c r="I41" s="461">
        <v>31.603429999999999</v>
      </c>
      <c r="J41" s="461">
        <v>31.603429999999999</v>
      </c>
      <c r="K41" s="463">
        <v>0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0.999996</v>
      </c>
      <c r="C42" s="461">
        <v>1.2913399999999999</v>
      </c>
      <c r="D42" s="461">
        <v>0.29134399999999994</v>
      </c>
      <c r="E42" s="462">
        <v>1.2913451653806614</v>
      </c>
      <c r="F42" s="460">
        <v>1</v>
      </c>
      <c r="G42" s="461">
        <v>1</v>
      </c>
      <c r="H42" s="461">
        <v>0.54107000000000005</v>
      </c>
      <c r="I42" s="461">
        <v>0.92527000000000004</v>
      </c>
      <c r="J42" s="461">
        <v>-7.4729999999999963E-2</v>
      </c>
      <c r="K42" s="463">
        <v>0.92527000000000004</v>
      </c>
      <c r="L42" s="150"/>
      <c r="M42" s="459" t="str">
        <f t="shared" si="0"/>
        <v/>
      </c>
    </row>
    <row r="43" spans="1:13" ht="14.45" customHeight="1" x14ac:dyDescent="0.2">
      <c r="A43" s="464" t="s">
        <v>309</v>
      </c>
      <c r="B43" s="460">
        <v>3.0000010000000001</v>
      </c>
      <c r="C43" s="461">
        <v>2.9989899999999996</v>
      </c>
      <c r="D43" s="461">
        <v>-1.0110000000005392E-3</v>
      </c>
      <c r="E43" s="462">
        <v>0.99966300011233311</v>
      </c>
      <c r="F43" s="460">
        <v>2.9999998999999997</v>
      </c>
      <c r="G43" s="461">
        <v>2.9999998999999997</v>
      </c>
      <c r="H43" s="461">
        <v>0.27176999999999996</v>
      </c>
      <c r="I43" s="461">
        <v>2.9921500000000001</v>
      </c>
      <c r="J43" s="461">
        <v>-7.8498999999996322E-3</v>
      </c>
      <c r="K43" s="463">
        <v>0.99738336657944571</v>
      </c>
      <c r="L43" s="150"/>
      <c r="M43" s="459" t="str">
        <f t="shared" si="0"/>
        <v/>
      </c>
    </row>
    <row r="44" spans="1:13" ht="14.45" customHeight="1" x14ac:dyDescent="0.2">
      <c r="A44" s="464" t="s">
        <v>310</v>
      </c>
      <c r="B44" s="460">
        <v>0</v>
      </c>
      <c r="C44" s="461">
        <v>0</v>
      </c>
      <c r="D44" s="461">
        <v>0</v>
      </c>
      <c r="E44" s="462">
        <v>0</v>
      </c>
      <c r="F44" s="460">
        <v>0</v>
      </c>
      <c r="G44" s="461">
        <v>0</v>
      </c>
      <c r="H44" s="461">
        <v>0</v>
      </c>
      <c r="I44" s="461">
        <v>0.31866</v>
      </c>
      <c r="J44" s="461">
        <v>0.31866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311</v>
      </c>
      <c r="B45" s="460">
        <v>0</v>
      </c>
      <c r="C45" s="461">
        <v>0</v>
      </c>
      <c r="D45" s="461">
        <v>0</v>
      </c>
      <c r="E45" s="462">
        <v>0</v>
      </c>
      <c r="F45" s="460">
        <v>0</v>
      </c>
      <c r="G45" s="461">
        <v>0</v>
      </c>
      <c r="H45" s="461">
        <v>0</v>
      </c>
      <c r="I45" s="461">
        <v>42.906599999999997</v>
      </c>
      <c r="J45" s="461">
        <v>42.906599999999997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312</v>
      </c>
      <c r="B46" s="460">
        <v>0</v>
      </c>
      <c r="C46" s="461">
        <v>0</v>
      </c>
      <c r="D46" s="461">
        <v>0</v>
      </c>
      <c r="E46" s="462">
        <v>0</v>
      </c>
      <c r="F46" s="460">
        <v>0</v>
      </c>
      <c r="G46" s="461">
        <v>0</v>
      </c>
      <c r="H46" s="461">
        <v>0</v>
      </c>
      <c r="I46" s="461">
        <v>4.11538</v>
      </c>
      <c r="J46" s="461">
        <v>4.11538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187.752206</v>
      </c>
      <c r="C47" s="461">
        <v>188.44200000000001</v>
      </c>
      <c r="D47" s="461">
        <v>0.68979400000000624</v>
      </c>
      <c r="E47" s="462">
        <v>1.0036739594953148</v>
      </c>
      <c r="F47" s="460">
        <v>184.74593489999998</v>
      </c>
      <c r="G47" s="461">
        <v>184.74593489999998</v>
      </c>
      <c r="H47" s="461">
        <v>18.216999999999999</v>
      </c>
      <c r="I47" s="461">
        <v>179.505</v>
      </c>
      <c r="J47" s="461">
        <v>-5.240934899999985</v>
      </c>
      <c r="K47" s="463">
        <v>0.97163166321988725</v>
      </c>
      <c r="L47" s="150"/>
      <c r="M47" s="459" t="str">
        <f t="shared" si="0"/>
        <v/>
      </c>
    </row>
    <row r="48" spans="1:13" ht="14.45" customHeight="1" x14ac:dyDescent="0.2">
      <c r="A48" s="464" t="s">
        <v>314</v>
      </c>
      <c r="B48" s="460">
        <v>187.752206</v>
      </c>
      <c r="C48" s="461">
        <v>188.44200000000001</v>
      </c>
      <c r="D48" s="461">
        <v>0.68979400000000624</v>
      </c>
      <c r="E48" s="462">
        <v>1.0036739594953148</v>
      </c>
      <c r="F48" s="460">
        <v>184.74593489999998</v>
      </c>
      <c r="G48" s="461">
        <v>184.74593489999998</v>
      </c>
      <c r="H48" s="461">
        <v>18.216999999999999</v>
      </c>
      <c r="I48" s="461">
        <v>179.505</v>
      </c>
      <c r="J48" s="461">
        <v>-5.240934899999985</v>
      </c>
      <c r="K48" s="463">
        <v>0.97163166321988725</v>
      </c>
      <c r="L48" s="150"/>
      <c r="M48" s="459" t="str">
        <f t="shared" si="0"/>
        <v>X</v>
      </c>
    </row>
    <row r="49" spans="1:13" ht="14.45" customHeight="1" x14ac:dyDescent="0.2">
      <c r="A49" s="464" t="s">
        <v>315</v>
      </c>
      <c r="B49" s="460">
        <v>77.203828999999999</v>
      </c>
      <c r="C49" s="461">
        <v>82.11</v>
      </c>
      <c r="D49" s="461">
        <v>4.9061710000000005</v>
      </c>
      <c r="E49" s="462">
        <v>1.063548285927632</v>
      </c>
      <c r="F49" s="460">
        <v>74.717999899999995</v>
      </c>
      <c r="G49" s="461">
        <v>74.717999899999995</v>
      </c>
      <c r="H49" s="461">
        <v>6.0739999999999998</v>
      </c>
      <c r="I49" s="461">
        <v>72.311999999999998</v>
      </c>
      <c r="J49" s="461">
        <v>-2.4059998999999976</v>
      </c>
      <c r="K49" s="463">
        <v>0.96779892524933608</v>
      </c>
      <c r="L49" s="150"/>
      <c r="M49" s="459" t="str">
        <f t="shared" si="0"/>
        <v/>
      </c>
    </row>
    <row r="50" spans="1:13" ht="14.45" customHeight="1" x14ac:dyDescent="0.2">
      <c r="A50" s="464" t="s">
        <v>316</v>
      </c>
      <c r="B50" s="460">
        <v>27.096837999999998</v>
      </c>
      <c r="C50" s="461">
        <v>25.986000000000001</v>
      </c>
      <c r="D50" s="461">
        <v>-1.1108379999999975</v>
      </c>
      <c r="E50" s="462">
        <v>0.95900488462897415</v>
      </c>
      <c r="F50" s="460">
        <v>28.295901300000001</v>
      </c>
      <c r="G50" s="461">
        <v>28.295901299999997</v>
      </c>
      <c r="H50" s="461">
        <v>1.4950000000000001</v>
      </c>
      <c r="I50" s="461">
        <v>25.026</v>
      </c>
      <c r="J50" s="461">
        <v>-3.2699012999999972</v>
      </c>
      <c r="K50" s="463">
        <v>0.88443904771465964</v>
      </c>
      <c r="L50" s="150"/>
      <c r="M50" s="459" t="str">
        <f t="shared" si="0"/>
        <v/>
      </c>
    </row>
    <row r="51" spans="1:13" ht="14.45" customHeight="1" x14ac:dyDescent="0.2">
      <c r="A51" s="464" t="s">
        <v>317</v>
      </c>
      <c r="B51" s="460">
        <v>83.451539000000011</v>
      </c>
      <c r="C51" s="461">
        <v>80.346000000000004</v>
      </c>
      <c r="D51" s="461">
        <v>-3.1055390000000074</v>
      </c>
      <c r="E51" s="462">
        <v>0.96278631841648832</v>
      </c>
      <c r="F51" s="460">
        <v>81.732033700000002</v>
      </c>
      <c r="G51" s="461">
        <v>81.732033700000002</v>
      </c>
      <c r="H51" s="461">
        <v>10.648</v>
      </c>
      <c r="I51" s="461">
        <v>82.167000000000002</v>
      </c>
      <c r="J51" s="461">
        <v>0.43496629999999925</v>
      </c>
      <c r="K51" s="463">
        <v>1.0053218582764814</v>
      </c>
      <c r="L51" s="150"/>
      <c r="M51" s="459" t="str">
        <f t="shared" si="0"/>
        <v/>
      </c>
    </row>
    <row r="52" spans="1:13" ht="14.45" customHeight="1" x14ac:dyDescent="0.2">
      <c r="A52" s="464" t="s">
        <v>318</v>
      </c>
      <c r="B52" s="460">
        <v>1734.8668799999998</v>
      </c>
      <c r="C52" s="461">
        <v>1471.8824299999999</v>
      </c>
      <c r="D52" s="461">
        <v>-262.98444999999992</v>
      </c>
      <c r="E52" s="462">
        <v>0.84841231737618972</v>
      </c>
      <c r="F52" s="460">
        <v>1343.0908715999999</v>
      </c>
      <c r="G52" s="461">
        <v>1343.0908715999999</v>
      </c>
      <c r="H52" s="461">
        <v>170.67685999999998</v>
      </c>
      <c r="I52" s="461">
        <v>1503.1724400000001</v>
      </c>
      <c r="J52" s="461">
        <v>160.08156840000015</v>
      </c>
      <c r="K52" s="463">
        <v>1.1191889333662866</v>
      </c>
      <c r="L52" s="150"/>
      <c r="M52" s="459" t="str">
        <f t="shared" si="0"/>
        <v/>
      </c>
    </row>
    <row r="53" spans="1:13" ht="14.45" customHeight="1" x14ac:dyDescent="0.2">
      <c r="A53" s="464" t="s">
        <v>319</v>
      </c>
      <c r="B53" s="460">
        <v>437.422483</v>
      </c>
      <c r="C53" s="461">
        <v>262.70245</v>
      </c>
      <c r="D53" s="461">
        <v>-174.720033</v>
      </c>
      <c r="E53" s="462">
        <v>0.60056915272917055</v>
      </c>
      <c r="F53" s="460">
        <v>192.42510289999998</v>
      </c>
      <c r="G53" s="461">
        <v>192.42510289999998</v>
      </c>
      <c r="H53" s="461">
        <v>92.849740000000011</v>
      </c>
      <c r="I53" s="461">
        <v>298.64371999999997</v>
      </c>
      <c r="J53" s="461">
        <v>106.21861709999999</v>
      </c>
      <c r="K53" s="463">
        <v>1.5519997936818044</v>
      </c>
      <c r="L53" s="150"/>
      <c r="M53" s="459" t="str">
        <f t="shared" si="0"/>
        <v/>
      </c>
    </row>
    <row r="54" spans="1:13" ht="14.45" customHeight="1" x14ac:dyDescent="0.2">
      <c r="A54" s="464" t="s">
        <v>320</v>
      </c>
      <c r="B54" s="460">
        <v>437.422483</v>
      </c>
      <c r="C54" s="461">
        <v>262.70245</v>
      </c>
      <c r="D54" s="461">
        <v>-174.720033</v>
      </c>
      <c r="E54" s="462">
        <v>0.60056915272917055</v>
      </c>
      <c r="F54" s="460">
        <v>192.42510289999998</v>
      </c>
      <c r="G54" s="461">
        <v>192.42510289999998</v>
      </c>
      <c r="H54" s="461">
        <v>92.849740000000011</v>
      </c>
      <c r="I54" s="461">
        <v>298.64371999999997</v>
      </c>
      <c r="J54" s="461">
        <v>106.21861709999999</v>
      </c>
      <c r="K54" s="463">
        <v>1.5519997936818044</v>
      </c>
      <c r="L54" s="150"/>
      <c r="M54" s="459" t="str">
        <f t="shared" si="0"/>
        <v>X</v>
      </c>
    </row>
    <row r="55" spans="1:13" ht="14.45" customHeight="1" x14ac:dyDescent="0.2">
      <c r="A55" s="464" t="s">
        <v>321</v>
      </c>
      <c r="B55" s="460">
        <v>285.34893399999999</v>
      </c>
      <c r="C55" s="461">
        <v>90.626580000000004</v>
      </c>
      <c r="D55" s="461">
        <v>-194.722354</v>
      </c>
      <c r="E55" s="462">
        <v>0.31759915388364479</v>
      </c>
      <c r="F55" s="460">
        <v>92.780836699999995</v>
      </c>
      <c r="G55" s="461">
        <v>92.780836699999995</v>
      </c>
      <c r="H55" s="461">
        <v>24.646879999999999</v>
      </c>
      <c r="I55" s="461">
        <v>126.19007999999999</v>
      </c>
      <c r="J55" s="461">
        <v>33.4092433</v>
      </c>
      <c r="K55" s="463">
        <v>1.3600877561389786</v>
      </c>
      <c r="L55" s="150"/>
      <c r="M55" s="459" t="str">
        <f t="shared" si="0"/>
        <v/>
      </c>
    </row>
    <row r="56" spans="1:13" ht="14.45" customHeight="1" x14ac:dyDescent="0.2">
      <c r="A56" s="464" t="s">
        <v>322</v>
      </c>
      <c r="B56" s="460">
        <v>0.24384299999999998</v>
      </c>
      <c r="C56" s="461">
        <v>15.589</v>
      </c>
      <c r="D56" s="461">
        <v>15.345157</v>
      </c>
      <c r="E56" s="462">
        <v>63.930479857941386</v>
      </c>
      <c r="F56" s="460">
        <v>0.66547509999999999</v>
      </c>
      <c r="G56" s="461">
        <v>0.66547509999999999</v>
      </c>
      <c r="H56" s="461">
        <v>0</v>
      </c>
      <c r="I56" s="461">
        <v>0</v>
      </c>
      <c r="J56" s="461">
        <v>-0.66547509999999999</v>
      </c>
      <c r="K56" s="463">
        <v>0</v>
      </c>
      <c r="L56" s="150"/>
      <c r="M56" s="459" t="str">
        <f t="shared" si="0"/>
        <v/>
      </c>
    </row>
    <row r="57" spans="1:13" ht="14.45" customHeight="1" x14ac:dyDescent="0.2">
      <c r="A57" s="464" t="s">
        <v>323</v>
      </c>
      <c r="B57" s="460">
        <v>112.696298</v>
      </c>
      <c r="C57" s="461">
        <v>67.954149999999998</v>
      </c>
      <c r="D57" s="461">
        <v>-44.742148</v>
      </c>
      <c r="E57" s="462">
        <v>0.60298475820385866</v>
      </c>
      <c r="F57" s="460">
        <v>38</v>
      </c>
      <c r="G57" s="461">
        <v>38</v>
      </c>
      <c r="H57" s="461">
        <v>68.202860000000001</v>
      </c>
      <c r="I57" s="461">
        <v>136.70681999999999</v>
      </c>
      <c r="J57" s="461">
        <v>98.706819999999993</v>
      </c>
      <c r="K57" s="463">
        <v>3.597547894736842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31.352057000000002</v>
      </c>
      <c r="C58" s="461">
        <v>34.76032</v>
      </c>
      <c r="D58" s="461">
        <v>3.408262999999998</v>
      </c>
      <c r="E58" s="462">
        <v>1.1087093902642495</v>
      </c>
      <c r="F58" s="460">
        <v>30.978791099999999</v>
      </c>
      <c r="G58" s="461">
        <v>30.978791100000002</v>
      </c>
      <c r="H58" s="461">
        <v>0</v>
      </c>
      <c r="I58" s="461">
        <v>25.863599999999998</v>
      </c>
      <c r="J58" s="461">
        <v>-5.1151911000000041</v>
      </c>
      <c r="K58" s="463">
        <v>0.8348808678980375</v>
      </c>
      <c r="L58" s="150"/>
      <c r="M58" s="459" t="str">
        <f t="shared" si="0"/>
        <v/>
      </c>
    </row>
    <row r="59" spans="1:13" ht="14.45" customHeight="1" x14ac:dyDescent="0.2">
      <c r="A59" s="464" t="s">
        <v>325</v>
      </c>
      <c r="B59" s="460">
        <v>2.9798710000000002</v>
      </c>
      <c r="C59" s="461">
        <v>0</v>
      </c>
      <c r="D59" s="461">
        <v>-2.9798710000000002</v>
      </c>
      <c r="E59" s="462">
        <v>0</v>
      </c>
      <c r="F59" s="460">
        <v>0</v>
      </c>
      <c r="G59" s="461">
        <v>0</v>
      </c>
      <c r="H59" s="461">
        <v>0</v>
      </c>
      <c r="I59" s="461">
        <v>0</v>
      </c>
      <c r="J59" s="461">
        <v>0</v>
      </c>
      <c r="K59" s="463">
        <v>0</v>
      </c>
      <c r="L59" s="150"/>
      <c r="M59" s="459" t="str">
        <f t="shared" si="0"/>
        <v/>
      </c>
    </row>
    <row r="60" spans="1:13" ht="14.45" customHeight="1" x14ac:dyDescent="0.2">
      <c r="A60" s="464" t="s">
        <v>326</v>
      </c>
      <c r="B60" s="460">
        <v>3.625607</v>
      </c>
      <c r="C60" s="461">
        <v>53.772400000000005</v>
      </c>
      <c r="D60" s="461">
        <v>50.146793000000002</v>
      </c>
      <c r="E60" s="462">
        <v>14.831282044634182</v>
      </c>
      <c r="F60" s="460">
        <v>30</v>
      </c>
      <c r="G60" s="461">
        <v>30</v>
      </c>
      <c r="H60" s="461">
        <v>0</v>
      </c>
      <c r="I60" s="461">
        <v>8.8112199999999987</v>
      </c>
      <c r="J60" s="461">
        <v>-21.188780000000001</v>
      </c>
      <c r="K60" s="463">
        <v>0.29370733333333326</v>
      </c>
      <c r="L60" s="150"/>
      <c r="M60" s="459" t="str">
        <f t="shared" si="0"/>
        <v/>
      </c>
    </row>
    <row r="61" spans="1:13" ht="14.45" customHeight="1" x14ac:dyDescent="0.2">
      <c r="A61" s="464" t="s">
        <v>327</v>
      </c>
      <c r="B61" s="460">
        <v>1.1758729999999999</v>
      </c>
      <c r="C61" s="461">
        <v>0</v>
      </c>
      <c r="D61" s="461">
        <v>-1.1758729999999999</v>
      </c>
      <c r="E61" s="462">
        <v>0</v>
      </c>
      <c r="F61" s="460">
        <v>0</v>
      </c>
      <c r="G61" s="461">
        <v>0</v>
      </c>
      <c r="H61" s="461">
        <v>0</v>
      </c>
      <c r="I61" s="461">
        <v>1.0720000000000001</v>
      </c>
      <c r="J61" s="461">
        <v>1.0720000000000001</v>
      </c>
      <c r="K61" s="463">
        <v>0</v>
      </c>
      <c r="L61" s="150"/>
      <c r="M61" s="459" t="str">
        <f t="shared" si="0"/>
        <v/>
      </c>
    </row>
    <row r="62" spans="1:13" ht="14.45" customHeight="1" x14ac:dyDescent="0.2">
      <c r="A62" s="464" t="s">
        <v>328</v>
      </c>
      <c r="B62" s="460">
        <v>0</v>
      </c>
      <c r="C62" s="461">
        <v>151.14699999999999</v>
      </c>
      <c r="D62" s="461">
        <v>151.14699999999999</v>
      </c>
      <c r="E62" s="462">
        <v>0</v>
      </c>
      <c r="F62" s="460">
        <v>0</v>
      </c>
      <c r="G62" s="461">
        <v>0</v>
      </c>
      <c r="H62" s="461">
        <v>0.59299999999999997</v>
      </c>
      <c r="I62" s="461">
        <v>55.207999999999998</v>
      </c>
      <c r="J62" s="461">
        <v>55.207999999999998</v>
      </c>
      <c r="K62" s="463">
        <v>0</v>
      </c>
      <c r="L62" s="150"/>
      <c r="M62" s="459" t="str">
        <f t="shared" si="0"/>
        <v/>
      </c>
    </row>
    <row r="63" spans="1:13" ht="14.45" customHeight="1" x14ac:dyDescent="0.2">
      <c r="A63" s="464" t="s">
        <v>329</v>
      </c>
      <c r="B63" s="460">
        <v>0</v>
      </c>
      <c r="C63" s="461">
        <v>121.133</v>
      </c>
      <c r="D63" s="461">
        <v>121.133</v>
      </c>
      <c r="E63" s="462">
        <v>0</v>
      </c>
      <c r="F63" s="460">
        <v>0</v>
      </c>
      <c r="G63" s="461">
        <v>0</v>
      </c>
      <c r="H63" s="461">
        <v>0.59299999999999997</v>
      </c>
      <c r="I63" s="461">
        <v>55.207999999999998</v>
      </c>
      <c r="J63" s="461">
        <v>55.207999999999998</v>
      </c>
      <c r="K63" s="463">
        <v>0</v>
      </c>
      <c r="L63" s="150"/>
      <c r="M63" s="459" t="str">
        <f t="shared" si="0"/>
        <v>X</v>
      </c>
    </row>
    <row r="64" spans="1:13" ht="14.45" customHeight="1" x14ac:dyDescent="0.2">
      <c r="A64" s="464" t="s">
        <v>330</v>
      </c>
      <c r="B64" s="460">
        <v>0</v>
      </c>
      <c r="C64" s="461">
        <v>114.49299999999999</v>
      </c>
      <c r="D64" s="461">
        <v>114.49299999999999</v>
      </c>
      <c r="E64" s="462">
        <v>0</v>
      </c>
      <c r="F64" s="460">
        <v>0</v>
      </c>
      <c r="G64" s="461">
        <v>0</v>
      </c>
      <c r="H64" s="461">
        <v>0.59299999999999997</v>
      </c>
      <c r="I64" s="461">
        <v>39.886000000000003</v>
      </c>
      <c r="J64" s="461">
        <v>39.886000000000003</v>
      </c>
      <c r="K64" s="463">
        <v>0</v>
      </c>
      <c r="L64" s="150"/>
      <c r="M64" s="459" t="str">
        <f t="shared" si="0"/>
        <v/>
      </c>
    </row>
    <row r="65" spans="1:13" ht="14.45" customHeight="1" x14ac:dyDescent="0.2">
      <c r="A65" s="464" t="s">
        <v>331</v>
      </c>
      <c r="B65" s="460">
        <v>0</v>
      </c>
      <c r="C65" s="461">
        <v>6.64</v>
      </c>
      <c r="D65" s="461">
        <v>6.64</v>
      </c>
      <c r="E65" s="462">
        <v>0</v>
      </c>
      <c r="F65" s="460">
        <v>0</v>
      </c>
      <c r="G65" s="461">
        <v>0</v>
      </c>
      <c r="H65" s="461">
        <v>0</v>
      </c>
      <c r="I65" s="461">
        <v>15.321999999999999</v>
      </c>
      <c r="J65" s="461">
        <v>15.321999999999999</v>
      </c>
      <c r="K65" s="463">
        <v>0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0</v>
      </c>
      <c r="C66" s="461">
        <v>30.013999999999999</v>
      </c>
      <c r="D66" s="461">
        <v>30.013999999999999</v>
      </c>
      <c r="E66" s="462">
        <v>0</v>
      </c>
      <c r="F66" s="460">
        <v>0</v>
      </c>
      <c r="G66" s="461">
        <v>0</v>
      </c>
      <c r="H66" s="461">
        <v>0</v>
      </c>
      <c r="I66" s="461">
        <v>0</v>
      </c>
      <c r="J66" s="461">
        <v>0</v>
      </c>
      <c r="K66" s="463">
        <v>0</v>
      </c>
      <c r="L66" s="150"/>
      <c r="M66" s="459" t="str">
        <f t="shared" si="0"/>
        <v>X</v>
      </c>
    </row>
    <row r="67" spans="1:13" ht="14.45" customHeight="1" x14ac:dyDescent="0.2">
      <c r="A67" s="464" t="s">
        <v>333</v>
      </c>
      <c r="B67" s="460">
        <v>0</v>
      </c>
      <c r="C67" s="461">
        <v>30.013999999999999</v>
      </c>
      <c r="D67" s="461">
        <v>30.013999999999999</v>
      </c>
      <c r="E67" s="462">
        <v>0</v>
      </c>
      <c r="F67" s="460">
        <v>0</v>
      </c>
      <c r="G67" s="461">
        <v>0</v>
      </c>
      <c r="H67" s="461">
        <v>0</v>
      </c>
      <c r="I67" s="461">
        <v>0</v>
      </c>
      <c r="J67" s="461">
        <v>0</v>
      </c>
      <c r="K67" s="463">
        <v>0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1297.4443970000002</v>
      </c>
      <c r="C68" s="461">
        <v>1058.03298</v>
      </c>
      <c r="D68" s="461">
        <v>-239.41141700000026</v>
      </c>
      <c r="E68" s="462">
        <v>0.81547462260920289</v>
      </c>
      <c r="F68" s="460">
        <v>1150.6657686999999</v>
      </c>
      <c r="G68" s="461">
        <v>1150.6657686999999</v>
      </c>
      <c r="H68" s="461">
        <v>77.23411999999999</v>
      </c>
      <c r="I68" s="461">
        <v>1149.3207199999999</v>
      </c>
      <c r="J68" s="461">
        <v>-1.3450487000000066</v>
      </c>
      <c r="K68" s="463">
        <v>0.99883106916309883</v>
      </c>
      <c r="L68" s="150"/>
      <c r="M68" s="459" t="str">
        <f t="shared" si="0"/>
        <v/>
      </c>
    </row>
    <row r="69" spans="1:13" ht="14.45" customHeight="1" x14ac:dyDescent="0.2">
      <c r="A69" s="464" t="s">
        <v>335</v>
      </c>
      <c r="B69" s="460">
        <v>51.626109</v>
      </c>
      <c r="C69" s="461">
        <v>55.706780000000002</v>
      </c>
      <c r="D69" s="461">
        <v>4.0806710000000024</v>
      </c>
      <c r="E69" s="462">
        <v>1.0790427765919761</v>
      </c>
      <c r="F69" s="460">
        <v>57.365897599999997</v>
      </c>
      <c r="G69" s="461">
        <v>57.365897599999997</v>
      </c>
      <c r="H69" s="461">
        <v>3.28356</v>
      </c>
      <c r="I69" s="461">
        <v>50.143380000000001</v>
      </c>
      <c r="J69" s="461">
        <v>-7.2225175999999962</v>
      </c>
      <c r="K69" s="463">
        <v>0.87409736616759581</v>
      </c>
      <c r="L69" s="150"/>
      <c r="M69" s="459" t="str">
        <f t="shared" si="0"/>
        <v>X</v>
      </c>
    </row>
    <row r="70" spans="1:13" ht="14.45" customHeight="1" x14ac:dyDescent="0.2">
      <c r="A70" s="464" t="s">
        <v>336</v>
      </c>
      <c r="B70" s="460">
        <v>40.058546999999997</v>
      </c>
      <c r="C70" s="461">
        <v>42.783300000000004</v>
      </c>
      <c r="D70" s="461">
        <v>2.7247530000000069</v>
      </c>
      <c r="E70" s="462">
        <v>1.068019266899521</v>
      </c>
      <c r="F70" s="460">
        <v>43.368222699999997</v>
      </c>
      <c r="G70" s="461">
        <v>43.368222699999997</v>
      </c>
      <c r="H70" s="461">
        <v>2.5033000000000003</v>
      </c>
      <c r="I70" s="461">
        <v>38.634900000000002</v>
      </c>
      <c r="J70" s="461">
        <v>-4.7333226999999951</v>
      </c>
      <c r="K70" s="463">
        <v>0.89085735118215958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337</v>
      </c>
      <c r="B71" s="460">
        <v>11.567562000000001</v>
      </c>
      <c r="C71" s="461">
        <v>12.92348</v>
      </c>
      <c r="D71" s="461">
        <v>1.3559179999999991</v>
      </c>
      <c r="E71" s="462">
        <v>1.1172172666980302</v>
      </c>
      <c r="F71" s="460">
        <v>13.9976749</v>
      </c>
      <c r="G71" s="461">
        <v>13.9976749</v>
      </c>
      <c r="H71" s="461">
        <v>0.78025999999999995</v>
      </c>
      <c r="I71" s="461">
        <v>11.508479999999999</v>
      </c>
      <c r="J71" s="461">
        <v>-2.4891949000000011</v>
      </c>
      <c r="K71" s="463">
        <v>0.8221708306713138</v>
      </c>
      <c r="L71" s="150"/>
      <c r="M71" s="459" t="str">
        <f t="shared" si="1"/>
        <v/>
      </c>
    </row>
    <row r="72" spans="1:13" ht="14.45" customHeight="1" x14ac:dyDescent="0.2">
      <c r="A72" s="464" t="s">
        <v>338</v>
      </c>
      <c r="B72" s="460">
        <v>21.843737000000001</v>
      </c>
      <c r="C72" s="461">
        <v>21.138999999999999</v>
      </c>
      <c r="D72" s="461">
        <v>-0.7047370000000015</v>
      </c>
      <c r="E72" s="462">
        <v>0.9677373427449707</v>
      </c>
      <c r="F72" s="460">
        <v>22.2229493</v>
      </c>
      <c r="G72" s="461">
        <v>22.2229493</v>
      </c>
      <c r="H72" s="461">
        <v>0</v>
      </c>
      <c r="I72" s="461">
        <v>21.7575</v>
      </c>
      <c r="J72" s="461">
        <v>-0.46544929999999951</v>
      </c>
      <c r="K72" s="463">
        <v>0.97905546677371036</v>
      </c>
      <c r="L72" s="150"/>
      <c r="M72" s="459" t="str">
        <f t="shared" si="1"/>
        <v>X</v>
      </c>
    </row>
    <row r="73" spans="1:13" ht="14.45" customHeight="1" x14ac:dyDescent="0.2">
      <c r="A73" s="464" t="s">
        <v>339</v>
      </c>
      <c r="B73" s="460">
        <v>3</v>
      </c>
      <c r="C73" s="461">
        <v>2.7</v>
      </c>
      <c r="D73" s="461">
        <v>-0.29999999999999982</v>
      </c>
      <c r="E73" s="462">
        <v>0.9</v>
      </c>
      <c r="F73" s="460">
        <v>2.7</v>
      </c>
      <c r="G73" s="461">
        <v>2.7</v>
      </c>
      <c r="H73" s="461">
        <v>0</v>
      </c>
      <c r="I73" s="461">
        <v>2.7</v>
      </c>
      <c r="J73" s="461">
        <v>0</v>
      </c>
      <c r="K73" s="463">
        <v>1</v>
      </c>
      <c r="L73" s="150"/>
      <c r="M73" s="459" t="str">
        <f t="shared" si="1"/>
        <v/>
      </c>
    </row>
    <row r="74" spans="1:13" ht="14.45" customHeight="1" x14ac:dyDescent="0.2">
      <c r="A74" s="464" t="s">
        <v>340</v>
      </c>
      <c r="B74" s="460">
        <v>18.843737000000001</v>
      </c>
      <c r="C74" s="461">
        <v>18.439</v>
      </c>
      <c r="D74" s="461">
        <v>-0.40473700000000079</v>
      </c>
      <c r="E74" s="462">
        <v>0.97852140475108518</v>
      </c>
      <c r="F74" s="460">
        <v>19.522949300000001</v>
      </c>
      <c r="G74" s="461">
        <v>19.522949300000001</v>
      </c>
      <c r="H74" s="461">
        <v>0</v>
      </c>
      <c r="I74" s="461">
        <v>19.057500000000001</v>
      </c>
      <c r="J74" s="461">
        <v>-0.46544929999999951</v>
      </c>
      <c r="K74" s="463">
        <v>0.976158863456148</v>
      </c>
      <c r="L74" s="150"/>
      <c r="M74" s="459" t="str">
        <f t="shared" si="1"/>
        <v/>
      </c>
    </row>
    <row r="75" spans="1:13" ht="14.45" customHeight="1" x14ac:dyDescent="0.2">
      <c r="A75" s="464" t="s">
        <v>341</v>
      </c>
      <c r="B75" s="460">
        <v>282.03396399999997</v>
      </c>
      <c r="C75" s="461">
        <v>289.46156000000002</v>
      </c>
      <c r="D75" s="461">
        <v>7.4275960000000509</v>
      </c>
      <c r="E75" s="462">
        <v>1.0263358210289881</v>
      </c>
      <c r="F75" s="460">
        <v>318.0081386</v>
      </c>
      <c r="G75" s="461">
        <v>318.0081386</v>
      </c>
      <c r="H75" s="461">
        <v>32.091569999999997</v>
      </c>
      <c r="I75" s="461">
        <v>372.85591999999997</v>
      </c>
      <c r="J75" s="461">
        <v>54.847781399999974</v>
      </c>
      <c r="K75" s="463">
        <v>1.1724728858873299</v>
      </c>
      <c r="L75" s="150"/>
      <c r="M75" s="459" t="str">
        <f t="shared" si="1"/>
        <v>X</v>
      </c>
    </row>
    <row r="76" spans="1:13" ht="14.45" customHeight="1" x14ac:dyDescent="0.2">
      <c r="A76" s="464" t="s">
        <v>342</v>
      </c>
      <c r="B76" s="460">
        <v>247.385908</v>
      </c>
      <c r="C76" s="461">
        <v>247.5642</v>
      </c>
      <c r="D76" s="461">
        <v>0.17829199999999901</v>
      </c>
      <c r="E76" s="462">
        <v>1.0007207039456749</v>
      </c>
      <c r="F76" s="460">
        <v>271.33456800000005</v>
      </c>
      <c r="G76" s="461">
        <v>271.33456800000005</v>
      </c>
      <c r="H76" s="461">
        <v>22.749569999999999</v>
      </c>
      <c r="I76" s="461">
        <v>271.17266999999998</v>
      </c>
      <c r="J76" s="461">
        <v>-0.16189800000006471</v>
      </c>
      <c r="K76" s="463">
        <v>0.99940332703940593</v>
      </c>
      <c r="L76" s="150"/>
      <c r="M76" s="459" t="str">
        <f t="shared" si="1"/>
        <v/>
      </c>
    </row>
    <row r="77" spans="1:13" ht="14.45" customHeight="1" x14ac:dyDescent="0.2">
      <c r="A77" s="464" t="s">
        <v>343</v>
      </c>
      <c r="B77" s="460">
        <v>0</v>
      </c>
      <c r="C77" s="461">
        <v>4.2350000000000003</v>
      </c>
      <c r="D77" s="461">
        <v>4.2350000000000003</v>
      </c>
      <c r="E77" s="462">
        <v>0</v>
      </c>
      <c r="F77" s="460">
        <v>2.5921601999999999</v>
      </c>
      <c r="G77" s="461">
        <v>2.5921601999999999</v>
      </c>
      <c r="H77" s="461">
        <v>0</v>
      </c>
      <c r="I77" s="461">
        <v>0</v>
      </c>
      <c r="J77" s="461">
        <v>-2.5921601999999999</v>
      </c>
      <c r="K77" s="463">
        <v>0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0.35685600000000001</v>
      </c>
      <c r="C78" s="461">
        <v>0.36399999999999999</v>
      </c>
      <c r="D78" s="461">
        <v>7.1439999999999837E-3</v>
      </c>
      <c r="E78" s="462">
        <v>1.0200192794852825</v>
      </c>
      <c r="F78" s="460">
        <v>0.35969400000000001</v>
      </c>
      <c r="G78" s="461">
        <v>0.35969400000000001</v>
      </c>
      <c r="H78" s="461">
        <v>0</v>
      </c>
      <c r="I78" s="461">
        <v>0.36299999999999999</v>
      </c>
      <c r="J78" s="461">
        <v>3.3059999999999756E-3</v>
      </c>
      <c r="K78" s="463">
        <v>1.0091911458072695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34.291199999999996</v>
      </c>
      <c r="C79" s="461">
        <v>28.97662</v>
      </c>
      <c r="D79" s="461">
        <v>-5.3145799999999959</v>
      </c>
      <c r="E79" s="462">
        <v>0.84501621407241523</v>
      </c>
      <c r="F79" s="460">
        <v>29.160716000000001</v>
      </c>
      <c r="G79" s="461">
        <v>29.160716000000001</v>
      </c>
      <c r="H79" s="461">
        <v>2.61863</v>
      </c>
      <c r="I79" s="461">
        <v>29.075220000000002</v>
      </c>
      <c r="J79" s="461">
        <v>-8.5495999999999128E-2</v>
      </c>
      <c r="K79" s="463">
        <v>0.99706811039893539</v>
      </c>
      <c r="L79" s="150"/>
      <c r="M79" s="459" t="str">
        <f t="shared" si="1"/>
        <v/>
      </c>
    </row>
    <row r="80" spans="1:13" ht="14.45" customHeight="1" x14ac:dyDescent="0.2">
      <c r="A80" s="464" t="s">
        <v>346</v>
      </c>
      <c r="B80" s="460">
        <v>0</v>
      </c>
      <c r="C80" s="461">
        <v>8.3217400000000001</v>
      </c>
      <c r="D80" s="461">
        <v>8.3217400000000001</v>
      </c>
      <c r="E80" s="462">
        <v>0</v>
      </c>
      <c r="F80" s="460">
        <v>14.561000400000001</v>
      </c>
      <c r="G80" s="461">
        <v>14.561000400000001</v>
      </c>
      <c r="H80" s="461">
        <v>6.7233700000000001</v>
      </c>
      <c r="I80" s="461">
        <v>72.24503</v>
      </c>
      <c r="J80" s="461">
        <v>57.684029600000002</v>
      </c>
      <c r="K80" s="463">
        <v>4.961543026947516</v>
      </c>
      <c r="L80" s="150"/>
      <c r="M80" s="459" t="str">
        <f t="shared" si="1"/>
        <v/>
      </c>
    </row>
    <row r="81" spans="1:13" ht="14.45" customHeight="1" x14ac:dyDescent="0.2">
      <c r="A81" s="464" t="s">
        <v>347</v>
      </c>
      <c r="B81" s="460">
        <v>0</v>
      </c>
      <c r="C81" s="461">
        <v>1.1287700000000001</v>
      </c>
      <c r="D81" s="461">
        <v>1.1287700000000001</v>
      </c>
      <c r="E81" s="462">
        <v>0</v>
      </c>
      <c r="F81" s="460">
        <v>0.84035749999999998</v>
      </c>
      <c r="G81" s="461">
        <v>0.84035749999999987</v>
      </c>
      <c r="H81" s="461">
        <v>0</v>
      </c>
      <c r="I81" s="461">
        <v>0</v>
      </c>
      <c r="J81" s="461">
        <v>-0.84035749999999987</v>
      </c>
      <c r="K81" s="463">
        <v>0</v>
      </c>
      <c r="L81" s="150"/>
      <c r="M81" s="459" t="str">
        <f t="shared" si="1"/>
        <v>X</v>
      </c>
    </row>
    <row r="82" spans="1:13" ht="14.45" customHeight="1" x14ac:dyDescent="0.2">
      <c r="A82" s="464" t="s">
        <v>348</v>
      </c>
      <c r="B82" s="460">
        <v>0</v>
      </c>
      <c r="C82" s="461">
        <v>1.1287700000000001</v>
      </c>
      <c r="D82" s="461">
        <v>1.1287700000000001</v>
      </c>
      <c r="E82" s="462">
        <v>0</v>
      </c>
      <c r="F82" s="460">
        <v>0.84035749999999998</v>
      </c>
      <c r="G82" s="461">
        <v>0.84035749999999987</v>
      </c>
      <c r="H82" s="461">
        <v>0</v>
      </c>
      <c r="I82" s="461">
        <v>0</v>
      </c>
      <c r="J82" s="461">
        <v>-0.84035749999999987</v>
      </c>
      <c r="K82" s="463">
        <v>0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711.94058299999995</v>
      </c>
      <c r="C83" s="461">
        <v>594.59748000000002</v>
      </c>
      <c r="D83" s="461">
        <v>-117.34310299999993</v>
      </c>
      <c r="E83" s="462">
        <v>0.8351785165757295</v>
      </c>
      <c r="F83" s="460">
        <v>537.50022730000001</v>
      </c>
      <c r="G83" s="461">
        <v>537.50022730000001</v>
      </c>
      <c r="H83" s="461">
        <v>34.598990000000001</v>
      </c>
      <c r="I83" s="461">
        <v>591.87209999999993</v>
      </c>
      <c r="J83" s="461">
        <v>54.371872699999926</v>
      </c>
      <c r="K83" s="463">
        <v>1.1011569296874972</v>
      </c>
      <c r="L83" s="150"/>
      <c r="M83" s="459" t="str">
        <f t="shared" si="1"/>
        <v>X</v>
      </c>
    </row>
    <row r="84" spans="1:13" ht="14.45" customHeight="1" x14ac:dyDescent="0.2">
      <c r="A84" s="464" t="s">
        <v>350</v>
      </c>
      <c r="B84" s="460">
        <v>447.95133899999996</v>
      </c>
      <c r="C84" s="461">
        <v>330.62581</v>
      </c>
      <c r="D84" s="461">
        <v>-117.32552899999996</v>
      </c>
      <c r="E84" s="462">
        <v>0.73808420963331467</v>
      </c>
      <c r="F84" s="460">
        <v>295.84675319999997</v>
      </c>
      <c r="G84" s="461">
        <v>295.84675319999997</v>
      </c>
      <c r="H84" s="461">
        <v>32.43309</v>
      </c>
      <c r="I84" s="461">
        <v>412.55715000000004</v>
      </c>
      <c r="J84" s="461">
        <v>116.71039680000007</v>
      </c>
      <c r="K84" s="463">
        <v>1.3944961218523189</v>
      </c>
      <c r="L84" s="150"/>
      <c r="M84" s="459" t="str">
        <f t="shared" si="1"/>
        <v/>
      </c>
    </row>
    <row r="85" spans="1:13" ht="14.45" customHeight="1" x14ac:dyDescent="0.2">
      <c r="A85" s="464" t="s">
        <v>351</v>
      </c>
      <c r="B85" s="460">
        <v>10</v>
      </c>
      <c r="C85" s="461">
        <v>7.6684999999999999</v>
      </c>
      <c r="D85" s="461">
        <v>-2.3315000000000001</v>
      </c>
      <c r="E85" s="462">
        <v>0.76685000000000003</v>
      </c>
      <c r="F85" s="460">
        <v>10</v>
      </c>
      <c r="G85" s="461">
        <v>10</v>
      </c>
      <c r="H85" s="461">
        <v>2.1659000000000002</v>
      </c>
      <c r="I85" s="461">
        <v>11.136379999999999</v>
      </c>
      <c r="J85" s="461">
        <v>1.1363799999999991</v>
      </c>
      <c r="K85" s="463">
        <v>1.1136379999999999</v>
      </c>
      <c r="L85" s="150"/>
      <c r="M85" s="459" t="str">
        <f t="shared" si="1"/>
        <v/>
      </c>
    </row>
    <row r="86" spans="1:13" ht="14.45" customHeight="1" x14ac:dyDescent="0.2">
      <c r="A86" s="464" t="s">
        <v>352</v>
      </c>
      <c r="B86" s="460">
        <v>233.75619800000001</v>
      </c>
      <c r="C86" s="461">
        <v>216.67735000000002</v>
      </c>
      <c r="D86" s="461">
        <v>-17.078847999999994</v>
      </c>
      <c r="E86" s="462">
        <v>0.92693734691903229</v>
      </c>
      <c r="F86" s="460">
        <v>226.65347370000001</v>
      </c>
      <c r="G86" s="461">
        <v>226.65347370000001</v>
      </c>
      <c r="H86" s="461">
        <v>0</v>
      </c>
      <c r="I86" s="461">
        <v>167.91896</v>
      </c>
      <c r="J86" s="461">
        <v>-58.734513700000008</v>
      </c>
      <c r="K86" s="463">
        <v>0.7408620625080673</v>
      </c>
      <c r="L86" s="150"/>
      <c r="M86" s="459" t="str">
        <f t="shared" si="1"/>
        <v/>
      </c>
    </row>
    <row r="87" spans="1:13" ht="14.45" customHeight="1" x14ac:dyDescent="0.2">
      <c r="A87" s="464" t="s">
        <v>353</v>
      </c>
      <c r="B87" s="460">
        <v>20.233045999999998</v>
      </c>
      <c r="C87" s="461">
        <v>17.48282</v>
      </c>
      <c r="D87" s="461">
        <v>-2.7502259999999978</v>
      </c>
      <c r="E87" s="462">
        <v>0.86407256722492509</v>
      </c>
      <c r="F87" s="460">
        <v>0</v>
      </c>
      <c r="G87" s="461">
        <v>0</v>
      </c>
      <c r="H87" s="461">
        <v>0</v>
      </c>
      <c r="I87" s="461">
        <v>0</v>
      </c>
      <c r="J87" s="461">
        <v>0</v>
      </c>
      <c r="K87" s="463">
        <v>0</v>
      </c>
      <c r="L87" s="150"/>
      <c r="M87" s="459" t="str">
        <f t="shared" si="1"/>
        <v/>
      </c>
    </row>
    <row r="88" spans="1:13" ht="14.45" customHeight="1" x14ac:dyDescent="0.2">
      <c r="A88" s="464" t="s">
        <v>354</v>
      </c>
      <c r="B88" s="460">
        <v>0</v>
      </c>
      <c r="C88" s="461">
        <v>22.143000000000001</v>
      </c>
      <c r="D88" s="461">
        <v>22.143000000000001</v>
      </c>
      <c r="E88" s="462">
        <v>0</v>
      </c>
      <c r="F88" s="460">
        <v>5.0000004000000002</v>
      </c>
      <c r="G88" s="461">
        <v>5.0000004000000002</v>
      </c>
      <c r="H88" s="461">
        <v>0</v>
      </c>
      <c r="I88" s="461">
        <v>0.25961000000000001</v>
      </c>
      <c r="J88" s="461">
        <v>-4.7403903999999999</v>
      </c>
      <c r="K88" s="463">
        <v>5.1921995846240333E-2</v>
      </c>
      <c r="L88" s="150"/>
      <c r="M88" s="459" t="str">
        <f t="shared" si="1"/>
        <v/>
      </c>
    </row>
    <row r="89" spans="1:13" ht="14.45" customHeight="1" x14ac:dyDescent="0.2">
      <c r="A89" s="464" t="s">
        <v>355</v>
      </c>
      <c r="B89" s="460">
        <v>230.00000399999999</v>
      </c>
      <c r="C89" s="461">
        <v>95.999390000000005</v>
      </c>
      <c r="D89" s="461">
        <v>-134.00061399999998</v>
      </c>
      <c r="E89" s="462">
        <v>0.41738864491498012</v>
      </c>
      <c r="F89" s="460">
        <v>214.7281984</v>
      </c>
      <c r="G89" s="461">
        <v>214.7281984</v>
      </c>
      <c r="H89" s="461">
        <v>7.26</v>
      </c>
      <c r="I89" s="461">
        <v>112.69182000000001</v>
      </c>
      <c r="J89" s="461">
        <v>-102.03637839999999</v>
      </c>
      <c r="K89" s="463">
        <v>0.52481146323444405</v>
      </c>
      <c r="L89" s="150"/>
      <c r="M89" s="459" t="str">
        <f t="shared" si="1"/>
        <v>X</v>
      </c>
    </row>
    <row r="90" spans="1:13" ht="14.45" customHeight="1" x14ac:dyDescent="0.2">
      <c r="A90" s="464" t="s">
        <v>356</v>
      </c>
      <c r="B90" s="460">
        <v>120</v>
      </c>
      <c r="C90" s="461">
        <v>32.287289999999999</v>
      </c>
      <c r="D90" s="461">
        <v>-87.712710000000001</v>
      </c>
      <c r="E90" s="462">
        <v>0.26906075000000002</v>
      </c>
      <c r="F90" s="460">
        <v>31.693586</v>
      </c>
      <c r="G90" s="461">
        <v>31.693585999999996</v>
      </c>
      <c r="H90" s="461">
        <v>0</v>
      </c>
      <c r="I90" s="461">
        <v>105.43182</v>
      </c>
      <c r="J90" s="461">
        <v>73.738234000000006</v>
      </c>
      <c r="K90" s="463">
        <v>3.3265980062969209</v>
      </c>
      <c r="L90" s="150"/>
      <c r="M90" s="459" t="str">
        <f t="shared" si="1"/>
        <v/>
      </c>
    </row>
    <row r="91" spans="1:13" ht="14.45" customHeight="1" x14ac:dyDescent="0.2">
      <c r="A91" s="464" t="s">
        <v>357</v>
      </c>
      <c r="B91" s="460">
        <v>110.000004</v>
      </c>
      <c r="C91" s="461">
        <v>63.7121</v>
      </c>
      <c r="D91" s="461">
        <v>-46.287904000000005</v>
      </c>
      <c r="E91" s="462">
        <v>0.57920088802905856</v>
      </c>
      <c r="F91" s="460">
        <v>183.03461240000001</v>
      </c>
      <c r="G91" s="461">
        <v>183.03461240000001</v>
      </c>
      <c r="H91" s="461">
        <v>7.26</v>
      </c>
      <c r="I91" s="461">
        <v>7.26</v>
      </c>
      <c r="J91" s="461">
        <v>-175.77461240000002</v>
      </c>
      <c r="K91" s="463">
        <v>3.966462902729101E-2</v>
      </c>
      <c r="L91" s="150"/>
      <c r="M91" s="459" t="str">
        <f t="shared" si="1"/>
        <v/>
      </c>
    </row>
    <row r="92" spans="1:13" ht="14.45" customHeight="1" x14ac:dyDescent="0.2">
      <c r="A92" s="464" t="s">
        <v>358</v>
      </c>
      <c r="B92" s="460">
        <v>23016.645256</v>
      </c>
      <c r="C92" s="461">
        <v>22058.038619999999</v>
      </c>
      <c r="D92" s="461">
        <v>-958.60663600000044</v>
      </c>
      <c r="E92" s="462">
        <v>0.95835159184416285</v>
      </c>
      <c r="F92" s="460">
        <v>23106.0060328</v>
      </c>
      <c r="G92" s="461">
        <v>23106.0060328</v>
      </c>
      <c r="H92" s="461">
        <v>2392.4083599999999</v>
      </c>
      <c r="I92" s="461">
        <v>25311.505860000001</v>
      </c>
      <c r="J92" s="461">
        <v>2205.4998272000012</v>
      </c>
      <c r="K92" s="463">
        <v>1.095451365505107</v>
      </c>
      <c r="L92" s="150"/>
      <c r="M92" s="459" t="str">
        <f t="shared" si="1"/>
        <v/>
      </c>
    </row>
    <row r="93" spans="1:13" ht="14.45" customHeight="1" x14ac:dyDescent="0.2">
      <c r="A93" s="464" t="s">
        <v>359</v>
      </c>
      <c r="B93" s="460">
        <v>16350.56</v>
      </c>
      <c r="C93" s="461">
        <v>16243.483</v>
      </c>
      <c r="D93" s="461">
        <v>-107.07699999999932</v>
      </c>
      <c r="E93" s="462">
        <v>0.99345117231458746</v>
      </c>
      <c r="F93" s="460">
        <v>16977.1855301</v>
      </c>
      <c r="G93" s="461">
        <v>16977.1855301</v>
      </c>
      <c r="H93" s="461">
        <v>1762.6369999999999</v>
      </c>
      <c r="I93" s="461">
        <v>18672.617999999999</v>
      </c>
      <c r="J93" s="461">
        <v>1695.432469899999</v>
      </c>
      <c r="K93" s="463">
        <v>1.099865343810613</v>
      </c>
      <c r="L93" s="150"/>
      <c r="M93" s="459" t="str">
        <f t="shared" si="1"/>
        <v/>
      </c>
    </row>
    <row r="94" spans="1:13" ht="14.45" customHeight="1" x14ac:dyDescent="0.2">
      <c r="A94" s="464" t="s">
        <v>360</v>
      </c>
      <c r="B94" s="460">
        <v>15897.67</v>
      </c>
      <c r="C94" s="461">
        <v>16125.084000000001</v>
      </c>
      <c r="D94" s="461">
        <v>227.41400000000067</v>
      </c>
      <c r="E94" s="462">
        <v>1.0143048635428966</v>
      </c>
      <c r="F94" s="460">
        <v>16854.650606400002</v>
      </c>
      <c r="G94" s="461">
        <v>16854.650606400002</v>
      </c>
      <c r="H94" s="461">
        <v>1755.3869999999999</v>
      </c>
      <c r="I94" s="461">
        <v>17024.092000000001</v>
      </c>
      <c r="J94" s="461">
        <v>169.44139359999826</v>
      </c>
      <c r="K94" s="463">
        <v>1.0100530943985073</v>
      </c>
      <c r="L94" s="150"/>
      <c r="M94" s="459" t="str">
        <f t="shared" si="1"/>
        <v>X</v>
      </c>
    </row>
    <row r="95" spans="1:13" ht="14.45" customHeight="1" x14ac:dyDescent="0.2">
      <c r="A95" s="464" t="s">
        <v>361</v>
      </c>
      <c r="B95" s="460">
        <v>15897.67</v>
      </c>
      <c r="C95" s="461">
        <v>16125.084000000001</v>
      </c>
      <c r="D95" s="461">
        <v>227.41400000000067</v>
      </c>
      <c r="E95" s="462">
        <v>1.0143048635428966</v>
      </c>
      <c r="F95" s="460">
        <v>16854.650606400002</v>
      </c>
      <c r="G95" s="461">
        <v>16854.650606400002</v>
      </c>
      <c r="H95" s="461">
        <v>1755.3869999999999</v>
      </c>
      <c r="I95" s="461">
        <v>17024.092000000001</v>
      </c>
      <c r="J95" s="461">
        <v>169.44139359999826</v>
      </c>
      <c r="K95" s="463">
        <v>1.0100530943985073</v>
      </c>
      <c r="L95" s="150"/>
      <c r="M95" s="459" t="str">
        <f t="shared" si="1"/>
        <v/>
      </c>
    </row>
    <row r="96" spans="1:13" ht="14.45" customHeight="1" x14ac:dyDescent="0.2">
      <c r="A96" s="464" t="s">
        <v>362</v>
      </c>
      <c r="B96" s="460">
        <v>416.3</v>
      </c>
      <c r="C96" s="461">
        <v>58.5</v>
      </c>
      <c r="D96" s="461">
        <v>-357.8</v>
      </c>
      <c r="E96" s="462">
        <v>0.14052366082152293</v>
      </c>
      <c r="F96" s="460">
        <v>60.545453999999999</v>
      </c>
      <c r="G96" s="461">
        <v>60.545453999999999</v>
      </c>
      <c r="H96" s="461">
        <v>2.25</v>
      </c>
      <c r="I96" s="461">
        <v>71.302000000000007</v>
      </c>
      <c r="J96" s="461">
        <v>10.756546000000007</v>
      </c>
      <c r="K96" s="463">
        <v>1.1776606712702165</v>
      </c>
      <c r="L96" s="150"/>
      <c r="M96" s="459" t="str">
        <f t="shared" si="1"/>
        <v>X</v>
      </c>
    </row>
    <row r="97" spans="1:13" ht="14.45" customHeight="1" x14ac:dyDescent="0.2">
      <c r="A97" s="464" t="s">
        <v>363</v>
      </c>
      <c r="B97" s="460">
        <v>416.3</v>
      </c>
      <c r="C97" s="461">
        <v>58.5</v>
      </c>
      <c r="D97" s="461">
        <v>-357.8</v>
      </c>
      <c r="E97" s="462">
        <v>0.14052366082152293</v>
      </c>
      <c r="F97" s="460">
        <v>60.545453999999999</v>
      </c>
      <c r="G97" s="461">
        <v>60.545453999999999</v>
      </c>
      <c r="H97" s="461">
        <v>2.25</v>
      </c>
      <c r="I97" s="461">
        <v>71.302000000000007</v>
      </c>
      <c r="J97" s="461">
        <v>10.756546000000007</v>
      </c>
      <c r="K97" s="463">
        <v>1.1776606712702165</v>
      </c>
      <c r="L97" s="150"/>
      <c r="M97" s="459" t="str">
        <f t="shared" si="1"/>
        <v/>
      </c>
    </row>
    <row r="98" spans="1:13" ht="14.45" customHeight="1" x14ac:dyDescent="0.2">
      <c r="A98" s="464" t="s">
        <v>364</v>
      </c>
      <c r="B98" s="460">
        <v>23.51</v>
      </c>
      <c r="C98" s="461">
        <v>37.399000000000001</v>
      </c>
      <c r="D98" s="461">
        <v>13.888999999999999</v>
      </c>
      <c r="E98" s="462">
        <v>1.590769885155253</v>
      </c>
      <c r="F98" s="460">
        <v>37.151203699999996</v>
      </c>
      <c r="G98" s="461">
        <v>37.151203699999996</v>
      </c>
      <c r="H98" s="461">
        <v>0</v>
      </c>
      <c r="I98" s="461">
        <v>49.667999999999999</v>
      </c>
      <c r="J98" s="461">
        <v>12.516796300000003</v>
      </c>
      <c r="K98" s="463">
        <v>1.3369149597701999</v>
      </c>
      <c r="L98" s="150"/>
      <c r="M98" s="459" t="str">
        <f t="shared" si="1"/>
        <v>X</v>
      </c>
    </row>
    <row r="99" spans="1:13" ht="14.45" customHeight="1" x14ac:dyDescent="0.2">
      <c r="A99" s="464" t="s">
        <v>365</v>
      </c>
      <c r="B99" s="460">
        <v>23.51</v>
      </c>
      <c r="C99" s="461">
        <v>37.399000000000001</v>
      </c>
      <c r="D99" s="461">
        <v>13.888999999999999</v>
      </c>
      <c r="E99" s="462">
        <v>1.590769885155253</v>
      </c>
      <c r="F99" s="460">
        <v>37.151203699999996</v>
      </c>
      <c r="G99" s="461">
        <v>37.151203699999996</v>
      </c>
      <c r="H99" s="461">
        <v>0</v>
      </c>
      <c r="I99" s="461">
        <v>49.667999999999999</v>
      </c>
      <c r="J99" s="461">
        <v>12.516796300000003</v>
      </c>
      <c r="K99" s="463">
        <v>1.3369149597701999</v>
      </c>
      <c r="L99" s="150"/>
      <c r="M99" s="459" t="str">
        <f t="shared" si="1"/>
        <v/>
      </c>
    </row>
    <row r="100" spans="1:13" ht="14.45" customHeight="1" x14ac:dyDescent="0.2">
      <c r="A100" s="464" t="s">
        <v>366</v>
      </c>
      <c r="B100" s="460">
        <v>13.08</v>
      </c>
      <c r="C100" s="461">
        <v>22.5</v>
      </c>
      <c r="D100" s="461">
        <v>9.42</v>
      </c>
      <c r="E100" s="462">
        <v>1.7201834862385321</v>
      </c>
      <c r="F100" s="460">
        <v>24.838266000000001</v>
      </c>
      <c r="G100" s="461">
        <v>24.838266000000001</v>
      </c>
      <c r="H100" s="461">
        <v>5</v>
      </c>
      <c r="I100" s="461">
        <v>18.25</v>
      </c>
      <c r="J100" s="461">
        <v>-6.5882660000000008</v>
      </c>
      <c r="K100" s="463">
        <v>0.73475338415330604</v>
      </c>
      <c r="L100" s="150"/>
      <c r="M100" s="459" t="str">
        <f t="shared" si="1"/>
        <v>X</v>
      </c>
    </row>
    <row r="101" spans="1:13" ht="14.45" customHeight="1" x14ac:dyDescent="0.2">
      <c r="A101" s="464" t="s">
        <v>367</v>
      </c>
      <c r="B101" s="460">
        <v>13.08</v>
      </c>
      <c r="C101" s="461">
        <v>22.5</v>
      </c>
      <c r="D101" s="461">
        <v>9.42</v>
      </c>
      <c r="E101" s="462">
        <v>1.7201834862385321</v>
      </c>
      <c r="F101" s="460">
        <v>24.838266000000001</v>
      </c>
      <c r="G101" s="461">
        <v>24.838266000000001</v>
      </c>
      <c r="H101" s="461">
        <v>5</v>
      </c>
      <c r="I101" s="461">
        <v>18.25</v>
      </c>
      <c r="J101" s="461">
        <v>-6.5882660000000008</v>
      </c>
      <c r="K101" s="463">
        <v>0.73475338415330604</v>
      </c>
      <c r="L101" s="150"/>
      <c r="M101" s="459" t="str">
        <f t="shared" si="1"/>
        <v/>
      </c>
    </row>
    <row r="102" spans="1:13" ht="14.45" customHeight="1" x14ac:dyDescent="0.2">
      <c r="A102" s="464" t="s">
        <v>368</v>
      </c>
      <c r="B102" s="460">
        <v>0</v>
      </c>
      <c r="C102" s="461">
        <v>0</v>
      </c>
      <c r="D102" s="461">
        <v>0</v>
      </c>
      <c r="E102" s="462">
        <v>0</v>
      </c>
      <c r="F102" s="460">
        <v>0</v>
      </c>
      <c r="G102" s="461">
        <v>0</v>
      </c>
      <c r="H102" s="461">
        <v>0</v>
      </c>
      <c r="I102" s="461">
        <v>1509.306</v>
      </c>
      <c r="J102" s="461">
        <v>1509.306</v>
      </c>
      <c r="K102" s="463">
        <v>0</v>
      </c>
      <c r="L102" s="150"/>
      <c r="M102" s="459" t="str">
        <f t="shared" si="1"/>
        <v>X</v>
      </c>
    </row>
    <row r="103" spans="1:13" ht="14.45" customHeight="1" x14ac:dyDescent="0.2">
      <c r="A103" s="464" t="s">
        <v>369</v>
      </c>
      <c r="B103" s="460">
        <v>0</v>
      </c>
      <c r="C103" s="461">
        <v>0</v>
      </c>
      <c r="D103" s="461">
        <v>0</v>
      </c>
      <c r="E103" s="462">
        <v>0</v>
      </c>
      <c r="F103" s="460">
        <v>0</v>
      </c>
      <c r="G103" s="461">
        <v>0</v>
      </c>
      <c r="H103" s="461">
        <v>0</v>
      </c>
      <c r="I103" s="461">
        <v>1509.306</v>
      </c>
      <c r="J103" s="461">
        <v>1509.306</v>
      </c>
      <c r="K103" s="463">
        <v>0</v>
      </c>
      <c r="L103" s="150"/>
      <c r="M103" s="459" t="str">
        <f t="shared" si="1"/>
        <v/>
      </c>
    </row>
    <row r="104" spans="1:13" ht="14.45" customHeight="1" x14ac:dyDescent="0.2">
      <c r="A104" s="464" t="s">
        <v>370</v>
      </c>
      <c r="B104" s="460">
        <v>6222.09</v>
      </c>
      <c r="C104" s="461">
        <v>5491.2854500000003</v>
      </c>
      <c r="D104" s="461">
        <v>-730.80454999999984</v>
      </c>
      <c r="E104" s="462">
        <v>0.88254677286892347</v>
      </c>
      <c r="F104" s="460">
        <v>5717.8243474000001</v>
      </c>
      <c r="G104" s="461">
        <v>5717.8243474000001</v>
      </c>
      <c r="H104" s="461">
        <v>594.65968999999996</v>
      </c>
      <c r="I104" s="461">
        <v>6292.49899</v>
      </c>
      <c r="J104" s="461">
        <v>574.67464259999997</v>
      </c>
      <c r="K104" s="463">
        <v>1.1005058231390608</v>
      </c>
      <c r="L104" s="150"/>
      <c r="M104" s="459" t="str">
        <f t="shared" si="1"/>
        <v/>
      </c>
    </row>
    <row r="105" spans="1:13" ht="14.45" customHeight="1" x14ac:dyDescent="0.2">
      <c r="A105" s="464" t="s">
        <v>371</v>
      </c>
      <c r="B105" s="460">
        <v>1652.11</v>
      </c>
      <c r="C105" s="461">
        <v>1458.5520800000002</v>
      </c>
      <c r="D105" s="461">
        <v>-193.55791999999974</v>
      </c>
      <c r="E105" s="462">
        <v>0.8828419899401373</v>
      </c>
      <c r="F105" s="460">
        <v>1522.4976071999999</v>
      </c>
      <c r="G105" s="461">
        <v>1522.4976071999999</v>
      </c>
      <c r="H105" s="461">
        <v>158.43314999999998</v>
      </c>
      <c r="I105" s="461">
        <v>1540.4947</v>
      </c>
      <c r="J105" s="461">
        <v>17.997092800000019</v>
      </c>
      <c r="K105" s="463">
        <v>1.0118207691853771</v>
      </c>
      <c r="L105" s="150"/>
      <c r="M105" s="459" t="str">
        <f t="shared" si="1"/>
        <v>X</v>
      </c>
    </row>
    <row r="106" spans="1:13" ht="14.45" customHeight="1" x14ac:dyDescent="0.2">
      <c r="A106" s="464" t="s">
        <v>372</v>
      </c>
      <c r="B106" s="460">
        <v>1652.11</v>
      </c>
      <c r="C106" s="461">
        <v>1458.5520800000002</v>
      </c>
      <c r="D106" s="461">
        <v>-193.55791999999974</v>
      </c>
      <c r="E106" s="462">
        <v>0.8828419899401373</v>
      </c>
      <c r="F106" s="460">
        <v>1522.4976071999999</v>
      </c>
      <c r="G106" s="461">
        <v>1522.4976071999999</v>
      </c>
      <c r="H106" s="461">
        <v>158.43314999999998</v>
      </c>
      <c r="I106" s="461">
        <v>1540.4947</v>
      </c>
      <c r="J106" s="461">
        <v>17.997092800000019</v>
      </c>
      <c r="K106" s="463">
        <v>1.0118207691853771</v>
      </c>
      <c r="L106" s="150"/>
      <c r="M106" s="459" t="str">
        <f t="shared" si="1"/>
        <v/>
      </c>
    </row>
    <row r="107" spans="1:13" ht="14.45" customHeight="1" x14ac:dyDescent="0.2">
      <c r="A107" s="464" t="s">
        <v>373</v>
      </c>
      <c r="B107" s="460">
        <v>4569.9799999999996</v>
      </c>
      <c r="C107" s="461">
        <v>4032.7333699999999</v>
      </c>
      <c r="D107" s="461">
        <v>-537.24662999999964</v>
      </c>
      <c r="E107" s="462">
        <v>0.88244004787767127</v>
      </c>
      <c r="F107" s="460">
        <v>4195.3267402000001</v>
      </c>
      <c r="G107" s="461">
        <v>4195.3267402000001</v>
      </c>
      <c r="H107" s="461">
        <v>436.22654</v>
      </c>
      <c r="I107" s="461">
        <v>4241.8596399999997</v>
      </c>
      <c r="J107" s="461">
        <v>46.532899799999541</v>
      </c>
      <c r="K107" s="463">
        <v>1.011091603272307</v>
      </c>
      <c r="L107" s="150"/>
      <c r="M107" s="459" t="str">
        <f t="shared" si="1"/>
        <v>X</v>
      </c>
    </row>
    <row r="108" spans="1:13" ht="14.45" customHeight="1" x14ac:dyDescent="0.2">
      <c r="A108" s="464" t="s">
        <v>374</v>
      </c>
      <c r="B108" s="460">
        <v>4569.9799999999996</v>
      </c>
      <c r="C108" s="461">
        <v>4032.7333699999999</v>
      </c>
      <c r="D108" s="461">
        <v>-537.24662999999964</v>
      </c>
      <c r="E108" s="462">
        <v>0.88244004787767127</v>
      </c>
      <c r="F108" s="460">
        <v>4195.3267402000001</v>
      </c>
      <c r="G108" s="461">
        <v>4195.3267402000001</v>
      </c>
      <c r="H108" s="461">
        <v>436.22654</v>
      </c>
      <c r="I108" s="461">
        <v>4241.8596399999997</v>
      </c>
      <c r="J108" s="461">
        <v>46.532899799999541</v>
      </c>
      <c r="K108" s="463">
        <v>1.011091603272307</v>
      </c>
      <c r="L108" s="150"/>
      <c r="M108" s="459" t="str">
        <f t="shared" si="1"/>
        <v/>
      </c>
    </row>
    <row r="109" spans="1:13" ht="14.45" customHeight="1" x14ac:dyDescent="0.2">
      <c r="A109" s="464" t="s">
        <v>375</v>
      </c>
      <c r="B109" s="460">
        <v>0</v>
      </c>
      <c r="C109" s="461">
        <v>0</v>
      </c>
      <c r="D109" s="461">
        <v>0</v>
      </c>
      <c r="E109" s="462">
        <v>0</v>
      </c>
      <c r="F109" s="460">
        <v>0</v>
      </c>
      <c r="G109" s="461">
        <v>0</v>
      </c>
      <c r="H109" s="461">
        <v>0</v>
      </c>
      <c r="I109" s="461">
        <v>135.83673999999999</v>
      </c>
      <c r="J109" s="461">
        <v>135.83673999999999</v>
      </c>
      <c r="K109" s="463">
        <v>0</v>
      </c>
      <c r="L109" s="150"/>
      <c r="M109" s="459" t="str">
        <f t="shared" si="1"/>
        <v>X</v>
      </c>
    </row>
    <row r="110" spans="1:13" ht="14.45" customHeight="1" x14ac:dyDescent="0.2">
      <c r="A110" s="464" t="s">
        <v>376</v>
      </c>
      <c r="B110" s="460">
        <v>0</v>
      </c>
      <c r="C110" s="461">
        <v>0</v>
      </c>
      <c r="D110" s="461">
        <v>0</v>
      </c>
      <c r="E110" s="462">
        <v>0</v>
      </c>
      <c r="F110" s="460">
        <v>0</v>
      </c>
      <c r="G110" s="461">
        <v>0</v>
      </c>
      <c r="H110" s="461">
        <v>0</v>
      </c>
      <c r="I110" s="461">
        <v>135.83673999999999</v>
      </c>
      <c r="J110" s="461">
        <v>135.83673999999999</v>
      </c>
      <c r="K110" s="463">
        <v>0</v>
      </c>
      <c r="L110" s="150"/>
      <c r="M110" s="459" t="str">
        <f t="shared" si="1"/>
        <v/>
      </c>
    </row>
    <row r="111" spans="1:13" ht="14.45" customHeight="1" x14ac:dyDescent="0.2">
      <c r="A111" s="464" t="s">
        <v>377</v>
      </c>
      <c r="B111" s="460">
        <v>0</v>
      </c>
      <c r="C111" s="461">
        <v>0</v>
      </c>
      <c r="D111" s="461">
        <v>0</v>
      </c>
      <c r="E111" s="462">
        <v>0</v>
      </c>
      <c r="F111" s="460">
        <v>0</v>
      </c>
      <c r="G111" s="461">
        <v>0</v>
      </c>
      <c r="H111" s="461">
        <v>0</v>
      </c>
      <c r="I111" s="461">
        <v>374.30790999999999</v>
      </c>
      <c r="J111" s="461">
        <v>374.30790999999999</v>
      </c>
      <c r="K111" s="463">
        <v>0</v>
      </c>
      <c r="L111" s="150"/>
      <c r="M111" s="459" t="str">
        <f t="shared" si="1"/>
        <v>X</v>
      </c>
    </row>
    <row r="112" spans="1:13" ht="14.45" customHeight="1" x14ac:dyDescent="0.2">
      <c r="A112" s="464" t="s">
        <v>378</v>
      </c>
      <c r="B112" s="460">
        <v>0</v>
      </c>
      <c r="C112" s="461">
        <v>0</v>
      </c>
      <c r="D112" s="461">
        <v>0</v>
      </c>
      <c r="E112" s="462">
        <v>0</v>
      </c>
      <c r="F112" s="460">
        <v>0</v>
      </c>
      <c r="G112" s="461">
        <v>0</v>
      </c>
      <c r="H112" s="461">
        <v>0</v>
      </c>
      <c r="I112" s="461">
        <v>374.30790999999999</v>
      </c>
      <c r="J112" s="461">
        <v>374.30790999999999</v>
      </c>
      <c r="K112" s="463">
        <v>0</v>
      </c>
      <c r="L112" s="150"/>
      <c r="M112" s="459" t="str">
        <f t="shared" si="1"/>
        <v/>
      </c>
    </row>
    <row r="113" spans="1:13" ht="14.45" customHeight="1" x14ac:dyDescent="0.2">
      <c r="A113" s="464" t="s">
        <v>379</v>
      </c>
      <c r="B113" s="460">
        <v>75.485255999999993</v>
      </c>
      <c r="C113" s="461">
        <v>0</v>
      </c>
      <c r="D113" s="461">
        <v>-75.485255999999993</v>
      </c>
      <c r="E113" s="462">
        <v>0</v>
      </c>
      <c r="F113" s="460">
        <v>71.452444600000007</v>
      </c>
      <c r="G113" s="461">
        <v>71.452444600000007</v>
      </c>
      <c r="H113" s="461">
        <v>0</v>
      </c>
      <c r="I113" s="461">
        <v>0</v>
      </c>
      <c r="J113" s="461">
        <v>-71.452444600000007</v>
      </c>
      <c r="K113" s="463">
        <v>0</v>
      </c>
      <c r="L113" s="150"/>
      <c r="M113" s="459" t="str">
        <f t="shared" si="1"/>
        <v/>
      </c>
    </row>
    <row r="114" spans="1:13" ht="14.45" customHeight="1" x14ac:dyDescent="0.2">
      <c r="A114" s="464" t="s">
        <v>380</v>
      </c>
      <c r="B114" s="460">
        <v>75.485255999999993</v>
      </c>
      <c r="C114" s="461">
        <v>0</v>
      </c>
      <c r="D114" s="461">
        <v>-75.485255999999993</v>
      </c>
      <c r="E114" s="462">
        <v>0</v>
      </c>
      <c r="F114" s="460">
        <v>71.452444600000007</v>
      </c>
      <c r="G114" s="461">
        <v>71.452444600000007</v>
      </c>
      <c r="H114" s="461">
        <v>0</v>
      </c>
      <c r="I114" s="461">
        <v>0</v>
      </c>
      <c r="J114" s="461">
        <v>-71.452444600000007</v>
      </c>
      <c r="K114" s="463">
        <v>0</v>
      </c>
      <c r="L114" s="150"/>
      <c r="M114" s="459" t="str">
        <f t="shared" si="1"/>
        <v>X</v>
      </c>
    </row>
    <row r="115" spans="1:13" ht="14.45" customHeight="1" x14ac:dyDescent="0.2">
      <c r="A115" s="464" t="s">
        <v>381</v>
      </c>
      <c r="B115" s="460">
        <v>75.485255999999993</v>
      </c>
      <c r="C115" s="461">
        <v>0</v>
      </c>
      <c r="D115" s="461">
        <v>-75.485255999999993</v>
      </c>
      <c r="E115" s="462">
        <v>0</v>
      </c>
      <c r="F115" s="460">
        <v>71.452444600000007</v>
      </c>
      <c r="G115" s="461">
        <v>71.452444600000007</v>
      </c>
      <c r="H115" s="461">
        <v>0</v>
      </c>
      <c r="I115" s="461">
        <v>0</v>
      </c>
      <c r="J115" s="461">
        <v>-71.452444600000007</v>
      </c>
      <c r="K115" s="463">
        <v>0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368.51</v>
      </c>
      <c r="C116" s="461">
        <v>323.27017000000001</v>
      </c>
      <c r="D116" s="461">
        <v>-45.239829999999984</v>
      </c>
      <c r="E116" s="462">
        <v>0.87723581449621457</v>
      </c>
      <c r="F116" s="460">
        <v>339.54371070000002</v>
      </c>
      <c r="G116" s="461">
        <v>339.54371070000002</v>
      </c>
      <c r="H116" s="461">
        <v>35.111669999999997</v>
      </c>
      <c r="I116" s="461">
        <v>341.50786999999997</v>
      </c>
      <c r="J116" s="461">
        <v>1.9641592999999489</v>
      </c>
      <c r="K116" s="463">
        <v>1.0057847023464244</v>
      </c>
      <c r="L116" s="150"/>
      <c r="M116" s="459" t="str">
        <f t="shared" si="1"/>
        <v/>
      </c>
    </row>
    <row r="117" spans="1:13" ht="14.45" customHeight="1" x14ac:dyDescent="0.2">
      <c r="A117" s="464" t="s">
        <v>383</v>
      </c>
      <c r="B117" s="460">
        <v>368.51</v>
      </c>
      <c r="C117" s="461">
        <v>323.27017000000001</v>
      </c>
      <c r="D117" s="461">
        <v>-45.239829999999984</v>
      </c>
      <c r="E117" s="462">
        <v>0.87723581449621457</v>
      </c>
      <c r="F117" s="460">
        <v>339.54371070000002</v>
      </c>
      <c r="G117" s="461">
        <v>339.54371070000002</v>
      </c>
      <c r="H117" s="461">
        <v>35.111669999999997</v>
      </c>
      <c r="I117" s="461">
        <v>341.50786999999997</v>
      </c>
      <c r="J117" s="461">
        <v>1.9641592999999489</v>
      </c>
      <c r="K117" s="463">
        <v>1.0057847023464244</v>
      </c>
      <c r="L117" s="150"/>
      <c r="M117" s="459" t="str">
        <f t="shared" si="1"/>
        <v>X</v>
      </c>
    </row>
    <row r="118" spans="1:13" ht="14.45" customHeight="1" x14ac:dyDescent="0.2">
      <c r="A118" s="464" t="s">
        <v>384</v>
      </c>
      <c r="B118" s="460">
        <v>368.51</v>
      </c>
      <c r="C118" s="461">
        <v>323.27017000000001</v>
      </c>
      <c r="D118" s="461">
        <v>-45.239829999999984</v>
      </c>
      <c r="E118" s="462">
        <v>0.87723581449621457</v>
      </c>
      <c r="F118" s="460">
        <v>339.54371070000002</v>
      </c>
      <c r="G118" s="461">
        <v>339.54371070000002</v>
      </c>
      <c r="H118" s="461">
        <v>35.111669999999997</v>
      </c>
      <c r="I118" s="461">
        <v>341.50786999999997</v>
      </c>
      <c r="J118" s="461">
        <v>1.9641592999999489</v>
      </c>
      <c r="K118" s="463">
        <v>1.0057847023464244</v>
      </c>
      <c r="L118" s="150"/>
      <c r="M118" s="459" t="str">
        <f t="shared" si="1"/>
        <v/>
      </c>
    </row>
    <row r="119" spans="1:13" ht="14.45" customHeight="1" x14ac:dyDescent="0.2">
      <c r="A119" s="464" t="s">
        <v>385</v>
      </c>
      <c r="B119" s="460">
        <v>0</v>
      </c>
      <c r="C119" s="461">
        <v>0</v>
      </c>
      <c r="D119" s="461">
        <v>0</v>
      </c>
      <c r="E119" s="462">
        <v>0</v>
      </c>
      <c r="F119" s="460">
        <v>0</v>
      </c>
      <c r="G119" s="461">
        <v>0</v>
      </c>
      <c r="H119" s="461">
        <v>0</v>
      </c>
      <c r="I119" s="461">
        <v>4.8810000000000002</v>
      </c>
      <c r="J119" s="461">
        <v>4.8810000000000002</v>
      </c>
      <c r="K119" s="463">
        <v>0</v>
      </c>
      <c r="L119" s="150"/>
      <c r="M119" s="459" t="str">
        <f t="shared" si="1"/>
        <v/>
      </c>
    </row>
    <row r="120" spans="1:13" ht="14.45" customHeight="1" x14ac:dyDescent="0.2">
      <c r="A120" s="464" t="s">
        <v>386</v>
      </c>
      <c r="B120" s="460">
        <v>0</v>
      </c>
      <c r="C120" s="461">
        <v>0</v>
      </c>
      <c r="D120" s="461">
        <v>0</v>
      </c>
      <c r="E120" s="462">
        <v>0</v>
      </c>
      <c r="F120" s="460">
        <v>0</v>
      </c>
      <c r="G120" s="461">
        <v>0</v>
      </c>
      <c r="H120" s="461">
        <v>0</v>
      </c>
      <c r="I120" s="461">
        <v>4.8810000000000002</v>
      </c>
      <c r="J120" s="461">
        <v>4.8810000000000002</v>
      </c>
      <c r="K120" s="463">
        <v>0</v>
      </c>
      <c r="L120" s="150"/>
      <c r="M120" s="459" t="str">
        <f t="shared" si="1"/>
        <v>X</v>
      </c>
    </row>
    <row r="121" spans="1:13" ht="14.45" customHeight="1" x14ac:dyDescent="0.2">
      <c r="A121" s="464" t="s">
        <v>387</v>
      </c>
      <c r="B121" s="460">
        <v>0</v>
      </c>
      <c r="C121" s="461">
        <v>0</v>
      </c>
      <c r="D121" s="461">
        <v>0</v>
      </c>
      <c r="E121" s="462">
        <v>0</v>
      </c>
      <c r="F121" s="460">
        <v>0</v>
      </c>
      <c r="G121" s="461">
        <v>0</v>
      </c>
      <c r="H121" s="461">
        <v>0</v>
      </c>
      <c r="I121" s="461">
        <v>4.8810000000000002</v>
      </c>
      <c r="J121" s="461">
        <v>4.8810000000000002</v>
      </c>
      <c r="K121" s="463">
        <v>0</v>
      </c>
      <c r="L121" s="150"/>
      <c r="M121" s="459" t="str">
        <f t="shared" si="1"/>
        <v/>
      </c>
    </row>
    <row r="122" spans="1:13" ht="14.45" customHeight="1" x14ac:dyDescent="0.2">
      <c r="A122" s="464" t="s">
        <v>388</v>
      </c>
      <c r="B122" s="460">
        <v>0</v>
      </c>
      <c r="C122" s="461">
        <v>118.6521</v>
      </c>
      <c r="D122" s="461">
        <v>118.6521</v>
      </c>
      <c r="E122" s="462">
        <v>0</v>
      </c>
      <c r="F122" s="460">
        <v>112.59894</v>
      </c>
      <c r="G122" s="461">
        <v>112.59894</v>
      </c>
      <c r="H122" s="461">
        <v>31.676500000000001</v>
      </c>
      <c r="I122" s="461">
        <v>118.21395</v>
      </c>
      <c r="J122" s="461">
        <v>5.6150099999999981</v>
      </c>
      <c r="K122" s="463">
        <v>1.0498673433337826</v>
      </c>
      <c r="L122" s="150"/>
      <c r="M122" s="459" t="str">
        <f t="shared" si="1"/>
        <v/>
      </c>
    </row>
    <row r="123" spans="1:13" ht="14.45" customHeight="1" x14ac:dyDescent="0.2">
      <c r="A123" s="464" t="s">
        <v>389</v>
      </c>
      <c r="B123" s="460">
        <v>0</v>
      </c>
      <c r="C123" s="461">
        <v>118.6521</v>
      </c>
      <c r="D123" s="461">
        <v>118.6521</v>
      </c>
      <c r="E123" s="462">
        <v>0</v>
      </c>
      <c r="F123" s="460">
        <v>112.59894</v>
      </c>
      <c r="G123" s="461">
        <v>112.59894</v>
      </c>
      <c r="H123" s="461">
        <v>31.676500000000001</v>
      </c>
      <c r="I123" s="461">
        <v>118.21395</v>
      </c>
      <c r="J123" s="461">
        <v>5.6150099999999981</v>
      </c>
      <c r="K123" s="463">
        <v>1.0498673433337826</v>
      </c>
      <c r="L123" s="150"/>
      <c r="M123" s="459" t="str">
        <f t="shared" si="1"/>
        <v/>
      </c>
    </row>
    <row r="124" spans="1:13" ht="14.45" customHeight="1" x14ac:dyDescent="0.2">
      <c r="A124" s="464" t="s">
        <v>390</v>
      </c>
      <c r="B124" s="460">
        <v>0</v>
      </c>
      <c r="C124" s="461">
        <v>66.205100000000002</v>
      </c>
      <c r="D124" s="461">
        <v>66.205100000000002</v>
      </c>
      <c r="E124" s="462">
        <v>0</v>
      </c>
      <c r="F124" s="460">
        <v>79.208779200000009</v>
      </c>
      <c r="G124" s="461">
        <v>79.208779200000009</v>
      </c>
      <c r="H124" s="461">
        <v>24.176500000000001</v>
      </c>
      <c r="I124" s="461">
        <v>106.39395</v>
      </c>
      <c r="J124" s="461">
        <v>27.185170799999995</v>
      </c>
      <c r="K124" s="463">
        <v>1.343209061856113</v>
      </c>
      <c r="L124" s="150"/>
      <c r="M124" s="459" t="str">
        <f t="shared" si="1"/>
        <v>X</v>
      </c>
    </row>
    <row r="125" spans="1:13" ht="14.45" customHeight="1" x14ac:dyDescent="0.2">
      <c r="A125" s="464" t="s">
        <v>391</v>
      </c>
      <c r="B125" s="460">
        <v>0</v>
      </c>
      <c r="C125" s="461">
        <v>0.92310000000000003</v>
      </c>
      <c r="D125" s="461">
        <v>0.92310000000000003</v>
      </c>
      <c r="E125" s="462">
        <v>0</v>
      </c>
      <c r="F125" s="460">
        <v>0.9845256</v>
      </c>
      <c r="G125" s="461">
        <v>0.9845256</v>
      </c>
      <c r="H125" s="461">
        <v>7.6499999999999999E-2</v>
      </c>
      <c r="I125" s="461">
        <v>0.80495000000000005</v>
      </c>
      <c r="J125" s="461">
        <v>-0.17957559999999995</v>
      </c>
      <c r="K125" s="463">
        <v>0.81760189882314904</v>
      </c>
      <c r="L125" s="150"/>
      <c r="M125" s="459" t="str">
        <f t="shared" si="1"/>
        <v/>
      </c>
    </row>
    <row r="126" spans="1:13" ht="14.45" customHeight="1" x14ac:dyDescent="0.2">
      <c r="A126" s="464" t="s">
        <v>392</v>
      </c>
      <c r="B126" s="460">
        <v>0</v>
      </c>
      <c r="C126" s="461">
        <v>11.9</v>
      </c>
      <c r="D126" s="461">
        <v>11.9</v>
      </c>
      <c r="E126" s="462">
        <v>0</v>
      </c>
      <c r="F126" s="460">
        <v>18.970994399999999</v>
      </c>
      <c r="G126" s="461">
        <v>18.970994399999999</v>
      </c>
      <c r="H126" s="461">
        <v>15</v>
      </c>
      <c r="I126" s="461">
        <v>15</v>
      </c>
      <c r="J126" s="461">
        <v>-3.9709943999999986</v>
      </c>
      <c r="K126" s="463">
        <v>0.79068074575995873</v>
      </c>
      <c r="L126" s="150"/>
      <c r="M126" s="459" t="str">
        <f t="shared" si="1"/>
        <v/>
      </c>
    </row>
    <row r="127" spans="1:13" ht="14.45" customHeight="1" x14ac:dyDescent="0.2">
      <c r="A127" s="464" t="s">
        <v>393</v>
      </c>
      <c r="B127" s="460">
        <v>0</v>
      </c>
      <c r="C127" s="461">
        <v>53.381999999999998</v>
      </c>
      <c r="D127" s="461">
        <v>53.381999999999998</v>
      </c>
      <c r="E127" s="462">
        <v>0</v>
      </c>
      <c r="F127" s="460">
        <v>59.253259200000002</v>
      </c>
      <c r="G127" s="461">
        <v>59.253259200000002</v>
      </c>
      <c r="H127" s="461">
        <v>9.1</v>
      </c>
      <c r="I127" s="461">
        <v>90.588999999999999</v>
      </c>
      <c r="J127" s="461">
        <v>31.335740799999996</v>
      </c>
      <c r="K127" s="463">
        <v>1.5288441720012593</v>
      </c>
      <c r="L127" s="150"/>
      <c r="M127" s="459" t="str">
        <f t="shared" si="1"/>
        <v/>
      </c>
    </row>
    <row r="128" spans="1:13" ht="14.45" customHeight="1" x14ac:dyDescent="0.2">
      <c r="A128" s="464" t="s">
        <v>394</v>
      </c>
      <c r="B128" s="460">
        <v>0</v>
      </c>
      <c r="C128" s="461">
        <v>14.6</v>
      </c>
      <c r="D128" s="461">
        <v>14.6</v>
      </c>
      <c r="E128" s="462">
        <v>0</v>
      </c>
      <c r="F128" s="460">
        <v>11.4869796</v>
      </c>
      <c r="G128" s="461">
        <v>11.4869796</v>
      </c>
      <c r="H128" s="461">
        <v>0</v>
      </c>
      <c r="I128" s="461">
        <v>0.6</v>
      </c>
      <c r="J128" s="461">
        <v>-10.8869796</v>
      </c>
      <c r="K128" s="463">
        <v>5.2233051758880114E-2</v>
      </c>
      <c r="L128" s="150"/>
      <c r="M128" s="459" t="str">
        <f t="shared" si="1"/>
        <v>X</v>
      </c>
    </row>
    <row r="129" spans="1:13" ht="14.45" customHeight="1" x14ac:dyDescent="0.2">
      <c r="A129" s="464" t="s">
        <v>395</v>
      </c>
      <c r="B129" s="460">
        <v>0</v>
      </c>
      <c r="C129" s="461">
        <v>14.6</v>
      </c>
      <c r="D129" s="461">
        <v>14.6</v>
      </c>
      <c r="E129" s="462">
        <v>0</v>
      </c>
      <c r="F129" s="460">
        <v>11.4869796</v>
      </c>
      <c r="G129" s="461">
        <v>11.4869796</v>
      </c>
      <c r="H129" s="461">
        <v>0</v>
      </c>
      <c r="I129" s="461">
        <v>0.6</v>
      </c>
      <c r="J129" s="461">
        <v>-10.8869796</v>
      </c>
      <c r="K129" s="463">
        <v>5.2233051758880114E-2</v>
      </c>
      <c r="L129" s="150"/>
      <c r="M129" s="459" t="str">
        <f t="shared" si="1"/>
        <v/>
      </c>
    </row>
    <row r="130" spans="1:13" ht="14.45" customHeight="1" x14ac:dyDescent="0.2">
      <c r="A130" s="464" t="s">
        <v>396</v>
      </c>
      <c r="B130" s="460">
        <v>0</v>
      </c>
      <c r="C130" s="461">
        <v>25.033000000000001</v>
      </c>
      <c r="D130" s="461">
        <v>25.033000000000001</v>
      </c>
      <c r="E130" s="462">
        <v>0</v>
      </c>
      <c r="F130" s="460">
        <v>10.057089599999999</v>
      </c>
      <c r="G130" s="461">
        <v>10.057089599999999</v>
      </c>
      <c r="H130" s="461">
        <v>7.5</v>
      </c>
      <c r="I130" s="461">
        <v>11.22</v>
      </c>
      <c r="J130" s="461">
        <v>1.1629104000000012</v>
      </c>
      <c r="K130" s="463">
        <v>1.1156309077727617</v>
      </c>
      <c r="L130" s="150"/>
      <c r="M130" s="459" t="str">
        <f t="shared" si="1"/>
        <v>X</v>
      </c>
    </row>
    <row r="131" spans="1:13" ht="14.45" customHeight="1" x14ac:dyDescent="0.2">
      <c r="A131" s="464" t="s">
        <v>397</v>
      </c>
      <c r="B131" s="460">
        <v>0</v>
      </c>
      <c r="C131" s="461">
        <v>25.033000000000001</v>
      </c>
      <c r="D131" s="461">
        <v>25.033000000000001</v>
      </c>
      <c r="E131" s="462">
        <v>0</v>
      </c>
      <c r="F131" s="460">
        <v>10.057089599999999</v>
      </c>
      <c r="G131" s="461">
        <v>10.057089599999999</v>
      </c>
      <c r="H131" s="461">
        <v>7.5</v>
      </c>
      <c r="I131" s="461">
        <v>11.22</v>
      </c>
      <c r="J131" s="461">
        <v>1.1629104000000012</v>
      </c>
      <c r="K131" s="463">
        <v>1.1156309077727617</v>
      </c>
      <c r="L131" s="150"/>
      <c r="M131" s="459" t="str">
        <f t="shared" si="1"/>
        <v/>
      </c>
    </row>
    <row r="132" spans="1:13" ht="14.45" customHeight="1" x14ac:dyDescent="0.2">
      <c r="A132" s="464" t="s">
        <v>398</v>
      </c>
      <c r="B132" s="460">
        <v>0</v>
      </c>
      <c r="C132" s="461">
        <v>12.814</v>
      </c>
      <c r="D132" s="461">
        <v>12.814</v>
      </c>
      <c r="E132" s="462">
        <v>0</v>
      </c>
      <c r="F132" s="460">
        <v>11.846091599999999</v>
      </c>
      <c r="G132" s="461">
        <v>11.846091599999999</v>
      </c>
      <c r="H132" s="461">
        <v>0</v>
      </c>
      <c r="I132" s="461">
        <v>0</v>
      </c>
      <c r="J132" s="461">
        <v>-11.846091599999999</v>
      </c>
      <c r="K132" s="463">
        <v>0</v>
      </c>
      <c r="L132" s="150"/>
      <c r="M132" s="459" t="str">
        <f t="shared" si="1"/>
        <v>X</v>
      </c>
    </row>
    <row r="133" spans="1:13" ht="14.45" customHeight="1" x14ac:dyDescent="0.2">
      <c r="A133" s="464" t="s">
        <v>399</v>
      </c>
      <c r="B133" s="460">
        <v>0</v>
      </c>
      <c r="C133" s="461">
        <v>12.814</v>
      </c>
      <c r="D133" s="461">
        <v>12.814</v>
      </c>
      <c r="E133" s="462">
        <v>0</v>
      </c>
      <c r="F133" s="460">
        <v>11.846091599999999</v>
      </c>
      <c r="G133" s="461">
        <v>11.846091599999999</v>
      </c>
      <c r="H133" s="461">
        <v>0</v>
      </c>
      <c r="I133" s="461">
        <v>0</v>
      </c>
      <c r="J133" s="461">
        <v>-11.846091599999999</v>
      </c>
      <c r="K133" s="463">
        <v>0</v>
      </c>
      <c r="L133" s="150"/>
      <c r="M133" s="459" t="str">
        <f t="shared" si="1"/>
        <v/>
      </c>
    </row>
    <row r="134" spans="1:13" ht="14.45" customHeight="1" x14ac:dyDescent="0.2">
      <c r="A134" s="464" t="s">
        <v>400</v>
      </c>
      <c r="B134" s="460">
        <v>1836.0000120000002</v>
      </c>
      <c r="C134" s="461">
        <v>1765.9609399999999</v>
      </c>
      <c r="D134" s="461">
        <v>-70.03907200000026</v>
      </c>
      <c r="E134" s="462">
        <v>0.96185235754780585</v>
      </c>
      <c r="F134" s="460">
        <v>2250.1196442999999</v>
      </c>
      <c r="G134" s="461">
        <v>2250.1196442999999</v>
      </c>
      <c r="H134" s="461">
        <v>191.7963</v>
      </c>
      <c r="I134" s="461">
        <v>2294.9975800000002</v>
      </c>
      <c r="J134" s="461">
        <v>44.877935700000307</v>
      </c>
      <c r="K134" s="463">
        <v>1.0199446886363066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401</v>
      </c>
      <c r="B135" s="460">
        <v>1824.0000120000002</v>
      </c>
      <c r="C135" s="461">
        <v>1686.19353</v>
      </c>
      <c r="D135" s="461">
        <v>-137.80648200000019</v>
      </c>
      <c r="E135" s="462">
        <v>0.92444820115494597</v>
      </c>
      <c r="F135" s="460">
        <v>2250.1196442999999</v>
      </c>
      <c r="G135" s="461">
        <v>2250.1196442999999</v>
      </c>
      <c r="H135" s="461">
        <v>180.18029999999999</v>
      </c>
      <c r="I135" s="461">
        <v>2179.9061699999997</v>
      </c>
      <c r="J135" s="461">
        <v>-70.213474300000144</v>
      </c>
      <c r="K135" s="463">
        <v>0.96879567072005934</v>
      </c>
      <c r="L135" s="150"/>
      <c r="M135" s="459" t="str">
        <f t="shared" si="2"/>
        <v/>
      </c>
    </row>
    <row r="136" spans="1:13" ht="14.45" customHeight="1" x14ac:dyDescent="0.2">
      <c r="A136" s="464" t="s">
        <v>402</v>
      </c>
      <c r="B136" s="460">
        <v>1824.0000120000002</v>
      </c>
      <c r="C136" s="461">
        <v>1686.19353</v>
      </c>
      <c r="D136" s="461">
        <v>-137.80648200000019</v>
      </c>
      <c r="E136" s="462">
        <v>0.92444820115494597</v>
      </c>
      <c r="F136" s="460">
        <v>2250.1196442999999</v>
      </c>
      <c r="G136" s="461">
        <v>2250.1196442999999</v>
      </c>
      <c r="H136" s="461">
        <v>180.18029999999999</v>
      </c>
      <c r="I136" s="461">
        <v>2179.9061699999997</v>
      </c>
      <c r="J136" s="461">
        <v>-70.213474300000144</v>
      </c>
      <c r="K136" s="463">
        <v>0.96879567072005934</v>
      </c>
      <c r="L136" s="150"/>
      <c r="M136" s="459" t="str">
        <f t="shared" si="2"/>
        <v>X</v>
      </c>
    </row>
    <row r="137" spans="1:13" ht="14.45" customHeight="1" x14ac:dyDescent="0.2">
      <c r="A137" s="464" t="s">
        <v>403</v>
      </c>
      <c r="B137" s="460">
        <v>3.9999959999999999</v>
      </c>
      <c r="C137" s="461">
        <v>3.528</v>
      </c>
      <c r="D137" s="461">
        <v>-0.47199599999999986</v>
      </c>
      <c r="E137" s="462">
        <v>0.882000882000882</v>
      </c>
      <c r="F137" s="460">
        <v>0</v>
      </c>
      <c r="G137" s="461">
        <v>0</v>
      </c>
      <c r="H137" s="461">
        <v>0</v>
      </c>
      <c r="I137" s="461">
        <v>0</v>
      </c>
      <c r="J137" s="461">
        <v>0</v>
      </c>
      <c r="K137" s="463">
        <v>0</v>
      </c>
      <c r="L137" s="150"/>
      <c r="M137" s="459" t="str">
        <f t="shared" si="2"/>
        <v/>
      </c>
    </row>
    <row r="138" spans="1:13" ht="14.45" customHeight="1" x14ac:dyDescent="0.2">
      <c r="A138" s="464" t="s">
        <v>404</v>
      </c>
      <c r="B138" s="460">
        <v>497.00000399999999</v>
      </c>
      <c r="C138" s="461">
        <v>496.53745000000004</v>
      </c>
      <c r="D138" s="461">
        <v>-0.46255399999995461</v>
      </c>
      <c r="E138" s="462">
        <v>0.99906930785457304</v>
      </c>
      <c r="F138" s="460">
        <v>642.3269196</v>
      </c>
      <c r="G138" s="461">
        <v>642.3269196</v>
      </c>
      <c r="H138" s="461">
        <v>41.271209999999996</v>
      </c>
      <c r="I138" s="461">
        <v>495.53509000000003</v>
      </c>
      <c r="J138" s="461">
        <v>-146.79182959999997</v>
      </c>
      <c r="K138" s="463">
        <v>0.77146866319815377</v>
      </c>
      <c r="L138" s="150"/>
      <c r="M138" s="459" t="str">
        <f t="shared" si="2"/>
        <v/>
      </c>
    </row>
    <row r="139" spans="1:13" ht="14.45" customHeight="1" x14ac:dyDescent="0.2">
      <c r="A139" s="464" t="s">
        <v>405</v>
      </c>
      <c r="B139" s="460">
        <v>704.00000399999999</v>
      </c>
      <c r="C139" s="461">
        <v>477.33300000000003</v>
      </c>
      <c r="D139" s="461">
        <v>-226.66700399999996</v>
      </c>
      <c r="E139" s="462">
        <v>0.6780298256930124</v>
      </c>
      <c r="F139" s="460">
        <v>853.80726430000004</v>
      </c>
      <c r="G139" s="461">
        <v>853.80726430000004</v>
      </c>
      <c r="H139" s="461">
        <v>76.082999999999998</v>
      </c>
      <c r="I139" s="461">
        <v>930.44500000000005</v>
      </c>
      <c r="J139" s="461">
        <v>76.637735700000007</v>
      </c>
      <c r="K139" s="463">
        <v>1.0897599949127066</v>
      </c>
      <c r="L139" s="150"/>
      <c r="M139" s="459" t="str">
        <f t="shared" si="2"/>
        <v/>
      </c>
    </row>
    <row r="140" spans="1:13" ht="14.45" customHeight="1" x14ac:dyDescent="0.2">
      <c r="A140" s="464" t="s">
        <v>406</v>
      </c>
      <c r="B140" s="460">
        <v>59.000004000000004</v>
      </c>
      <c r="C140" s="461">
        <v>58.61</v>
      </c>
      <c r="D140" s="461">
        <v>-0.39000400000000468</v>
      </c>
      <c r="E140" s="462">
        <v>0.99338976316001593</v>
      </c>
      <c r="F140" s="460">
        <v>58.607999999999997</v>
      </c>
      <c r="G140" s="461">
        <v>58.60799999999999</v>
      </c>
      <c r="H140" s="461">
        <v>4.883</v>
      </c>
      <c r="I140" s="461">
        <v>58.603000000000002</v>
      </c>
      <c r="J140" s="461">
        <v>-4.9999999999883471E-3</v>
      </c>
      <c r="K140" s="463">
        <v>0.99991468741468748</v>
      </c>
      <c r="L140" s="150"/>
      <c r="M140" s="459" t="str">
        <f t="shared" si="2"/>
        <v/>
      </c>
    </row>
    <row r="141" spans="1:13" ht="14.45" customHeight="1" x14ac:dyDescent="0.2">
      <c r="A141" s="464" t="s">
        <v>407</v>
      </c>
      <c r="B141" s="460">
        <v>5.0000039999999997</v>
      </c>
      <c r="C141" s="461">
        <v>5.08908</v>
      </c>
      <c r="D141" s="461">
        <v>8.9076000000000377E-2</v>
      </c>
      <c r="E141" s="462">
        <v>1.0178151857478515</v>
      </c>
      <c r="F141" s="460">
        <v>5.1134604000000001</v>
      </c>
      <c r="G141" s="461">
        <v>5.1134604000000001</v>
      </c>
      <c r="H141" s="461">
        <v>0.42408999999999997</v>
      </c>
      <c r="I141" s="461">
        <v>5.08908</v>
      </c>
      <c r="J141" s="461">
        <v>-2.438040000000008E-2</v>
      </c>
      <c r="K141" s="463">
        <v>0.9952321132671722</v>
      </c>
      <c r="L141" s="150"/>
      <c r="M141" s="459" t="str">
        <f t="shared" si="2"/>
        <v/>
      </c>
    </row>
    <row r="142" spans="1:13" ht="14.45" customHeight="1" x14ac:dyDescent="0.2">
      <c r="A142" s="464" t="s">
        <v>408</v>
      </c>
      <c r="B142" s="460">
        <v>555</v>
      </c>
      <c r="C142" s="461">
        <v>645.096</v>
      </c>
      <c r="D142" s="461">
        <v>90.096000000000004</v>
      </c>
      <c r="E142" s="462">
        <v>1.1623351351351352</v>
      </c>
      <c r="F142" s="460">
        <v>690.26400000000001</v>
      </c>
      <c r="G142" s="461">
        <v>690.26400000000001</v>
      </c>
      <c r="H142" s="461">
        <v>57.518999999999998</v>
      </c>
      <c r="I142" s="461">
        <v>690.23400000000004</v>
      </c>
      <c r="J142" s="461">
        <v>-2.9999999999972715E-2</v>
      </c>
      <c r="K142" s="463">
        <v>0.99995653836792886</v>
      </c>
      <c r="L142" s="150"/>
      <c r="M142" s="459" t="str">
        <f t="shared" si="2"/>
        <v/>
      </c>
    </row>
    <row r="143" spans="1:13" ht="14.45" customHeight="1" x14ac:dyDescent="0.2">
      <c r="A143" s="464" t="s">
        <v>409</v>
      </c>
      <c r="B143" s="460">
        <v>12</v>
      </c>
      <c r="C143" s="461">
        <v>79.767409999999998</v>
      </c>
      <c r="D143" s="461">
        <v>67.767409999999998</v>
      </c>
      <c r="E143" s="462">
        <v>6.6472841666666662</v>
      </c>
      <c r="F143" s="460">
        <v>0</v>
      </c>
      <c r="G143" s="461">
        <v>0</v>
      </c>
      <c r="H143" s="461">
        <v>11.616</v>
      </c>
      <c r="I143" s="461">
        <v>115.09141000000001</v>
      </c>
      <c r="J143" s="461">
        <v>115.09141000000001</v>
      </c>
      <c r="K143" s="463">
        <v>0</v>
      </c>
      <c r="L143" s="150"/>
      <c r="M143" s="459" t="str">
        <f t="shared" si="2"/>
        <v/>
      </c>
    </row>
    <row r="144" spans="1:13" ht="14.45" customHeight="1" x14ac:dyDescent="0.2">
      <c r="A144" s="464" t="s">
        <v>410</v>
      </c>
      <c r="B144" s="460">
        <v>12</v>
      </c>
      <c r="C144" s="461">
        <v>73.56741000000001</v>
      </c>
      <c r="D144" s="461">
        <v>61.56741000000001</v>
      </c>
      <c r="E144" s="462">
        <v>6.1306175000000005</v>
      </c>
      <c r="F144" s="460">
        <v>0</v>
      </c>
      <c r="G144" s="461">
        <v>0</v>
      </c>
      <c r="H144" s="461">
        <v>0</v>
      </c>
      <c r="I144" s="461">
        <v>103.47541</v>
      </c>
      <c r="J144" s="461">
        <v>103.47541</v>
      </c>
      <c r="K144" s="463">
        <v>0</v>
      </c>
      <c r="L144" s="150"/>
      <c r="M144" s="459" t="str">
        <f t="shared" si="2"/>
        <v>X</v>
      </c>
    </row>
    <row r="145" spans="1:13" ht="14.45" customHeight="1" x14ac:dyDescent="0.2">
      <c r="A145" s="464" t="s">
        <v>411</v>
      </c>
      <c r="B145" s="460">
        <v>12</v>
      </c>
      <c r="C145" s="461">
        <v>73.56741000000001</v>
      </c>
      <c r="D145" s="461">
        <v>61.56741000000001</v>
      </c>
      <c r="E145" s="462">
        <v>6.1306175000000005</v>
      </c>
      <c r="F145" s="460">
        <v>0</v>
      </c>
      <c r="G145" s="461">
        <v>0</v>
      </c>
      <c r="H145" s="461">
        <v>0</v>
      </c>
      <c r="I145" s="461">
        <v>103.47541</v>
      </c>
      <c r="J145" s="461">
        <v>103.47541</v>
      </c>
      <c r="K145" s="463">
        <v>0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0</v>
      </c>
      <c r="C146" s="461">
        <v>0</v>
      </c>
      <c r="D146" s="461">
        <v>0</v>
      </c>
      <c r="E146" s="462">
        <v>0</v>
      </c>
      <c r="F146" s="460">
        <v>0</v>
      </c>
      <c r="G146" s="461">
        <v>0</v>
      </c>
      <c r="H146" s="461">
        <v>11.616</v>
      </c>
      <c r="I146" s="461">
        <v>11.616</v>
      </c>
      <c r="J146" s="461">
        <v>11.616</v>
      </c>
      <c r="K146" s="463">
        <v>0</v>
      </c>
      <c r="L146" s="150"/>
      <c r="M146" s="459" t="str">
        <f t="shared" si="2"/>
        <v>X</v>
      </c>
    </row>
    <row r="147" spans="1:13" ht="14.45" customHeight="1" x14ac:dyDescent="0.2">
      <c r="A147" s="464" t="s">
        <v>413</v>
      </c>
      <c r="B147" s="460">
        <v>0</v>
      </c>
      <c r="C147" s="461">
        <v>0</v>
      </c>
      <c r="D147" s="461">
        <v>0</v>
      </c>
      <c r="E147" s="462">
        <v>0</v>
      </c>
      <c r="F147" s="460">
        <v>0</v>
      </c>
      <c r="G147" s="461">
        <v>0</v>
      </c>
      <c r="H147" s="461">
        <v>11.616</v>
      </c>
      <c r="I147" s="461">
        <v>11.616</v>
      </c>
      <c r="J147" s="461">
        <v>11.616</v>
      </c>
      <c r="K147" s="463">
        <v>0</v>
      </c>
      <c r="L147" s="150"/>
      <c r="M147" s="459" t="str">
        <f t="shared" si="2"/>
        <v/>
      </c>
    </row>
    <row r="148" spans="1:13" ht="14.45" customHeight="1" x14ac:dyDescent="0.2">
      <c r="A148" s="464" t="s">
        <v>414</v>
      </c>
      <c r="B148" s="460">
        <v>0</v>
      </c>
      <c r="C148" s="461">
        <v>6.2</v>
      </c>
      <c r="D148" s="461">
        <v>6.2</v>
      </c>
      <c r="E148" s="462">
        <v>0</v>
      </c>
      <c r="F148" s="460">
        <v>0</v>
      </c>
      <c r="G148" s="461">
        <v>0</v>
      </c>
      <c r="H148" s="461">
        <v>0</v>
      </c>
      <c r="I148" s="461">
        <v>0</v>
      </c>
      <c r="J148" s="461">
        <v>0</v>
      </c>
      <c r="K148" s="463">
        <v>0</v>
      </c>
      <c r="L148" s="150"/>
      <c r="M148" s="459" t="str">
        <f t="shared" si="2"/>
        <v>X</v>
      </c>
    </row>
    <row r="149" spans="1:13" ht="14.45" customHeight="1" x14ac:dyDescent="0.2">
      <c r="A149" s="464" t="s">
        <v>415</v>
      </c>
      <c r="B149" s="460">
        <v>0</v>
      </c>
      <c r="C149" s="461">
        <v>6.2</v>
      </c>
      <c r="D149" s="461">
        <v>6.2</v>
      </c>
      <c r="E149" s="462">
        <v>0</v>
      </c>
      <c r="F149" s="460">
        <v>0</v>
      </c>
      <c r="G149" s="461">
        <v>0</v>
      </c>
      <c r="H149" s="461">
        <v>0</v>
      </c>
      <c r="I149" s="461">
        <v>0</v>
      </c>
      <c r="J149" s="461">
        <v>0</v>
      </c>
      <c r="K149" s="463">
        <v>0</v>
      </c>
      <c r="L149" s="150"/>
      <c r="M149" s="459" t="str">
        <f t="shared" si="2"/>
        <v/>
      </c>
    </row>
    <row r="150" spans="1:13" ht="14.45" customHeight="1" x14ac:dyDescent="0.2">
      <c r="A150" s="464" t="s">
        <v>416</v>
      </c>
      <c r="B150" s="460">
        <v>0</v>
      </c>
      <c r="C150" s="461">
        <v>0.20821999999999999</v>
      </c>
      <c r="D150" s="461">
        <v>0.20821999999999999</v>
      </c>
      <c r="E150" s="462">
        <v>0</v>
      </c>
      <c r="F150" s="460">
        <v>0.24348359999999999</v>
      </c>
      <c r="G150" s="461">
        <v>0.24348360000000002</v>
      </c>
      <c r="H150" s="461">
        <v>0</v>
      </c>
      <c r="I150" s="461">
        <v>2.3899499999999998</v>
      </c>
      <c r="J150" s="461">
        <v>2.1464663999999996</v>
      </c>
      <c r="K150" s="463">
        <v>9.8156508282282662</v>
      </c>
      <c r="L150" s="150"/>
      <c r="M150" s="459" t="str">
        <f t="shared" si="2"/>
        <v/>
      </c>
    </row>
    <row r="151" spans="1:13" ht="14.45" customHeight="1" x14ac:dyDescent="0.2">
      <c r="A151" s="464" t="s">
        <v>417</v>
      </c>
      <c r="B151" s="460">
        <v>0</v>
      </c>
      <c r="C151" s="461">
        <v>0.20821999999999999</v>
      </c>
      <c r="D151" s="461">
        <v>0.20821999999999999</v>
      </c>
      <c r="E151" s="462">
        <v>0</v>
      </c>
      <c r="F151" s="460">
        <v>0.24348359999999999</v>
      </c>
      <c r="G151" s="461">
        <v>0.24348360000000002</v>
      </c>
      <c r="H151" s="461">
        <v>0</v>
      </c>
      <c r="I151" s="461">
        <v>2.3899499999999998</v>
      </c>
      <c r="J151" s="461">
        <v>2.1464663999999996</v>
      </c>
      <c r="K151" s="463">
        <v>9.8156508282282662</v>
      </c>
      <c r="L151" s="150"/>
      <c r="M151" s="459" t="str">
        <f t="shared" si="2"/>
        <v/>
      </c>
    </row>
    <row r="152" spans="1:13" ht="14.45" customHeight="1" x14ac:dyDescent="0.2">
      <c r="A152" s="464" t="s">
        <v>418</v>
      </c>
      <c r="B152" s="460">
        <v>0</v>
      </c>
      <c r="C152" s="461">
        <v>0.20821999999999999</v>
      </c>
      <c r="D152" s="461">
        <v>0.20821999999999999</v>
      </c>
      <c r="E152" s="462">
        <v>0</v>
      </c>
      <c r="F152" s="460">
        <v>0.24348359999999999</v>
      </c>
      <c r="G152" s="461">
        <v>0.24348360000000002</v>
      </c>
      <c r="H152" s="461">
        <v>0</v>
      </c>
      <c r="I152" s="461">
        <v>2.3899499999999998</v>
      </c>
      <c r="J152" s="461">
        <v>2.1464663999999996</v>
      </c>
      <c r="K152" s="463">
        <v>9.8156508282282662</v>
      </c>
      <c r="L152" s="150"/>
      <c r="M152" s="459" t="str">
        <f t="shared" si="2"/>
        <v>X</v>
      </c>
    </row>
    <row r="153" spans="1:13" ht="14.45" customHeight="1" x14ac:dyDescent="0.2">
      <c r="A153" s="464" t="s">
        <v>419</v>
      </c>
      <c r="B153" s="460">
        <v>0</v>
      </c>
      <c r="C153" s="461">
        <v>0.20821999999999999</v>
      </c>
      <c r="D153" s="461">
        <v>0.20821999999999999</v>
      </c>
      <c r="E153" s="462">
        <v>0</v>
      </c>
      <c r="F153" s="460">
        <v>0.24348359999999999</v>
      </c>
      <c r="G153" s="461">
        <v>0.24348360000000002</v>
      </c>
      <c r="H153" s="461">
        <v>0</v>
      </c>
      <c r="I153" s="461">
        <v>2.3899499999999998</v>
      </c>
      <c r="J153" s="461">
        <v>2.1464663999999996</v>
      </c>
      <c r="K153" s="463">
        <v>9.8156508282282662</v>
      </c>
      <c r="L153" s="150"/>
      <c r="M153" s="459" t="str">
        <f t="shared" si="2"/>
        <v/>
      </c>
    </row>
    <row r="154" spans="1:13" ht="14.45" customHeight="1" x14ac:dyDescent="0.2">
      <c r="A154" s="464" t="s">
        <v>420</v>
      </c>
      <c r="B154" s="460">
        <v>18890.854660000001</v>
      </c>
      <c r="C154" s="461">
        <v>55465.207139999999</v>
      </c>
      <c r="D154" s="461">
        <v>36574.352480000001</v>
      </c>
      <c r="E154" s="462">
        <v>2.9360877598324606</v>
      </c>
      <c r="F154" s="460">
        <v>33.368830699999997</v>
      </c>
      <c r="G154" s="461">
        <v>33.368830699999997</v>
      </c>
      <c r="H154" s="461">
        <v>6869.5016500000002</v>
      </c>
      <c r="I154" s="461">
        <v>72716.28373000001</v>
      </c>
      <c r="J154" s="461">
        <v>72682.914899300013</v>
      </c>
      <c r="K154" s="463">
        <v>2179.1678702724221</v>
      </c>
      <c r="L154" s="150"/>
      <c r="M154" s="459" t="str">
        <f t="shared" si="2"/>
        <v/>
      </c>
    </row>
    <row r="155" spans="1:13" ht="14.45" customHeight="1" x14ac:dyDescent="0.2">
      <c r="A155" s="464" t="s">
        <v>421</v>
      </c>
      <c r="B155" s="460">
        <v>18890.854660000001</v>
      </c>
      <c r="C155" s="461">
        <v>55196.951890000004</v>
      </c>
      <c r="D155" s="461">
        <v>36306.097229999999</v>
      </c>
      <c r="E155" s="462">
        <v>2.9218874891285624</v>
      </c>
      <c r="F155" s="460">
        <v>28.028582</v>
      </c>
      <c r="G155" s="461">
        <v>28.028582</v>
      </c>
      <c r="H155" s="461">
        <v>6605.4690000000001</v>
      </c>
      <c r="I155" s="461">
        <v>69919.616209999993</v>
      </c>
      <c r="J155" s="461">
        <v>69891.587627999994</v>
      </c>
      <c r="K155" s="463">
        <v>2494.5827159575892</v>
      </c>
      <c r="L155" s="150"/>
      <c r="M155" s="459" t="str">
        <f t="shared" si="2"/>
        <v/>
      </c>
    </row>
    <row r="156" spans="1:13" ht="14.45" customHeight="1" x14ac:dyDescent="0.2">
      <c r="A156" s="464" t="s">
        <v>422</v>
      </c>
      <c r="B156" s="460">
        <v>18890.854660000001</v>
      </c>
      <c r="C156" s="461">
        <v>55196.951890000004</v>
      </c>
      <c r="D156" s="461">
        <v>36306.097229999999</v>
      </c>
      <c r="E156" s="462">
        <v>2.9218874891285624</v>
      </c>
      <c r="F156" s="460">
        <v>28.028582</v>
      </c>
      <c r="G156" s="461">
        <v>28.028582</v>
      </c>
      <c r="H156" s="461">
        <v>6605.4690000000001</v>
      </c>
      <c r="I156" s="461">
        <v>69919.616209999993</v>
      </c>
      <c r="J156" s="461">
        <v>69891.587627999994</v>
      </c>
      <c r="K156" s="463">
        <v>2494.5827159575892</v>
      </c>
      <c r="L156" s="150"/>
      <c r="M156" s="459" t="str">
        <f t="shared" si="2"/>
        <v/>
      </c>
    </row>
    <row r="157" spans="1:13" ht="14.45" customHeight="1" x14ac:dyDescent="0.2">
      <c r="A157" s="464" t="s">
        <v>423</v>
      </c>
      <c r="B157" s="460">
        <v>57.642389000000001</v>
      </c>
      <c r="C157" s="461">
        <v>27.97486</v>
      </c>
      <c r="D157" s="461">
        <v>-29.667529000000002</v>
      </c>
      <c r="E157" s="462">
        <v>0.48531749785734934</v>
      </c>
      <c r="F157" s="460">
        <v>28.028582</v>
      </c>
      <c r="G157" s="461">
        <v>28.028582</v>
      </c>
      <c r="H157" s="461">
        <v>0</v>
      </c>
      <c r="I157" s="461">
        <v>50.730919999999998</v>
      </c>
      <c r="J157" s="461">
        <v>22.702337999999997</v>
      </c>
      <c r="K157" s="463">
        <v>1.8099709789100282</v>
      </c>
      <c r="L157" s="150"/>
      <c r="M157" s="459" t="str">
        <f t="shared" si="2"/>
        <v>X</v>
      </c>
    </row>
    <row r="158" spans="1:13" ht="14.45" customHeight="1" x14ac:dyDescent="0.2">
      <c r="A158" s="464" t="s">
        <v>424</v>
      </c>
      <c r="B158" s="460">
        <v>39.359516999999997</v>
      </c>
      <c r="C158" s="461">
        <v>0</v>
      </c>
      <c r="D158" s="461">
        <v>-39.359516999999997</v>
      </c>
      <c r="E158" s="462">
        <v>0</v>
      </c>
      <c r="F158" s="460">
        <v>0</v>
      </c>
      <c r="G158" s="461">
        <v>0</v>
      </c>
      <c r="H158" s="461">
        <v>0</v>
      </c>
      <c r="I158" s="461">
        <v>5.7110000000000003</v>
      </c>
      <c r="J158" s="461">
        <v>5.7110000000000003</v>
      </c>
      <c r="K158" s="463">
        <v>0</v>
      </c>
      <c r="L158" s="150"/>
      <c r="M158" s="459" t="str">
        <f t="shared" si="2"/>
        <v/>
      </c>
    </row>
    <row r="159" spans="1:13" ht="14.45" customHeight="1" x14ac:dyDescent="0.2">
      <c r="A159" s="464" t="s">
        <v>425</v>
      </c>
      <c r="B159" s="460">
        <v>1.872727</v>
      </c>
      <c r="C159" s="461">
        <v>10.755000000000001</v>
      </c>
      <c r="D159" s="461">
        <v>8.8822730000000014</v>
      </c>
      <c r="E159" s="462">
        <v>5.7429620014022333</v>
      </c>
      <c r="F159" s="460">
        <v>10.3873955</v>
      </c>
      <c r="G159" s="461">
        <v>10.3873955</v>
      </c>
      <c r="H159" s="461">
        <v>0</v>
      </c>
      <c r="I159" s="461">
        <v>30.43656</v>
      </c>
      <c r="J159" s="461">
        <v>20.0491645</v>
      </c>
      <c r="K159" s="463">
        <v>2.9301435571602141</v>
      </c>
      <c r="L159" s="150"/>
      <c r="M159" s="459" t="str">
        <f t="shared" si="2"/>
        <v/>
      </c>
    </row>
    <row r="160" spans="1:13" ht="14.45" customHeight="1" x14ac:dyDescent="0.2">
      <c r="A160" s="464" t="s">
        <v>426</v>
      </c>
      <c r="B160" s="460">
        <v>16.410145</v>
      </c>
      <c r="C160" s="461">
        <v>17.219860000000001</v>
      </c>
      <c r="D160" s="461">
        <v>0.80971500000000063</v>
      </c>
      <c r="E160" s="462">
        <v>1.0493423428007491</v>
      </c>
      <c r="F160" s="460">
        <v>17.6411865</v>
      </c>
      <c r="G160" s="461">
        <v>17.6411865</v>
      </c>
      <c r="H160" s="461">
        <v>0</v>
      </c>
      <c r="I160" s="461">
        <v>14.583360000000001</v>
      </c>
      <c r="J160" s="461">
        <v>-3.0578264999999991</v>
      </c>
      <c r="K160" s="463">
        <v>0.82666548534022932</v>
      </c>
      <c r="L160" s="150"/>
      <c r="M160" s="459" t="str">
        <f t="shared" si="2"/>
        <v/>
      </c>
    </row>
    <row r="161" spans="1:13" ht="14.45" customHeight="1" x14ac:dyDescent="0.2">
      <c r="A161" s="464" t="s">
        <v>427</v>
      </c>
      <c r="B161" s="460">
        <v>0</v>
      </c>
      <c r="C161" s="461">
        <v>15.19557</v>
      </c>
      <c r="D161" s="461">
        <v>15.19557</v>
      </c>
      <c r="E161" s="462">
        <v>0</v>
      </c>
      <c r="F161" s="460">
        <v>0</v>
      </c>
      <c r="G161" s="461">
        <v>0</v>
      </c>
      <c r="H161" s="461">
        <v>0</v>
      </c>
      <c r="I161" s="461">
        <v>12.445309999999999</v>
      </c>
      <c r="J161" s="461">
        <v>12.445309999999999</v>
      </c>
      <c r="K161" s="463">
        <v>0</v>
      </c>
      <c r="L161" s="150"/>
      <c r="M161" s="459" t="str">
        <f t="shared" si="2"/>
        <v>X</v>
      </c>
    </row>
    <row r="162" spans="1:13" ht="14.45" customHeight="1" x14ac:dyDescent="0.2">
      <c r="A162" s="464" t="s">
        <v>428</v>
      </c>
      <c r="B162" s="460">
        <v>0</v>
      </c>
      <c r="C162" s="461">
        <v>0</v>
      </c>
      <c r="D162" s="461">
        <v>0</v>
      </c>
      <c r="E162" s="462">
        <v>0</v>
      </c>
      <c r="F162" s="460">
        <v>0</v>
      </c>
      <c r="G162" s="461">
        <v>0</v>
      </c>
      <c r="H162" s="461">
        <v>0</v>
      </c>
      <c r="I162" s="461">
        <v>12.445309999999999</v>
      </c>
      <c r="J162" s="461">
        <v>12.445309999999999</v>
      </c>
      <c r="K162" s="463">
        <v>0</v>
      </c>
      <c r="L162" s="150"/>
      <c r="M162" s="459" t="str">
        <f t="shared" si="2"/>
        <v/>
      </c>
    </row>
    <row r="163" spans="1:13" ht="14.45" customHeight="1" x14ac:dyDescent="0.2">
      <c r="A163" s="464" t="s">
        <v>429</v>
      </c>
      <c r="B163" s="460">
        <v>0</v>
      </c>
      <c r="C163" s="461">
        <v>15.19557</v>
      </c>
      <c r="D163" s="461">
        <v>15.19557</v>
      </c>
      <c r="E163" s="462">
        <v>0</v>
      </c>
      <c r="F163" s="460">
        <v>0</v>
      </c>
      <c r="G163" s="461">
        <v>0</v>
      </c>
      <c r="H163" s="461">
        <v>0</v>
      </c>
      <c r="I163" s="461">
        <v>0</v>
      </c>
      <c r="J163" s="461">
        <v>0</v>
      </c>
      <c r="K163" s="463">
        <v>0</v>
      </c>
      <c r="L163" s="150"/>
      <c r="M163" s="459" t="str">
        <f t="shared" si="2"/>
        <v/>
      </c>
    </row>
    <row r="164" spans="1:13" ht="14.45" customHeight="1" x14ac:dyDescent="0.2">
      <c r="A164" s="464" t="s">
        <v>430</v>
      </c>
      <c r="B164" s="460">
        <v>18833.212271</v>
      </c>
      <c r="C164" s="461">
        <v>51506.525880000001</v>
      </c>
      <c r="D164" s="461">
        <v>32673.313609000001</v>
      </c>
      <c r="E164" s="462">
        <v>2.7348773612726407</v>
      </c>
      <c r="F164" s="460">
        <v>0</v>
      </c>
      <c r="G164" s="461">
        <v>0</v>
      </c>
      <c r="H164" s="461">
        <v>5984.2257399999999</v>
      </c>
      <c r="I164" s="461">
        <v>67844.095709999994</v>
      </c>
      <c r="J164" s="461">
        <v>67844.095709999994</v>
      </c>
      <c r="K164" s="463">
        <v>0</v>
      </c>
      <c r="L164" s="150"/>
      <c r="M164" s="459" t="str">
        <f t="shared" si="2"/>
        <v>X</v>
      </c>
    </row>
    <row r="165" spans="1:13" ht="14.45" customHeight="1" x14ac:dyDescent="0.2">
      <c r="A165" s="464" t="s">
        <v>431</v>
      </c>
      <c r="B165" s="460">
        <v>18833.212271</v>
      </c>
      <c r="C165" s="461">
        <v>51506.525880000001</v>
      </c>
      <c r="D165" s="461">
        <v>32673.313609000001</v>
      </c>
      <c r="E165" s="462">
        <v>2.7348773612726407</v>
      </c>
      <c r="F165" s="460">
        <v>0</v>
      </c>
      <c r="G165" s="461">
        <v>0</v>
      </c>
      <c r="H165" s="461">
        <v>5984.2257399999999</v>
      </c>
      <c r="I165" s="461">
        <v>67844.095709999994</v>
      </c>
      <c r="J165" s="461">
        <v>67844.095709999994</v>
      </c>
      <c r="K165" s="463">
        <v>0</v>
      </c>
      <c r="L165" s="150"/>
      <c r="M165" s="459" t="str">
        <f t="shared" si="2"/>
        <v/>
      </c>
    </row>
    <row r="166" spans="1:13" ht="14.45" customHeight="1" x14ac:dyDescent="0.2">
      <c r="A166" s="464" t="s">
        <v>432</v>
      </c>
      <c r="B166" s="460">
        <v>0</v>
      </c>
      <c r="C166" s="461">
        <v>3647.25558</v>
      </c>
      <c r="D166" s="461">
        <v>3647.25558</v>
      </c>
      <c r="E166" s="462">
        <v>0</v>
      </c>
      <c r="F166" s="460">
        <v>0</v>
      </c>
      <c r="G166" s="461">
        <v>0</v>
      </c>
      <c r="H166" s="461">
        <v>621.24325999999996</v>
      </c>
      <c r="I166" s="461">
        <v>2012.3442700000001</v>
      </c>
      <c r="J166" s="461">
        <v>2012.3442700000001</v>
      </c>
      <c r="K166" s="463">
        <v>0</v>
      </c>
      <c r="L166" s="150"/>
      <c r="M166" s="459" t="str">
        <f t="shared" si="2"/>
        <v>X</v>
      </c>
    </row>
    <row r="167" spans="1:13" ht="14.45" customHeight="1" x14ac:dyDescent="0.2">
      <c r="A167" s="464" t="s">
        <v>433</v>
      </c>
      <c r="B167" s="460">
        <v>0</v>
      </c>
      <c r="C167" s="461">
        <v>3647.25558</v>
      </c>
      <c r="D167" s="461">
        <v>3647.25558</v>
      </c>
      <c r="E167" s="462">
        <v>0</v>
      </c>
      <c r="F167" s="460">
        <v>0</v>
      </c>
      <c r="G167" s="461">
        <v>0</v>
      </c>
      <c r="H167" s="461">
        <v>621.24325999999996</v>
      </c>
      <c r="I167" s="461">
        <v>2012.3442700000001</v>
      </c>
      <c r="J167" s="461">
        <v>2012.3442700000001</v>
      </c>
      <c r="K167" s="463">
        <v>0</v>
      </c>
      <c r="L167" s="150"/>
      <c r="M167" s="459" t="str">
        <f t="shared" si="2"/>
        <v/>
      </c>
    </row>
    <row r="168" spans="1:13" ht="14.45" customHeight="1" x14ac:dyDescent="0.2">
      <c r="A168" s="464" t="s">
        <v>434</v>
      </c>
      <c r="B168" s="460">
        <v>0</v>
      </c>
      <c r="C168" s="461">
        <v>29.06128</v>
      </c>
      <c r="D168" s="461">
        <v>29.06128</v>
      </c>
      <c r="E168" s="462">
        <v>0</v>
      </c>
      <c r="F168" s="460">
        <v>5.1921207000000003</v>
      </c>
      <c r="G168" s="461">
        <v>5.1921207000000003</v>
      </c>
      <c r="H168" s="461">
        <v>17.396699999999999</v>
      </c>
      <c r="I168" s="461">
        <v>59.83278</v>
      </c>
      <c r="J168" s="461">
        <v>54.640659299999996</v>
      </c>
      <c r="K168" s="463">
        <v>11.523765231420755</v>
      </c>
      <c r="L168" s="150"/>
      <c r="M168" s="459" t="str">
        <f t="shared" si="2"/>
        <v/>
      </c>
    </row>
    <row r="169" spans="1:13" ht="14.45" customHeight="1" x14ac:dyDescent="0.2">
      <c r="A169" s="464" t="s">
        <v>435</v>
      </c>
      <c r="B169" s="460">
        <v>0</v>
      </c>
      <c r="C169" s="461">
        <v>22.5</v>
      </c>
      <c r="D169" s="461">
        <v>22.5</v>
      </c>
      <c r="E169" s="462">
        <v>0</v>
      </c>
      <c r="F169" s="460">
        <v>0</v>
      </c>
      <c r="G169" s="461">
        <v>0</v>
      </c>
      <c r="H169" s="461">
        <v>5</v>
      </c>
      <c r="I169" s="461">
        <v>18.25</v>
      </c>
      <c r="J169" s="461">
        <v>18.25</v>
      </c>
      <c r="K169" s="463">
        <v>0</v>
      </c>
      <c r="L169" s="150"/>
      <c r="M169" s="459" t="str">
        <f t="shared" si="2"/>
        <v/>
      </c>
    </row>
    <row r="170" spans="1:13" ht="14.45" customHeight="1" x14ac:dyDescent="0.2">
      <c r="A170" s="464" t="s">
        <v>436</v>
      </c>
      <c r="B170" s="460">
        <v>0</v>
      </c>
      <c r="C170" s="461">
        <v>22.5</v>
      </c>
      <c r="D170" s="461">
        <v>22.5</v>
      </c>
      <c r="E170" s="462">
        <v>0</v>
      </c>
      <c r="F170" s="460">
        <v>0</v>
      </c>
      <c r="G170" s="461">
        <v>0</v>
      </c>
      <c r="H170" s="461">
        <v>5</v>
      </c>
      <c r="I170" s="461">
        <v>18.25</v>
      </c>
      <c r="J170" s="461">
        <v>18.25</v>
      </c>
      <c r="K170" s="463">
        <v>0</v>
      </c>
      <c r="L170" s="150"/>
      <c r="M170" s="459" t="str">
        <f t="shared" si="2"/>
        <v>X</v>
      </c>
    </row>
    <row r="171" spans="1:13" ht="14.45" customHeight="1" x14ac:dyDescent="0.2">
      <c r="A171" s="464" t="s">
        <v>437</v>
      </c>
      <c r="B171" s="460">
        <v>0</v>
      </c>
      <c r="C171" s="461">
        <v>22.5</v>
      </c>
      <c r="D171" s="461">
        <v>22.5</v>
      </c>
      <c r="E171" s="462">
        <v>0</v>
      </c>
      <c r="F171" s="460">
        <v>0</v>
      </c>
      <c r="G171" s="461">
        <v>0</v>
      </c>
      <c r="H171" s="461">
        <v>5</v>
      </c>
      <c r="I171" s="461">
        <v>18.25</v>
      </c>
      <c r="J171" s="461">
        <v>18.25</v>
      </c>
      <c r="K171" s="463">
        <v>0</v>
      </c>
      <c r="L171" s="150"/>
      <c r="M171" s="459" t="str">
        <f t="shared" si="2"/>
        <v/>
      </c>
    </row>
    <row r="172" spans="1:13" ht="14.45" customHeight="1" x14ac:dyDescent="0.2">
      <c r="A172" s="464" t="s">
        <v>438</v>
      </c>
      <c r="B172" s="460">
        <v>0</v>
      </c>
      <c r="C172" s="461">
        <v>6.56128</v>
      </c>
      <c r="D172" s="461">
        <v>6.56128</v>
      </c>
      <c r="E172" s="462">
        <v>0</v>
      </c>
      <c r="F172" s="460">
        <v>5.1921207000000003</v>
      </c>
      <c r="G172" s="461">
        <v>5.1921207000000003</v>
      </c>
      <c r="H172" s="461">
        <v>12.396700000000001</v>
      </c>
      <c r="I172" s="461">
        <v>41.58278</v>
      </c>
      <c r="J172" s="461">
        <v>36.390659299999996</v>
      </c>
      <c r="K172" s="463">
        <v>8.0088238318496714</v>
      </c>
      <c r="L172" s="150"/>
      <c r="M172" s="459" t="str">
        <f t="shared" si="2"/>
        <v/>
      </c>
    </row>
    <row r="173" spans="1:13" ht="14.45" customHeight="1" x14ac:dyDescent="0.2">
      <c r="A173" s="464" t="s">
        <v>439</v>
      </c>
      <c r="B173" s="460">
        <v>0</v>
      </c>
      <c r="C173" s="461">
        <v>-6.7000000000000002E-4</v>
      </c>
      <c r="D173" s="461">
        <v>-6.7000000000000002E-4</v>
      </c>
      <c r="E173" s="462">
        <v>0</v>
      </c>
      <c r="F173" s="460">
        <v>0</v>
      </c>
      <c r="G173" s="461">
        <v>0</v>
      </c>
      <c r="H173" s="461">
        <v>1.0000000000000001E-5</v>
      </c>
      <c r="I173" s="461">
        <v>1.9370000000000002E-2</v>
      </c>
      <c r="J173" s="461">
        <v>1.9370000000000002E-2</v>
      </c>
      <c r="K173" s="463">
        <v>0</v>
      </c>
      <c r="L173" s="150"/>
      <c r="M173" s="459" t="str">
        <f t="shared" si="2"/>
        <v>X</v>
      </c>
    </row>
    <row r="174" spans="1:13" ht="14.45" customHeight="1" x14ac:dyDescent="0.2">
      <c r="A174" s="464" t="s">
        <v>440</v>
      </c>
      <c r="B174" s="460">
        <v>0</v>
      </c>
      <c r="C174" s="461">
        <v>-6.7000000000000002E-4</v>
      </c>
      <c r="D174" s="461">
        <v>-6.7000000000000002E-4</v>
      </c>
      <c r="E174" s="462">
        <v>0</v>
      </c>
      <c r="F174" s="460">
        <v>0</v>
      </c>
      <c r="G174" s="461">
        <v>0</v>
      </c>
      <c r="H174" s="461">
        <v>1.0000000000000001E-5</v>
      </c>
      <c r="I174" s="461">
        <v>1.9370000000000002E-2</v>
      </c>
      <c r="J174" s="461">
        <v>1.9370000000000002E-2</v>
      </c>
      <c r="K174" s="463">
        <v>0</v>
      </c>
      <c r="L174" s="150"/>
      <c r="M174" s="459" t="str">
        <f t="shared" si="2"/>
        <v/>
      </c>
    </row>
    <row r="175" spans="1:13" ht="14.45" customHeight="1" x14ac:dyDescent="0.2">
      <c r="A175" s="464" t="s">
        <v>441</v>
      </c>
      <c r="B175" s="460">
        <v>0</v>
      </c>
      <c r="C175" s="461">
        <v>6.5619499999999995</v>
      </c>
      <c r="D175" s="461">
        <v>6.5619499999999995</v>
      </c>
      <c r="E175" s="462">
        <v>0</v>
      </c>
      <c r="F175" s="460">
        <v>5.1921207000000003</v>
      </c>
      <c r="G175" s="461">
        <v>5.1921207000000003</v>
      </c>
      <c r="H175" s="461">
        <v>12.396690000000001</v>
      </c>
      <c r="I175" s="461">
        <v>41.563410000000005</v>
      </c>
      <c r="J175" s="461">
        <v>36.371289300000001</v>
      </c>
      <c r="K175" s="463">
        <v>8.0050931789779085</v>
      </c>
      <c r="L175" s="150"/>
      <c r="M175" s="459" t="str">
        <f t="shared" si="2"/>
        <v>X</v>
      </c>
    </row>
    <row r="176" spans="1:13" ht="14.45" customHeight="1" x14ac:dyDescent="0.2">
      <c r="A176" s="464" t="s">
        <v>442</v>
      </c>
      <c r="B176" s="460">
        <v>0</v>
      </c>
      <c r="C176" s="461">
        <v>0</v>
      </c>
      <c r="D176" s="461">
        <v>0</v>
      </c>
      <c r="E176" s="462">
        <v>0</v>
      </c>
      <c r="F176" s="460">
        <v>0</v>
      </c>
      <c r="G176" s="461">
        <v>0</v>
      </c>
      <c r="H176" s="461">
        <v>0</v>
      </c>
      <c r="I176" s="461">
        <v>29.166720000000002</v>
      </c>
      <c r="J176" s="461">
        <v>29.166720000000002</v>
      </c>
      <c r="K176" s="463">
        <v>0</v>
      </c>
      <c r="L176" s="150"/>
      <c r="M176" s="459" t="str">
        <f t="shared" si="2"/>
        <v/>
      </c>
    </row>
    <row r="177" spans="1:13" ht="14.45" customHeight="1" x14ac:dyDescent="0.2">
      <c r="A177" s="464" t="s">
        <v>443</v>
      </c>
      <c r="B177" s="460">
        <v>0</v>
      </c>
      <c r="C177" s="461">
        <v>6.5619499999999995</v>
      </c>
      <c r="D177" s="461">
        <v>6.5619499999999995</v>
      </c>
      <c r="E177" s="462">
        <v>0</v>
      </c>
      <c r="F177" s="460">
        <v>5.1921207000000003</v>
      </c>
      <c r="G177" s="461">
        <v>5.1921207000000003</v>
      </c>
      <c r="H177" s="461">
        <v>12.396690000000001</v>
      </c>
      <c r="I177" s="461">
        <v>12.396690000000001</v>
      </c>
      <c r="J177" s="461">
        <v>7.2045693000000011</v>
      </c>
      <c r="K177" s="463">
        <v>2.3875966519807603</v>
      </c>
      <c r="L177" s="150"/>
      <c r="M177" s="459" t="str">
        <f t="shared" si="2"/>
        <v/>
      </c>
    </row>
    <row r="178" spans="1:13" ht="14.45" customHeight="1" x14ac:dyDescent="0.2">
      <c r="A178" s="464" t="s">
        <v>444</v>
      </c>
      <c r="B178" s="460">
        <v>0</v>
      </c>
      <c r="C178" s="461">
        <v>0.16197999999999999</v>
      </c>
      <c r="D178" s="461">
        <v>0.16197999999999999</v>
      </c>
      <c r="E178" s="462">
        <v>0</v>
      </c>
      <c r="F178" s="460">
        <v>0.14812799999999998</v>
      </c>
      <c r="G178" s="461">
        <v>0.14812799999999998</v>
      </c>
      <c r="H178" s="461">
        <v>0</v>
      </c>
      <c r="I178" s="461">
        <v>0.30214999999999997</v>
      </c>
      <c r="J178" s="461">
        <v>0.15402199999999999</v>
      </c>
      <c r="K178" s="463">
        <v>2.0397899114279543</v>
      </c>
      <c r="L178" s="150"/>
      <c r="M178" s="459" t="str">
        <f t="shared" si="2"/>
        <v/>
      </c>
    </row>
    <row r="179" spans="1:13" ht="14.45" customHeight="1" x14ac:dyDescent="0.2">
      <c r="A179" s="464" t="s">
        <v>445</v>
      </c>
      <c r="B179" s="460">
        <v>0</v>
      </c>
      <c r="C179" s="461">
        <v>0.16197999999999999</v>
      </c>
      <c r="D179" s="461">
        <v>0.16197999999999999</v>
      </c>
      <c r="E179" s="462">
        <v>0</v>
      </c>
      <c r="F179" s="460">
        <v>0.14812799999999998</v>
      </c>
      <c r="G179" s="461">
        <v>0.14812799999999998</v>
      </c>
      <c r="H179" s="461">
        <v>0</v>
      </c>
      <c r="I179" s="461">
        <v>0.30214999999999997</v>
      </c>
      <c r="J179" s="461">
        <v>0.15402199999999999</v>
      </c>
      <c r="K179" s="463">
        <v>2.0397899114279543</v>
      </c>
      <c r="L179" s="150"/>
      <c r="M179" s="459" t="str">
        <f t="shared" si="2"/>
        <v/>
      </c>
    </row>
    <row r="180" spans="1:13" ht="14.45" customHeight="1" x14ac:dyDescent="0.2">
      <c r="A180" s="464" t="s">
        <v>446</v>
      </c>
      <c r="B180" s="460">
        <v>0</v>
      </c>
      <c r="C180" s="461">
        <v>0.16197999999999999</v>
      </c>
      <c r="D180" s="461">
        <v>0.16197999999999999</v>
      </c>
      <c r="E180" s="462">
        <v>0</v>
      </c>
      <c r="F180" s="460">
        <v>0.14812799999999998</v>
      </c>
      <c r="G180" s="461">
        <v>0.14812799999999998</v>
      </c>
      <c r="H180" s="461">
        <v>0</v>
      </c>
      <c r="I180" s="461">
        <v>0.30214999999999997</v>
      </c>
      <c r="J180" s="461">
        <v>0.15402199999999999</v>
      </c>
      <c r="K180" s="463">
        <v>2.0397899114279543</v>
      </c>
      <c r="L180" s="150"/>
      <c r="M180" s="459" t="str">
        <f t="shared" si="2"/>
        <v>X</v>
      </c>
    </row>
    <row r="181" spans="1:13" ht="14.45" customHeight="1" x14ac:dyDescent="0.2">
      <c r="A181" s="464" t="s">
        <v>447</v>
      </c>
      <c r="B181" s="460">
        <v>0</v>
      </c>
      <c r="C181" s="461">
        <v>0.16197999999999999</v>
      </c>
      <c r="D181" s="461">
        <v>0.16197999999999999</v>
      </c>
      <c r="E181" s="462">
        <v>0</v>
      </c>
      <c r="F181" s="460">
        <v>0.14812799999999998</v>
      </c>
      <c r="G181" s="461">
        <v>0.14812799999999998</v>
      </c>
      <c r="H181" s="461">
        <v>0</v>
      </c>
      <c r="I181" s="461">
        <v>0.30214999999999997</v>
      </c>
      <c r="J181" s="461">
        <v>0.15402199999999999</v>
      </c>
      <c r="K181" s="463">
        <v>2.0397899114279543</v>
      </c>
      <c r="L181" s="150"/>
      <c r="M181" s="459" t="str">
        <f t="shared" si="2"/>
        <v/>
      </c>
    </row>
    <row r="182" spans="1:13" ht="14.45" customHeight="1" x14ac:dyDescent="0.2">
      <c r="A182" s="464" t="s">
        <v>448</v>
      </c>
      <c r="B182" s="460">
        <v>0</v>
      </c>
      <c r="C182" s="461">
        <v>239.03198999999998</v>
      </c>
      <c r="D182" s="461">
        <v>239.03198999999998</v>
      </c>
      <c r="E182" s="462">
        <v>0</v>
      </c>
      <c r="F182" s="460">
        <v>0</v>
      </c>
      <c r="G182" s="461">
        <v>0</v>
      </c>
      <c r="H182" s="461">
        <v>246.63595000000001</v>
      </c>
      <c r="I182" s="461">
        <v>2736.5325899999998</v>
      </c>
      <c r="J182" s="461">
        <v>2736.5325899999998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449</v>
      </c>
      <c r="B183" s="460">
        <v>0</v>
      </c>
      <c r="C183" s="461">
        <v>239.03198999999998</v>
      </c>
      <c r="D183" s="461">
        <v>239.03198999999998</v>
      </c>
      <c r="E183" s="462">
        <v>0</v>
      </c>
      <c r="F183" s="460">
        <v>0</v>
      </c>
      <c r="G183" s="461">
        <v>0</v>
      </c>
      <c r="H183" s="461">
        <v>246.63595000000001</v>
      </c>
      <c r="I183" s="461">
        <v>2736.5325899999998</v>
      </c>
      <c r="J183" s="461">
        <v>2736.5325899999998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450</v>
      </c>
      <c r="B184" s="460">
        <v>0</v>
      </c>
      <c r="C184" s="461">
        <v>0</v>
      </c>
      <c r="D184" s="461">
        <v>0</v>
      </c>
      <c r="E184" s="462">
        <v>0</v>
      </c>
      <c r="F184" s="460">
        <v>0</v>
      </c>
      <c r="G184" s="461">
        <v>0</v>
      </c>
      <c r="H184" s="461">
        <v>186.87995999999998</v>
      </c>
      <c r="I184" s="461">
        <v>2019.45065</v>
      </c>
      <c r="J184" s="461">
        <v>2019.45065</v>
      </c>
      <c r="K184" s="463">
        <v>0</v>
      </c>
      <c r="L184" s="150"/>
      <c r="M184" s="459" t="str">
        <f t="shared" si="2"/>
        <v>X</v>
      </c>
    </row>
    <row r="185" spans="1:13" ht="14.45" customHeight="1" x14ac:dyDescent="0.2">
      <c r="A185" s="464" t="s">
        <v>451</v>
      </c>
      <c r="B185" s="460">
        <v>0</v>
      </c>
      <c r="C185" s="461">
        <v>0</v>
      </c>
      <c r="D185" s="461">
        <v>0</v>
      </c>
      <c r="E185" s="462">
        <v>0</v>
      </c>
      <c r="F185" s="460">
        <v>0</v>
      </c>
      <c r="G185" s="461">
        <v>0</v>
      </c>
      <c r="H185" s="461">
        <v>186.87995999999998</v>
      </c>
      <c r="I185" s="461">
        <v>2019.45065</v>
      </c>
      <c r="J185" s="461">
        <v>2019.45065</v>
      </c>
      <c r="K185" s="463">
        <v>0</v>
      </c>
      <c r="L185" s="150"/>
      <c r="M185" s="459" t="str">
        <f t="shared" si="2"/>
        <v/>
      </c>
    </row>
    <row r="186" spans="1:13" ht="14.45" customHeight="1" x14ac:dyDescent="0.2">
      <c r="A186" s="464" t="s">
        <v>452</v>
      </c>
      <c r="B186" s="460">
        <v>0</v>
      </c>
      <c r="C186" s="461">
        <v>239.03198999999998</v>
      </c>
      <c r="D186" s="461">
        <v>239.03198999999998</v>
      </c>
      <c r="E186" s="462">
        <v>0</v>
      </c>
      <c r="F186" s="460">
        <v>0</v>
      </c>
      <c r="G186" s="461">
        <v>0</v>
      </c>
      <c r="H186" s="461">
        <v>59.755989999999997</v>
      </c>
      <c r="I186" s="461">
        <v>717.08193999999992</v>
      </c>
      <c r="J186" s="461">
        <v>717.08193999999992</v>
      </c>
      <c r="K186" s="463">
        <v>0</v>
      </c>
      <c r="L186" s="150"/>
      <c r="M186" s="459" t="str">
        <f t="shared" si="2"/>
        <v>X</v>
      </c>
    </row>
    <row r="187" spans="1:13" ht="14.45" customHeight="1" x14ac:dyDescent="0.2">
      <c r="A187" s="464" t="s">
        <v>453</v>
      </c>
      <c r="B187" s="460">
        <v>0</v>
      </c>
      <c r="C187" s="461">
        <v>239.03198999999998</v>
      </c>
      <c r="D187" s="461">
        <v>239.03198999999998</v>
      </c>
      <c r="E187" s="462">
        <v>0</v>
      </c>
      <c r="F187" s="460">
        <v>0</v>
      </c>
      <c r="G187" s="461">
        <v>0</v>
      </c>
      <c r="H187" s="461">
        <v>59.755989999999997</v>
      </c>
      <c r="I187" s="461">
        <v>717.08193999999992</v>
      </c>
      <c r="J187" s="461">
        <v>717.08193999999992</v>
      </c>
      <c r="K187" s="463">
        <v>0</v>
      </c>
      <c r="L187" s="150"/>
      <c r="M187" s="459" t="str">
        <f t="shared" si="2"/>
        <v/>
      </c>
    </row>
    <row r="188" spans="1:13" ht="14.45" customHeight="1" x14ac:dyDescent="0.2">
      <c r="A188" s="464" t="s">
        <v>454</v>
      </c>
      <c r="B188" s="460">
        <v>0</v>
      </c>
      <c r="C188" s="461">
        <v>3355.3362499999998</v>
      </c>
      <c r="D188" s="461">
        <v>3355.3362499999998</v>
      </c>
      <c r="E188" s="462">
        <v>0</v>
      </c>
      <c r="F188" s="460">
        <v>0</v>
      </c>
      <c r="G188" s="461">
        <v>0</v>
      </c>
      <c r="H188" s="461">
        <v>449.84932000000003</v>
      </c>
      <c r="I188" s="461">
        <v>3307.97741</v>
      </c>
      <c r="J188" s="461">
        <v>3307.97741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455</v>
      </c>
      <c r="B189" s="460">
        <v>0</v>
      </c>
      <c r="C189" s="461">
        <v>3355.3362499999998</v>
      </c>
      <c r="D189" s="461">
        <v>3355.3362499999998</v>
      </c>
      <c r="E189" s="462">
        <v>0</v>
      </c>
      <c r="F189" s="460">
        <v>0</v>
      </c>
      <c r="G189" s="461">
        <v>0</v>
      </c>
      <c r="H189" s="461">
        <v>449.84932000000003</v>
      </c>
      <c r="I189" s="461">
        <v>3307.97741</v>
      </c>
      <c r="J189" s="461">
        <v>3307.97741</v>
      </c>
      <c r="K189" s="463">
        <v>0</v>
      </c>
      <c r="L189" s="150"/>
      <c r="M189" s="459" t="str">
        <f t="shared" si="2"/>
        <v/>
      </c>
    </row>
    <row r="190" spans="1:13" ht="14.45" customHeight="1" x14ac:dyDescent="0.2">
      <c r="A190" s="464" t="s">
        <v>456</v>
      </c>
      <c r="B190" s="460">
        <v>0</v>
      </c>
      <c r="C190" s="461">
        <v>3355.3362499999998</v>
      </c>
      <c r="D190" s="461">
        <v>3355.3362499999998</v>
      </c>
      <c r="E190" s="462">
        <v>0</v>
      </c>
      <c r="F190" s="460">
        <v>0</v>
      </c>
      <c r="G190" s="461">
        <v>0</v>
      </c>
      <c r="H190" s="461">
        <v>449.84932000000003</v>
      </c>
      <c r="I190" s="461">
        <v>3307.97741</v>
      </c>
      <c r="J190" s="461">
        <v>3307.97741</v>
      </c>
      <c r="K190" s="463">
        <v>0</v>
      </c>
      <c r="L190" s="150"/>
      <c r="M190" s="459" t="str">
        <f t="shared" si="2"/>
        <v/>
      </c>
    </row>
    <row r="191" spans="1:13" ht="14.45" customHeight="1" x14ac:dyDescent="0.2">
      <c r="A191" s="464" t="s">
        <v>457</v>
      </c>
      <c r="B191" s="460">
        <v>0</v>
      </c>
      <c r="C191" s="461">
        <v>0.22077000000000002</v>
      </c>
      <c r="D191" s="461">
        <v>0.22077000000000002</v>
      </c>
      <c r="E191" s="462">
        <v>0</v>
      </c>
      <c r="F191" s="460">
        <v>0</v>
      </c>
      <c r="G191" s="461">
        <v>0</v>
      </c>
      <c r="H191" s="461">
        <v>0.61699999999999999</v>
      </c>
      <c r="I191" s="461">
        <v>0.85414000000000001</v>
      </c>
      <c r="J191" s="461">
        <v>0.85414000000000001</v>
      </c>
      <c r="K191" s="463">
        <v>0</v>
      </c>
      <c r="L191" s="150"/>
      <c r="M191" s="459" t="str">
        <f t="shared" si="2"/>
        <v>X</v>
      </c>
    </row>
    <row r="192" spans="1:13" ht="14.45" customHeight="1" x14ac:dyDescent="0.2">
      <c r="A192" s="464" t="s">
        <v>458</v>
      </c>
      <c r="B192" s="460">
        <v>0</v>
      </c>
      <c r="C192" s="461">
        <v>0.22077000000000002</v>
      </c>
      <c r="D192" s="461">
        <v>0.22077000000000002</v>
      </c>
      <c r="E192" s="462">
        <v>0</v>
      </c>
      <c r="F192" s="460">
        <v>0</v>
      </c>
      <c r="G192" s="461">
        <v>0</v>
      </c>
      <c r="H192" s="461">
        <v>0.61699999999999999</v>
      </c>
      <c r="I192" s="461">
        <v>0.85414000000000001</v>
      </c>
      <c r="J192" s="461">
        <v>0.85414000000000001</v>
      </c>
      <c r="K192" s="463">
        <v>0</v>
      </c>
      <c r="L192" s="150"/>
      <c r="M192" s="459" t="str">
        <f t="shared" si="2"/>
        <v/>
      </c>
    </row>
    <row r="193" spans="1:13" ht="14.45" customHeight="1" x14ac:dyDescent="0.2">
      <c r="A193" s="464" t="s">
        <v>459</v>
      </c>
      <c r="B193" s="460">
        <v>0</v>
      </c>
      <c r="C193" s="461">
        <v>16.343</v>
      </c>
      <c r="D193" s="461">
        <v>16.343</v>
      </c>
      <c r="E193" s="462">
        <v>0</v>
      </c>
      <c r="F193" s="460">
        <v>0</v>
      </c>
      <c r="G193" s="461">
        <v>0</v>
      </c>
      <c r="H193" s="461">
        <v>0.68</v>
      </c>
      <c r="I193" s="461">
        <v>12.83</v>
      </c>
      <c r="J193" s="461">
        <v>12.83</v>
      </c>
      <c r="K193" s="463">
        <v>0</v>
      </c>
      <c r="L193" s="150"/>
      <c r="M193" s="459" t="str">
        <f t="shared" si="2"/>
        <v>X</v>
      </c>
    </row>
    <row r="194" spans="1:13" ht="14.45" customHeight="1" x14ac:dyDescent="0.2">
      <c r="A194" s="464" t="s">
        <v>460</v>
      </c>
      <c r="B194" s="460">
        <v>0</v>
      </c>
      <c r="C194" s="461">
        <v>16.343</v>
      </c>
      <c r="D194" s="461">
        <v>16.343</v>
      </c>
      <c r="E194" s="462">
        <v>0</v>
      </c>
      <c r="F194" s="460">
        <v>0</v>
      </c>
      <c r="G194" s="461">
        <v>0</v>
      </c>
      <c r="H194" s="461">
        <v>0.68</v>
      </c>
      <c r="I194" s="461">
        <v>11.81</v>
      </c>
      <c r="J194" s="461">
        <v>11.81</v>
      </c>
      <c r="K194" s="463">
        <v>0</v>
      </c>
      <c r="L194" s="150"/>
      <c r="M194" s="459" t="str">
        <f t="shared" si="2"/>
        <v/>
      </c>
    </row>
    <row r="195" spans="1:13" ht="14.45" customHeight="1" x14ac:dyDescent="0.2">
      <c r="A195" s="464" t="s">
        <v>461</v>
      </c>
      <c r="B195" s="460">
        <v>0</v>
      </c>
      <c r="C195" s="461">
        <v>0</v>
      </c>
      <c r="D195" s="461">
        <v>0</v>
      </c>
      <c r="E195" s="462">
        <v>0</v>
      </c>
      <c r="F195" s="460">
        <v>0</v>
      </c>
      <c r="G195" s="461">
        <v>0</v>
      </c>
      <c r="H195" s="461">
        <v>0</v>
      </c>
      <c r="I195" s="461">
        <v>1.02</v>
      </c>
      <c r="J195" s="461">
        <v>1.02</v>
      </c>
      <c r="K195" s="463">
        <v>0</v>
      </c>
      <c r="L195" s="150"/>
      <c r="M195" s="459" t="str">
        <f t="shared" si="2"/>
        <v/>
      </c>
    </row>
    <row r="196" spans="1:13" ht="14.45" customHeight="1" x14ac:dyDescent="0.2">
      <c r="A196" s="464" t="s">
        <v>462</v>
      </c>
      <c r="B196" s="460">
        <v>0</v>
      </c>
      <c r="C196" s="461">
        <v>3.59388</v>
      </c>
      <c r="D196" s="461">
        <v>3.59388</v>
      </c>
      <c r="E196" s="462">
        <v>0</v>
      </c>
      <c r="F196" s="460">
        <v>0</v>
      </c>
      <c r="G196" s="461">
        <v>0</v>
      </c>
      <c r="H196" s="461">
        <v>0.40960000000000002</v>
      </c>
      <c r="I196" s="461">
        <v>7.4063999999999997</v>
      </c>
      <c r="J196" s="461">
        <v>7.4063999999999997</v>
      </c>
      <c r="K196" s="463">
        <v>0</v>
      </c>
      <c r="L196" s="150"/>
      <c r="M196" s="459" t="str">
        <f t="shared" si="2"/>
        <v>X</v>
      </c>
    </row>
    <row r="197" spans="1:13" ht="14.45" customHeight="1" x14ac:dyDescent="0.2">
      <c r="A197" s="464" t="s">
        <v>463</v>
      </c>
      <c r="B197" s="460">
        <v>0</v>
      </c>
      <c r="C197" s="461">
        <v>0</v>
      </c>
      <c r="D197" s="461">
        <v>0</v>
      </c>
      <c r="E197" s="462">
        <v>0</v>
      </c>
      <c r="F197" s="460">
        <v>0</v>
      </c>
      <c r="G197" s="461">
        <v>0</v>
      </c>
      <c r="H197" s="461">
        <v>0</v>
      </c>
      <c r="I197" s="461">
        <v>0.78800000000000003</v>
      </c>
      <c r="J197" s="461">
        <v>0.78800000000000003</v>
      </c>
      <c r="K197" s="463">
        <v>0</v>
      </c>
      <c r="L197" s="150"/>
      <c r="M197" s="459" t="str">
        <f t="shared" si="2"/>
        <v/>
      </c>
    </row>
    <row r="198" spans="1:13" ht="14.45" customHeight="1" x14ac:dyDescent="0.2">
      <c r="A198" s="464" t="s">
        <v>464</v>
      </c>
      <c r="B198" s="460">
        <v>0</v>
      </c>
      <c r="C198" s="461">
        <v>3.59388</v>
      </c>
      <c r="D198" s="461">
        <v>3.59388</v>
      </c>
      <c r="E198" s="462">
        <v>0</v>
      </c>
      <c r="F198" s="460">
        <v>0</v>
      </c>
      <c r="G198" s="461">
        <v>0</v>
      </c>
      <c r="H198" s="461">
        <v>0.40960000000000002</v>
      </c>
      <c r="I198" s="461">
        <v>6.6183999999999994</v>
      </c>
      <c r="J198" s="461">
        <v>6.6183999999999994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 t="s">
        <v>465</v>
      </c>
      <c r="B199" s="460">
        <v>0</v>
      </c>
      <c r="C199" s="461">
        <v>0.5262</v>
      </c>
      <c r="D199" s="461">
        <v>0.5262</v>
      </c>
      <c r="E199" s="462">
        <v>0</v>
      </c>
      <c r="F199" s="460">
        <v>0</v>
      </c>
      <c r="G199" s="461">
        <v>0</v>
      </c>
      <c r="H199" s="461">
        <v>0.26923000000000002</v>
      </c>
      <c r="I199" s="461">
        <v>3.8445800000000001</v>
      </c>
      <c r="J199" s="461">
        <v>3.8445800000000001</v>
      </c>
      <c r="K199" s="463">
        <v>0</v>
      </c>
      <c r="L199" s="150"/>
      <c r="M199" s="459" t="str">
        <f t="shared" si="3"/>
        <v>X</v>
      </c>
    </row>
    <row r="200" spans="1:13" ht="14.45" customHeight="1" x14ac:dyDescent="0.2">
      <c r="A200" s="464" t="s">
        <v>466</v>
      </c>
      <c r="B200" s="460">
        <v>0</v>
      </c>
      <c r="C200" s="461">
        <v>0.5262</v>
      </c>
      <c r="D200" s="461">
        <v>0.5262</v>
      </c>
      <c r="E200" s="462">
        <v>0</v>
      </c>
      <c r="F200" s="460">
        <v>0</v>
      </c>
      <c r="G200" s="461">
        <v>0</v>
      </c>
      <c r="H200" s="461">
        <v>0.26923000000000002</v>
      </c>
      <c r="I200" s="461">
        <v>3.8445800000000001</v>
      </c>
      <c r="J200" s="461">
        <v>3.8445800000000001</v>
      </c>
      <c r="K200" s="463">
        <v>0</v>
      </c>
      <c r="L200" s="150"/>
      <c r="M200" s="459" t="str">
        <f t="shared" si="3"/>
        <v/>
      </c>
    </row>
    <row r="201" spans="1:13" ht="14.45" customHeight="1" x14ac:dyDescent="0.2">
      <c r="A201" s="464" t="s">
        <v>467</v>
      </c>
      <c r="B201" s="460">
        <v>0</v>
      </c>
      <c r="C201" s="461">
        <v>7.5845799999999999</v>
      </c>
      <c r="D201" s="461">
        <v>7.5845799999999999</v>
      </c>
      <c r="E201" s="462">
        <v>0</v>
      </c>
      <c r="F201" s="460">
        <v>0</v>
      </c>
      <c r="G201" s="461">
        <v>0</v>
      </c>
      <c r="H201" s="461">
        <v>0</v>
      </c>
      <c r="I201" s="461">
        <v>0</v>
      </c>
      <c r="J201" s="461">
        <v>0</v>
      </c>
      <c r="K201" s="463">
        <v>0</v>
      </c>
      <c r="L201" s="150"/>
      <c r="M201" s="459" t="str">
        <f t="shared" si="3"/>
        <v>X</v>
      </c>
    </row>
    <row r="202" spans="1:13" ht="14.45" customHeight="1" x14ac:dyDescent="0.2">
      <c r="A202" s="464" t="s">
        <v>468</v>
      </c>
      <c r="B202" s="460">
        <v>0</v>
      </c>
      <c r="C202" s="461">
        <v>7.5845799999999999</v>
      </c>
      <c r="D202" s="461">
        <v>7.5845799999999999</v>
      </c>
      <c r="E202" s="462">
        <v>0</v>
      </c>
      <c r="F202" s="460">
        <v>0</v>
      </c>
      <c r="G202" s="461">
        <v>0</v>
      </c>
      <c r="H202" s="461">
        <v>0</v>
      </c>
      <c r="I202" s="461">
        <v>0</v>
      </c>
      <c r="J202" s="461">
        <v>0</v>
      </c>
      <c r="K202" s="463">
        <v>0</v>
      </c>
      <c r="L202" s="150"/>
      <c r="M202" s="459" t="str">
        <f t="shared" si="3"/>
        <v/>
      </c>
    </row>
    <row r="203" spans="1:13" ht="14.45" customHeight="1" x14ac:dyDescent="0.2">
      <c r="A203" s="464" t="s">
        <v>469</v>
      </c>
      <c r="B203" s="460">
        <v>0</v>
      </c>
      <c r="C203" s="461">
        <v>0.61599999999999999</v>
      </c>
      <c r="D203" s="461">
        <v>0.61599999999999999</v>
      </c>
      <c r="E203" s="462">
        <v>0</v>
      </c>
      <c r="F203" s="460">
        <v>0</v>
      </c>
      <c r="G203" s="461">
        <v>0</v>
      </c>
      <c r="H203" s="461">
        <v>2.8000000000000001E-2</v>
      </c>
      <c r="I203" s="461">
        <v>0.67</v>
      </c>
      <c r="J203" s="461">
        <v>0.67</v>
      </c>
      <c r="K203" s="463">
        <v>0</v>
      </c>
      <c r="L203" s="150"/>
      <c r="M203" s="459" t="str">
        <f t="shared" si="3"/>
        <v>X</v>
      </c>
    </row>
    <row r="204" spans="1:13" ht="14.45" customHeight="1" x14ac:dyDescent="0.2">
      <c r="A204" s="464" t="s">
        <v>470</v>
      </c>
      <c r="B204" s="460">
        <v>0</v>
      </c>
      <c r="C204" s="461">
        <v>0.61599999999999999</v>
      </c>
      <c r="D204" s="461">
        <v>0.61599999999999999</v>
      </c>
      <c r="E204" s="462">
        <v>0</v>
      </c>
      <c r="F204" s="460">
        <v>0</v>
      </c>
      <c r="G204" s="461">
        <v>0</v>
      </c>
      <c r="H204" s="461">
        <v>2.8000000000000001E-2</v>
      </c>
      <c r="I204" s="461">
        <v>0.67</v>
      </c>
      <c r="J204" s="461">
        <v>0.67</v>
      </c>
      <c r="K204" s="463">
        <v>0</v>
      </c>
      <c r="L204" s="150"/>
      <c r="M204" s="459" t="str">
        <f t="shared" si="3"/>
        <v/>
      </c>
    </row>
    <row r="205" spans="1:13" ht="14.45" customHeight="1" x14ac:dyDescent="0.2">
      <c r="A205" s="464" t="s">
        <v>471</v>
      </c>
      <c r="B205" s="460">
        <v>0</v>
      </c>
      <c r="C205" s="461">
        <v>1106.74594</v>
      </c>
      <c r="D205" s="461">
        <v>1106.74594</v>
      </c>
      <c r="E205" s="462">
        <v>0</v>
      </c>
      <c r="F205" s="460">
        <v>0</v>
      </c>
      <c r="G205" s="461">
        <v>0</v>
      </c>
      <c r="H205" s="461">
        <v>48.171889999999998</v>
      </c>
      <c r="I205" s="461">
        <v>730.3351899999999</v>
      </c>
      <c r="J205" s="461">
        <v>730.3351899999999</v>
      </c>
      <c r="K205" s="463">
        <v>0</v>
      </c>
      <c r="L205" s="150"/>
      <c r="M205" s="459" t="str">
        <f t="shared" si="3"/>
        <v>X</v>
      </c>
    </row>
    <row r="206" spans="1:13" ht="14.45" customHeight="1" x14ac:dyDescent="0.2">
      <c r="A206" s="464" t="s">
        <v>472</v>
      </c>
      <c r="B206" s="460">
        <v>0</v>
      </c>
      <c r="C206" s="461">
        <v>1106.74594</v>
      </c>
      <c r="D206" s="461">
        <v>1106.74594</v>
      </c>
      <c r="E206" s="462">
        <v>0</v>
      </c>
      <c r="F206" s="460">
        <v>0</v>
      </c>
      <c r="G206" s="461">
        <v>0</v>
      </c>
      <c r="H206" s="461">
        <v>48.171889999999998</v>
      </c>
      <c r="I206" s="461">
        <v>730.3351899999999</v>
      </c>
      <c r="J206" s="461">
        <v>730.3351899999999</v>
      </c>
      <c r="K206" s="463">
        <v>0</v>
      </c>
      <c r="L206" s="150"/>
      <c r="M206" s="459" t="str">
        <f t="shared" si="3"/>
        <v/>
      </c>
    </row>
    <row r="207" spans="1:13" ht="14.45" customHeight="1" x14ac:dyDescent="0.2">
      <c r="A207" s="464" t="s">
        <v>473</v>
      </c>
      <c r="B207" s="460">
        <v>0</v>
      </c>
      <c r="C207" s="461">
        <v>2219.70588</v>
      </c>
      <c r="D207" s="461">
        <v>2219.70588</v>
      </c>
      <c r="E207" s="462">
        <v>0</v>
      </c>
      <c r="F207" s="460">
        <v>0</v>
      </c>
      <c r="G207" s="461">
        <v>0</v>
      </c>
      <c r="H207" s="461">
        <v>392.11754999999999</v>
      </c>
      <c r="I207" s="461">
        <v>2504.5221900000001</v>
      </c>
      <c r="J207" s="461">
        <v>2504.5221900000001</v>
      </c>
      <c r="K207" s="463">
        <v>0</v>
      </c>
      <c r="L207" s="150"/>
      <c r="M207" s="459" t="str">
        <f t="shared" si="3"/>
        <v>X</v>
      </c>
    </row>
    <row r="208" spans="1:13" ht="14.45" customHeight="1" x14ac:dyDescent="0.2">
      <c r="A208" s="464" t="s">
        <v>474</v>
      </c>
      <c r="B208" s="460">
        <v>0</v>
      </c>
      <c r="C208" s="461">
        <v>2219.70588</v>
      </c>
      <c r="D208" s="461">
        <v>2219.70588</v>
      </c>
      <c r="E208" s="462">
        <v>0</v>
      </c>
      <c r="F208" s="460">
        <v>0</v>
      </c>
      <c r="G208" s="461">
        <v>0</v>
      </c>
      <c r="H208" s="461">
        <v>392.11754999999999</v>
      </c>
      <c r="I208" s="461">
        <v>2504.5221900000001</v>
      </c>
      <c r="J208" s="461">
        <v>2504.5221900000001</v>
      </c>
      <c r="K208" s="463">
        <v>0</v>
      </c>
      <c r="L208" s="150"/>
      <c r="M208" s="459" t="str">
        <f t="shared" si="3"/>
        <v/>
      </c>
    </row>
    <row r="209" spans="1:13" ht="14.45" customHeight="1" x14ac:dyDescent="0.2">
      <c r="A209" s="464" t="s">
        <v>475</v>
      </c>
      <c r="B209" s="460">
        <v>0</v>
      </c>
      <c r="C209" s="461">
        <v>0</v>
      </c>
      <c r="D209" s="461">
        <v>0</v>
      </c>
      <c r="E209" s="462">
        <v>0</v>
      </c>
      <c r="F209" s="460">
        <v>0</v>
      </c>
      <c r="G209" s="461">
        <v>0</v>
      </c>
      <c r="H209" s="461">
        <v>7.5560499999999999</v>
      </c>
      <c r="I209" s="461">
        <v>47.51491</v>
      </c>
      <c r="J209" s="461">
        <v>47.51491</v>
      </c>
      <c r="K209" s="463">
        <v>0</v>
      </c>
      <c r="L209" s="150"/>
      <c r="M209" s="459" t="str">
        <f t="shared" si="3"/>
        <v>X</v>
      </c>
    </row>
    <row r="210" spans="1:13" ht="14.45" customHeight="1" x14ac:dyDescent="0.2">
      <c r="A210" s="464" t="s">
        <v>476</v>
      </c>
      <c r="B210" s="460">
        <v>0</v>
      </c>
      <c r="C210" s="461">
        <v>0</v>
      </c>
      <c r="D210" s="461">
        <v>0</v>
      </c>
      <c r="E210" s="462">
        <v>0</v>
      </c>
      <c r="F210" s="460">
        <v>0</v>
      </c>
      <c r="G210" s="461">
        <v>0</v>
      </c>
      <c r="H210" s="461">
        <v>7.5560499999999999</v>
      </c>
      <c r="I210" s="461">
        <v>47.51491</v>
      </c>
      <c r="J210" s="461">
        <v>47.51491</v>
      </c>
      <c r="K210" s="463">
        <v>0</v>
      </c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00AFB0AB-A9DB-49DF-B42C-7C71CD31E121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477</v>
      </c>
      <c r="B5" s="466" t="s">
        <v>478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477</v>
      </c>
      <c r="B6" s="466" t="s">
        <v>479</v>
      </c>
      <c r="C6" s="467">
        <v>33.463669999999986</v>
      </c>
      <c r="D6" s="467">
        <v>33.28364999999998</v>
      </c>
      <c r="E6" s="467"/>
      <c r="F6" s="467">
        <v>39.566250000000004</v>
      </c>
      <c r="G6" s="467">
        <v>0</v>
      </c>
      <c r="H6" s="467">
        <v>39.566250000000004</v>
      </c>
      <c r="I6" s="468" t="s">
        <v>271</v>
      </c>
      <c r="J6" s="469" t="s">
        <v>1</v>
      </c>
    </row>
    <row r="7" spans="1:10" ht="14.45" customHeight="1" x14ac:dyDescent="0.2">
      <c r="A7" s="465" t="s">
        <v>477</v>
      </c>
      <c r="B7" s="466" t="s">
        <v>480</v>
      </c>
      <c r="C7" s="467">
        <v>33.463669999999986</v>
      </c>
      <c r="D7" s="467">
        <v>33.28364999999998</v>
      </c>
      <c r="E7" s="467"/>
      <c r="F7" s="467">
        <v>39.566250000000004</v>
      </c>
      <c r="G7" s="467">
        <v>0</v>
      </c>
      <c r="H7" s="467">
        <v>39.566250000000004</v>
      </c>
      <c r="I7" s="468" t="s">
        <v>271</v>
      </c>
      <c r="J7" s="469" t="s">
        <v>481</v>
      </c>
    </row>
    <row r="9" spans="1:10" ht="14.45" customHeight="1" x14ac:dyDescent="0.2">
      <c r="A9" s="465" t="s">
        <v>477</v>
      </c>
      <c r="B9" s="466" t="s">
        <v>478</v>
      </c>
      <c r="C9" s="467" t="s">
        <v>271</v>
      </c>
      <c r="D9" s="467" t="s">
        <v>271</v>
      </c>
      <c r="E9" s="467"/>
      <c r="F9" s="467" t="s">
        <v>271</v>
      </c>
      <c r="G9" s="467" t="s">
        <v>271</v>
      </c>
      <c r="H9" s="467" t="s">
        <v>271</v>
      </c>
      <c r="I9" s="468" t="s">
        <v>271</v>
      </c>
      <c r="J9" s="469" t="s">
        <v>68</v>
      </c>
    </row>
    <row r="10" spans="1:10" ht="14.45" customHeight="1" x14ac:dyDescent="0.2">
      <c r="A10" s="465" t="s">
        <v>482</v>
      </c>
      <c r="B10" s="466" t="s">
        <v>483</v>
      </c>
      <c r="C10" s="467" t="s">
        <v>271</v>
      </c>
      <c r="D10" s="467" t="s">
        <v>271</v>
      </c>
      <c r="E10" s="467"/>
      <c r="F10" s="467" t="s">
        <v>271</v>
      </c>
      <c r="G10" s="467" t="s">
        <v>271</v>
      </c>
      <c r="H10" s="467" t="s">
        <v>271</v>
      </c>
      <c r="I10" s="468" t="s">
        <v>271</v>
      </c>
      <c r="J10" s="469" t="s">
        <v>0</v>
      </c>
    </row>
    <row r="11" spans="1:10" ht="14.45" customHeight="1" x14ac:dyDescent="0.2">
      <c r="A11" s="465" t="s">
        <v>482</v>
      </c>
      <c r="B11" s="466" t="s">
        <v>479</v>
      </c>
      <c r="C11" s="467">
        <v>2.6258199999999996</v>
      </c>
      <c r="D11" s="467">
        <v>0.97471000000000008</v>
      </c>
      <c r="E11" s="467"/>
      <c r="F11" s="467">
        <v>2.6551199999999997</v>
      </c>
      <c r="G11" s="467">
        <v>0</v>
      </c>
      <c r="H11" s="467">
        <v>2.6551199999999997</v>
      </c>
      <c r="I11" s="468" t="s">
        <v>271</v>
      </c>
      <c r="J11" s="469" t="s">
        <v>1</v>
      </c>
    </row>
    <row r="12" spans="1:10" ht="14.45" customHeight="1" x14ac:dyDescent="0.2">
      <c r="A12" s="465" t="s">
        <v>482</v>
      </c>
      <c r="B12" s="466" t="s">
        <v>484</v>
      </c>
      <c r="C12" s="467">
        <v>2.6258199999999996</v>
      </c>
      <c r="D12" s="467">
        <v>0.97471000000000008</v>
      </c>
      <c r="E12" s="467"/>
      <c r="F12" s="467">
        <v>2.6551199999999997</v>
      </c>
      <c r="G12" s="467">
        <v>0</v>
      </c>
      <c r="H12" s="467">
        <v>2.6551199999999997</v>
      </c>
      <c r="I12" s="468" t="s">
        <v>271</v>
      </c>
      <c r="J12" s="469" t="s">
        <v>485</v>
      </c>
    </row>
    <row r="13" spans="1:10" ht="14.45" customHeight="1" x14ac:dyDescent="0.2">
      <c r="A13" s="465" t="s">
        <v>271</v>
      </c>
      <c r="B13" s="466" t="s">
        <v>271</v>
      </c>
      <c r="C13" s="467" t="s">
        <v>271</v>
      </c>
      <c r="D13" s="467" t="s">
        <v>271</v>
      </c>
      <c r="E13" s="467"/>
      <c r="F13" s="467" t="s">
        <v>271</v>
      </c>
      <c r="G13" s="467" t="s">
        <v>271</v>
      </c>
      <c r="H13" s="467" t="s">
        <v>271</v>
      </c>
      <c r="I13" s="468" t="s">
        <v>271</v>
      </c>
      <c r="J13" s="469" t="s">
        <v>486</v>
      </c>
    </row>
    <row r="14" spans="1:10" ht="14.45" customHeight="1" x14ac:dyDescent="0.2">
      <c r="A14" s="465" t="s">
        <v>487</v>
      </c>
      <c r="B14" s="466" t="s">
        <v>488</v>
      </c>
      <c r="C14" s="467" t="s">
        <v>271</v>
      </c>
      <c r="D14" s="467" t="s">
        <v>271</v>
      </c>
      <c r="E14" s="467"/>
      <c r="F14" s="467" t="s">
        <v>271</v>
      </c>
      <c r="G14" s="467" t="s">
        <v>271</v>
      </c>
      <c r="H14" s="467" t="s">
        <v>271</v>
      </c>
      <c r="I14" s="468" t="s">
        <v>271</v>
      </c>
      <c r="J14" s="469" t="s">
        <v>0</v>
      </c>
    </row>
    <row r="15" spans="1:10" ht="14.45" customHeight="1" x14ac:dyDescent="0.2">
      <c r="A15" s="465" t="s">
        <v>487</v>
      </c>
      <c r="B15" s="466" t="s">
        <v>479</v>
      </c>
      <c r="C15" s="467">
        <v>30.837849999999989</v>
      </c>
      <c r="D15" s="467">
        <v>32.308939999999978</v>
      </c>
      <c r="E15" s="467"/>
      <c r="F15" s="467">
        <v>36.911130000000007</v>
      </c>
      <c r="G15" s="467">
        <v>0</v>
      </c>
      <c r="H15" s="467">
        <v>36.911130000000007</v>
      </c>
      <c r="I15" s="468" t="s">
        <v>271</v>
      </c>
      <c r="J15" s="469" t="s">
        <v>1</v>
      </c>
    </row>
    <row r="16" spans="1:10" ht="14.45" customHeight="1" x14ac:dyDescent="0.2">
      <c r="A16" s="465" t="s">
        <v>487</v>
      </c>
      <c r="B16" s="466" t="s">
        <v>489</v>
      </c>
      <c r="C16" s="467">
        <v>30.837849999999989</v>
      </c>
      <c r="D16" s="467">
        <v>32.308939999999978</v>
      </c>
      <c r="E16" s="467"/>
      <c r="F16" s="467">
        <v>36.911130000000007</v>
      </c>
      <c r="G16" s="467">
        <v>0</v>
      </c>
      <c r="H16" s="467">
        <v>36.911130000000007</v>
      </c>
      <c r="I16" s="468" t="s">
        <v>271</v>
      </c>
      <c r="J16" s="469" t="s">
        <v>485</v>
      </c>
    </row>
    <row r="17" spans="1:10" ht="14.45" customHeight="1" x14ac:dyDescent="0.2">
      <c r="A17" s="465" t="s">
        <v>271</v>
      </c>
      <c r="B17" s="466" t="s">
        <v>271</v>
      </c>
      <c r="C17" s="467" t="s">
        <v>271</v>
      </c>
      <c r="D17" s="467" t="s">
        <v>271</v>
      </c>
      <c r="E17" s="467"/>
      <c r="F17" s="467" t="s">
        <v>271</v>
      </c>
      <c r="G17" s="467" t="s">
        <v>271</v>
      </c>
      <c r="H17" s="467" t="s">
        <v>271</v>
      </c>
      <c r="I17" s="468" t="s">
        <v>271</v>
      </c>
      <c r="J17" s="469" t="s">
        <v>486</v>
      </c>
    </row>
    <row r="18" spans="1:10" ht="14.45" customHeight="1" x14ac:dyDescent="0.2">
      <c r="A18" s="465" t="s">
        <v>477</v>
      </c>
      <c r="B18" s="466" t="s">
        <v>480</v>
      </c>
      <c r="C18" s="467">
        <v>33.463669999999986</v>
      </c>
      <c r="D18" s="467">
        <v>33.28364999999998</v>
      </c>
      <c r="E18" s="467"/>
      <c r="F18" s="467">
        <v>39.566250000000004</v>
      </c>
      <c r="G18" s="467">
        <v>0</v>
      </c>
      <c r="H18" s="467">
        <v>39.566250000000004</v>
      </c>
      <c r="I18" s="468" t="s">
        <v>271</v>
      </c>
      <c r="J18" s="469" t="s">
        <v>481</v>
      </c>
    </row>
  </sheetData>
  <mergeCells count="3">
    <mergeCell ref="F3:I3"/>
    <mergeCell ref="C4:D4"/>
    <mergeCell ref="A1:I1"/>
  </mergeCells>
  <conditionalFormatting sqref="F8 F19:F65537">
    <cfRule type="cellIs" dxfId="54" priority="18" stopIfTrue="1" operator="greaterThan">
      <formula>1</formula>
    </cfRule>
  </conditionalFormatting>
  <conditionalFormatting sqref="H5:H7">
    <cfRule type="expression" dxfId="53" priority="14">
      <formula>$H5&gt;0</formula>
    </cfRule>
  </conditionalFormatting>
  <conditionalFormatting sqref="I5:I7">
    <cfRule type="expression" dxfId="52" priority="15">
      <formula>$I5&gt;1</formula>
    </cfRule>
  </conditionalFormatting>
  <conditionalFormatting sqref="B5:B7">
    <cfRule type="expression" dxfId="51" priority="11">
      <formula>OR($J5="NS",$J5="SumaNS",$J5="Účet")</formula>
    </cfRule>
  </conditionalFormatting>
  <conditionalFormatting sqref="B5:D7 F5:I7">
    <cfRule type="expression" dxfId="50" priority="17">
      <formula>AND($J5&lt;&gt;"",$J5&lt;&gt;"mezeraKL")</formula>
    </cfRule>
  </conditionalFormatting>
  <conditionalFormatting sqref="B5:D7 F5:I7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8" priority="13">
      <formula>OR($J5="SumaNS",$J5="NS")</formula>
    </cfRule>
  </conditionalFormatting>
  <conditionalFormatting sqref="A5:A7">
    <cfRule type="expression" dxfId="47" priority="9">
      <formula>AND($J5&lt;&gt;"mezeraKL",$J5&lt;&gt;"")</formula>
    </cfRule>
  </conditionalFormatting>
  <conditionalFormatting sqref="A5:A7">
    <cfRule type="expression" dxfId="46" priority="10">
      <formula>AND($J5&lt;&gt;"",$J5&lt;&gt;"mezeraKL")</formula>
    </cfRule>
  </conditionalFormatting>
  <conditionalFormatting sqref="H9:H18">
    <cfRule type="expression" dxfId="45" priority="5">
      <formula>$H9&gt;0</formula>
    </cfRule>
  </conditionalFormatting>
  <conditionalFormatting sqref="A9:A18">
    <cfRule type="expression" dxfId="44" priority="2">
      <formula>AND($J9&lt;&gt;"mezeraKL",$J9&lt;&gt;"")</formula>
    </cfRule>
  </conditionalFormatting>
  <conditionalFormatting sqref="I9:I18">
    <cfRule type="expression" dxfId="43" priority="6">
      <formula>$I9&gt;1</formula>
    </cfRule>
  </conditionalFormatting>
  <conditionalFormatting sqref="B9:B18">
    <cfRule type="expression" dxfId="42" priority="1">
      <formula>OR($J9="NS",$J9="SumaNS",$J9="Účet")</formula>
    </cfRule>
  </conditionalFormatting>
  <conditionalFormatting sqref="A9:D18 F9:I18">
    <cfRule type="expression" dxfId="41" priority="8">
      <formula>AND($J9&lt;&gt;"",$J9&lt;&gt;"mezeraKL")</formula>
    </cfRule>
  </conditionalFormatting>
  <conditionalFormatting sqref="B9:D18 F9:I18">
    <cfRule type="expression" dxfId="40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39" priority="4">
      <formula>OR($J9="SumaNS",$J9="NS")</formula>
    </cfRule>
  </conditionalFormatting>
  <hyperlinks>
    <hyperlink ref="A2" location="Obsah!A1" display="Zpět na Obsah  KL 01  1.-4.měsíc" xr:uid="{1427004E-0AFC-4BDE-8978-6826813288F8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195.24345329782793</v>
      </c>
      <c r="M3" s="98">
        <f>SUBTOTAL(9,M5:M1048576)</f>
        <v>46.7</v>
      </c>
      <c r="N3" s="99">
        <f>SUBTOTAL(9,N5:N1048576)</f>
        <v>9117.8692690085645</v>
      </c>
    </row>
    <row r="4" spans="1:14" s="208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8" t="s">
        <v>477</v>
      </c>
      <c r="B5" s="479" t="s">
        <v>478</v>
      </c>
      <c r="C5" s="480" t="s">
        <v>482</v>
      </c>
      <c r="D5" s="481" t="s">
        <v>483</v>
      </c>
      <c r="E5" s="482">
        <v>50113001</v>
      </c>
      <c r="F5" s="481" t="s">
        <v>490</v>
      </c>
      <c r="G5" s="480" t="s">
        <v>491</v>
      </c>
      <c r="H5" s="480">
        <v>112894</v>
      </c>
      <c r="I5" s="480">
        <v>12894</v>
      </c>
      <c r="J5" s="480" t="s">
        <v>492</v>
      </c>
      <c r="K5" s="480" t="s">
        <v>493</v>
      </c>
      <c r="L5" s="483">
        <v>60.510000000000005</v>
      </c>
      <c r="M5" s="483">
        <v>2</v>
      </c>
      <c r="N5" s="484">
        <v>121.02000000000001</v>
      </c>
    </row>
    <row r="6" spans="1:14" ht="14.45" customHeight="1" x14ac:dyDescent="0.2">
      <c r="A6" s="485" t="s">
        <v>477</v>
      </c>
      <c r="B6" s="486" t="s">
        <v>478</v>
      </c>
      <c r="C6" s="487" t="s">
        <v>482</v>
      </c>
      <c r="D6" s="488" t="s">
        <v>483</v>
      </c>
      <c r="E6" s="489">
        <v>50113001</v>
      </c>
      <c r="F6" s="488" t="s">
        <v>490</v>
      </c>
      <c r="G6" s="487" t="s">
        <v>491</v>
      </c>
      <c r="H6" s="487">
        <v>841498</v>
      </c>
      <c r="I6" s="487">
        <v>31951</v>
      </c>
      <c r="J6" s="487" t="s">
        <v>494</v>
      </c>
      <c r="K6" s="487" t="s">
        <v>495</v>
      </c>
      <c r="L6" s="490">
        <v>50.660000000000011</v>
      </c>
      <c r="M6" s="490">
        <v>1</v>
      </c>
      <c r="N6" s="491">
        <v>50.660000000000011</v>
      </c>
    </row>
    <row r="7" spans="1:14" ht="14.45" customHeight="1" x14ac:dyDescent="0.2">
      <c r="A7" s="485" t="s">
        <v>477</v>
      </c>
      <c r="B7" s="486" t="s">
        <v>478</v>
      </c>
      <c r="C7" s="487" t="s">
        <v>482</v>
      </c>
      <c r="D7" s="488" t="s">
        <v>483</v>
      </c>
      <c r="E7" s="489">
        <v>50113001</v>
      </c>
      <c r="F7" s="488" t="s">
        <v>490</v>
      </c>
      <c r="G7" s="487" t="s">
        <v>491</v>
      </c>
      <c r="H7" s="487">
        <v>501596</v>
      </c>
      <c r="I7" s="487">
        <v>0</v>
      </c>
      <c r="J7" s="487" t="s">
        <v>496</v>
      </c>
      <c r="K7" s="487" t="s">
        <v>497</v>
      </c>
      <c r="L7" s="490">
        <v>113.26</v>
      </c>
      <c r="M7" s="490">
        <v>1</v>
      </c>
      <c r="N7" s="491">
        <v>113.26</v>
      </c>
    </row>
    <row r="8" spans="1:14" ht="14.45" customHeight="1" x14ac:dyDescent="0.2">
      <c r="A8" s="485" t="s">
        <v>477</v>
      </c>
      <c r="B8" s="486" t="s">
        <v>478</v>
      </c>
      <c r="C8" s="487" t="s">
        <v>482</v>
      </c>
      <c r="D8" s="488" t="s">
        <v>483</v>
      </c>
      <c r="E8" s="489">
        <v>50113001</v>
      </c>
      <c r="F8" s="488" t="s">
        <v>490</v>
      </c>
      <c r="G8" s="487" t="s">
        <v>491</v>
      </c>
      <c r="H8" s="487">
        <v>157607</v>
      </c>
      <c r="I8" s="487">
        <v>57607</v>
      </c>
      <c r="J8" s="487" t="s">
        <v>498</v>
      </c>
      <c r="K8" s="487" t="s">
        <v>499</v>
      </c>
      <c r="L8" s="490">
        <v>44.83</v>
      </c>
      <c r="M8" s="490">
        <v>1</v>
      </c>
      <c r="N8" s="491">
        <v>44.83</v>
      </c>
    </row>
    <row r="9" spans="1:14" ht="14.45" customHeight="1" x14ac:dyDescent="0.2">
      <c r="A9" s="485" t="s">
        <v>477</v>
      </c>
      <c r="B9" s="486" t="s">
        <v>478</v>
      </c>
      <c r="C9" s="487" t="s">
        <v>482</v>
      </c>
      <c r="D9" s="488" t="s">
        <v>483</v>
      </c>
      <c r="E9" s="489">
        <v>50113001</v>
      </c>
      <c r="F9" s="488" t="s">
        <v>490</v>
      </c>
      <c r="G9" s="487" t="s">
        <v>491</v>
      </c>
      <c r="H9" s="487">
        <v>921227</v>
      </c>
      <c r="I9" s="487">
        <v>0</v>
      </c>
      <c r="J9" s="487" t="s">
        <v>500</v>
      </c>
      <c r="K9" s="487" t="s">
        <v>271</v>
      </c>
      <c r="L9" s="490">
        <v>289.60450498658088</v>
      </c>
      <c r="M9" s="490">
        <v>1</v>
      </c>
      <c r="N9" s="491">
        <v>289.60450498658088</v>
      </c>
    </row>
    <row r="10" spans="1:14" ht="14.45" customHeight="1" x14ac:dyDescent="0.2">
      <c r="A10" s="485" t="s">
        <v>477</v>
      </c>
      <c r="B10" s="486" t="s">
        <v>478</v>
      </c>
      <c r="C10" s="487" t="s">
        <v>482</v>
      </c>
      <c r="D10" s="488" t="s">
        <v>483</v>
      </c>
      <c r="E10" s="489">
        <v>50113001</v>
      </c>
      <c r="F10" s="488" t="s">
        <v>490</v>
      </c>
      <c r="G10" s="487" t="s">
        <v>491</v>
      </c>
      <c r="H10" s="487">
        <v>237329</v>
      </c>
      <c r="I10" s="487">
        <v>237329</v>
      </c>
      <c r="J10" s="487" t="s">
        <v>501</v>
      </c>
      <c r="K10" s="487" t="s">
        <v>502</v>
      </c>
      <c r="L10" s="490">
        <v>108.64</v>
      </c>
      <c r="M10" s="490">
        <v>1</v>
      </c>
      <c r="N10" s="491">
        <v>108.64</v>
      </c>
    </row>
    <row r="11" spans="1:14" ht="14.45" customHeight="1" x14ac:dyDescent="0.2">
      <c r="A11" s="485" t="s">
        <v>477</v>
      </c>
      <c r="B11" s="486" t="s">
        <v>478</v>
      </c>
      <c r="C11" s="487" t="s">
        <v>482</v>
      </c>
      <c r="D11" s="488" t="s">
        <v>483</v>
      </c>
      <c r="E11" s="489">
        <v>50113001</v>
      </c>
      <c r="F11" s="488" t="s">
        <v>490</v>
      </c>
      <c r="G11" s="487" t="s">
        <v>491</v>
      </c>
      <c r="H11" s="487">
        <v>237330</v>
      </c>
      <c r="I11" s="487">
        <v>237330</v>
      </c>
      <c r="J11" s="487" t="s">
        <v>503</v>
      </c>
      <c r="K11" s="487" t="s">
        <v>504</v>
      </c>
      <c r="L11" s="490">
        <v>101.71250000000001</v>
      </c>
      <c r="M11" s="490">
        <v>4</v>
      </c>
      <c r="N11" s="491">
        <v>406.85</v>
      </c>
    </row>
    <row r="12" spans="1:14" ht="14.45" customHeight="1" x14ac:dyDescent="0.2">
      <c r="A12" s="485" t="s">
        <v>477</v>
      </c>
      <c r="B12" s="486" t="s">
        <v>478</v>
      </c>
      <c r="C12" s="487" t="s">
        <v>487</v>
      </c>
      <c r="D12" s="488" t="s">
        <v>488</v>
      </c>
      <c r="E12" s="489">
        <v>50113001</v>
      </c>
      <c r="F12" s="488" t="s">
        <v>490</v>
      </c>
      <c r="G12" s="487" t="s">
        <v>491</v>
      </c>
      <c r="H12" s="487">
        <v>990585</v>
      </c>
      <c r="I12" s="487">
        <v>0</v>
      </c>
      <c r="J12" s="487" t="s">
        <v>505</v>
      </c>
      <c r="K12" s="487" t="s">
        <v>271</v>
      </c>
      <c r="L12" s="490">
        <v>52.950000000000017</v>
      </c>
      <c r="M12" s="490">
        <v>1</v>
      </c>
      <c r="N12" s="491">
        <v>52.950000000000017</v>
      </c>
    </row>
    <row r="13" spans="1:14" ht="14.45" customHeight="1" x14ac:dyDescent="0.2">
      <c r="A13" s="485" t="s">
        <v>477</v>
      </c>
      <c r="B13" s="486" t="s">
        <v>478</v>
      </c>
      <c r="C13" s="487" t="s">
        <v>487</v>
      </c>
      <c r="D13" s="488" t="s">
        <v>488</v>
      </c>
      <c r="E13" s="489">
        <v>50113001</v>
      </c>
      <c r="F13" s="488" t="s">
        <v>490</v>
      </c>
      <c r="G13" s="487" t="s">
        <v>491</v>
      </c>
      <c r="H13" s="487">
        <v>51366</v>
      </c>
      <c r="I13" s="487">
        <v>51366</v>
      </c>
      <c r="J13" s="487" t="s">
        <v>506</v>
      </c>
      <c r="K13" s="487" t="s">
        <v>507</v>
      </c>
      <c r="L13" s="490">
        <v>171.60000000000002</v>
      </c>
      <c r="M13" s="490">
        <v>1.7</v>
      </c>
      <c r="N13" s="491">
        <v>291.72000000000003</v>
      </c>
    </row>
    <row r="14" spans="1:14" ht="14.45" customHeight="1" x14ac:dyDescent="0.2">
      <c r="A14" s="485" t="s">
        <v>477</v>
      </c>
      <c r="B14" s="486" t="s">
        <v>478</v>
      </c>
      <c r="C14" s="487" t="s">
        <v>487</v>
      </c>
      <c r="D14" s="488" t="s">
        <v>488</v>
      </c>
      <c r="E14" s="489">
        <v>50113001</v>
      </c>
      <c r="F14" s="488" t="s">
        <v>490</v>
      </c>
      <c r="G14" s="487" t="s">
        <v>491</v>
      </c>
      <c r="H14" s="487">
        <v>102981</v>
      </c>
      <c r="I14" s="487">
        <v>25269</v>
      </c>
      <c r="J14" s="487" t="s">
        <v>508</v>
      </c>
      <c r="K14" s="487" t="s">
        <v>509</v>
      </c>
      <c r="L14" s="490">
        <v>45.674999999999997</v>
      </c>
      <c r="M14" s="490">
        <v>2</v>
      </c>
      <c r="N14" s="491">
        <v>91.35</v>
      </c>
    </row>
    <row r="15" spans="1:14" ht="14.45" customHeight="1" x14ac:dyDescent="0.2">
      <c r="A15" s="485" t="s">
        <v>477</v>
      </c>
      <c r="B15" s="486" t="s">
        <v>478</v>
      </c>
      <c r="C15" s="487" t="s">
        <v>487</v>
      </c>
      <c r="D15" s="488" t="s">
        <v>488</v>
      </c>
      <c r="E15" s="489">
        <v>50113001</v>
      </c>
      <c r="F15" s="488" t="s">
        <v>490</v>
      </c>
      <c r="G15" s="487" t="s">
        <v>491</v>
      </c>
      <c r="H15" s="487">
        <v>930589</v>
      </c>
      <c r="I15" s="487">
        <v>0</v>
      </c>
      <c r="J15" s="487" t="s">
        <v>510</v>
      </c>
      <c r="K15" s="487" t="s">
        <v>271</v>
      </c>
      <c r="L15" s="490">
        <v>170.42655808877311</v>
      </c>
      <c r="M15" s="490">
        <v>2</v>
      </c>
      <c r="N15" s="491">
        <v>340.85311617754621</v>
      </c>
    </row>
    <row r="16" spans="1:14" ht="14.45" customHeight="1" x14ac:dyDescent="0.2">
      <c r="A16" s="485" t="s">
        <v>477</v>
      </c>
      <c r="B16" s="486" t="s">
        <v>478</v>
      </c>
      <c r="C16" s="487" t="s">
        <v>487</v>
      </c>
      <c r="D16" s="488" t="s">
        <v>488</v>
      </c>
      <c r="E16" s="489">
        <v>50113001</v>
      </c>
      <c r="F16" s="488" t="s">
        <v>490</v>
      </c>
      <c r="G16" s="487" t="s">
        <v>491</v>
      </c>
      <c r="H16" s="487">
        <v>900321</v>
      </c>
      <c r="I16" s="487">
        <v>0</v>
      </c>
      <c r="J16" s="487" t="s">
        <v>511</v>
      </c>
      <c r="K16" s="487" t="s">
        <v>271</v>
      </c>
      <c r="L16" s="490">
        <v>226.8</v>
      </c>
      <c r="M16" s="490">
        <v>10</v>
      </c>
      <c r="N16" s="491">
        <v>2268</v>
      </c>
    </row>
    <row r="17" spans="1:14" ht="14.45" customHeight="1" thickBot="1" x14ac:dyDescent="0.25">
      <c r="A17" s="492" t="s">
        <v>477</v>
      </c>
      <c r="B17" s="493" t="s">
        <v>478</v>
      </c>
      <c r="C17" s="494" t="s">
        <v>487</v>
      </c>
      <c r="D17" s="495" t="s">
        <v>488</v>
      </c>
      <c r="E17" s="496">
        <v>50113001</v>
      </c>
      <c r="F17" s="495" t="s">
        <v>490</v>
      </c>
      <c r="G17" s="494" t="s">
        <v>491</v>
      </c>
      <c r="H17" s="494">
        <v>921227</v>
      </c>
      <c r="I17" s="494">
        <v>0</v>
      </c>
      <c r="J17" s="494" t="s">
        <v>500</v>
      </c>
      <c r="K17" s="494" t="s">
        <v>271</v>
      </c>
      <c r="L17" s="497">
        <v>259.90166567602301</v>
      </c>
      <c r="M17" s="497">
        <v>19</v>
      </c>
      <c r="N17" s="498">
        <v>4938.1316478444369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84364887-F77E-4674-A781-9D5E813BF505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143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thickBot="1" x14ac:dyDescent="0.25">
      <c r="A5" s="513" t="s">
        <v>512</v>
      </c>
      <c r="B5" s="476">
        <v>491.93999999999994</v>
      </c>
      <c r="C5" s="503">
        <v>1</v>
      </c>
      <c r="D5" s="476"/>
      <c r="E5" s="503">
        <v>0</v>
      </c>
      <c r="F5" s="477">
        <v>491.93999999999994</v>
      </c>
    </row>
    <row r="6" spans="1:6" ht="14.45" customHeight="1" thickBot="1" x14ac:dyDescent="0.25">
      <c r="A6" s="509" t="s">
        <v>3</v>
      </c>
      <c r="B6" s="510">
        <v>491.93999999999994</v>
      </c>
      <c r="C6" s="511">
        <v>1</v>
      </c>
      <c r="D6" s="510"/>
      <c r="E6" s="511">
        <v>0</v>
      </c>
      <c r="F6" s="512">
        <v>491.93999999999994</v>
      </c>
    </row>
    <row r="7" spans="1:6" ht="14.45" customHeight="1" thickBot="1" x14ac:dyDescent="0.25"/>
    <row r="8" spans="1:6" ht="14.45" customHeight="1" thickBot="1" x14ac:dyDescent="0.25">
      <c r="A8" s="513" t="s">
        <v>513</v>
      </c>
      <c r="B8" s="476">
        <v>491.93999999999994</v>
      </c>
      <c r="C8" s="503">
        <v>1</v>
      </c>
      <c r="D8" s="476"/>
      <c r="E8" s="503">
        <v>0</v>
      </c>
      <c r="F8" s="477">
        <v>491.93999999999994</v>
      </c>
    </row>
    <row r="9" spans="1:6" ht="14.45" customHeight="1" thickBot="1" x14ac:dyDescent="0.25">
      <c r="A9" s="509" t="s">
        <v>3</v>
      </c>
      <c r="B9" s="510">
        <v>491.93999999999994</v>
      </c>
      <c r="C9" s="511">
        <v>1</v>
      </c>
      <c r="D9" s="510"/>
      <c r="E9" s="511">
        <v>0</v>
      </c>
      <c r="F9" s="512">
        <v>491.93999999999994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F5F9EF39-48A8-47EB-A820-EC4953E1FA3B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518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3</v>
      </c>
      <c r="G3" s="43">
        <f>SUBTOTAL(9,G6:G1048576)</f>
        <v>491.93999999999994</v>
      </c>
      <c r="H3" s="44">
        <f>IF(M3=0,0,G3/M3)</f>
        <v>1</v>
      </c>
      <c r="I3" s="43">
        <f>SUBTOTAL(9,I6:I1048576)</f>
        <v>0</v>
      </c>
      <c r="J3" s="43">
        <f>SUBTOTAL(9,J6:J1048576)</f>
        <v>0</v>
      </c>
      <c r="K3" s="44">
        <f>IF(M3=0,0,J3/M3)</f>
        <v>0</v>
      </c>
      <c r="L3" s="43">
        <f>SUBTOTAL(9,L6:L1048576)</f>
        <v>3</v>
      </c>
      <c r="M3" s="45">
        <f>SUBTOTAL(9,M6:M1048576)</f>
        <v>491.93999999999994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9" t="s">
        <v>130</v>
      </c>
      <c r="B5" s="515" t="s">
        <v>131</v>
      </c>
      <c r="C5" s="515" t="s">
        <v>70</v>
      </c>
      <c r="D5" s="515" t="s">
        <v>132</v>
      </c>
      <c r="E5" s="515" t="s">
        <v>133</v>
      </c>
      <c r="F5" s="516" t="s">
        <v>28</v>
      </c>
      <c r="G5" s="516" t="s">
        <v>14</v>
      </c>
      <c r="H5" s="501" t="s">
        <v>134</v>
      </c>
      <c r="I5" s="500" t="s">
        <v>28</v>
      </c>
      <c r="J5" s="516" t="s">
        <v>14</v>
      </c>
      <c r="K5" s="501" t="s">
        <v>134</v>
      </c>
      <c r="L5" s="500" t="s">
        <v>28</v>
      </c>
      <c r="M5" s="517" t="s">
        <v>14</v>
      </c>
    </row>
    <row r="6" spans="1:13" ht="14.45" customHeight="1" thickBot="1" x14ac:dyDescent="0.25">
      <c r="A6" s="506" t="s">
        <v>482</v>
      </c>
      <c r="B6" s="519" t="s">
        <v>514</v>
      </c>
      <c r="C6" s="519" t="s">
        <v>515</v>
      </c>
      <c r="D6" s="519" t="s">
        <v>516</v>
      </c>
      <c r="E6" s="519" t="s">
        <v>517</v>
      </c>
      <c r="F6" s="507">
        <v>3</v>
      </c>
      <c r="G6" s="507">
        <v>491.93999999999994</v>
      </c>
      <c r="H6" s="248">
        <v>1</v>
      </c>
      <c r="I6" s="507"/>
      <c r="J6" s="507"/>
      <c r="K6" s="248">
        <v>0</v>
      </c>
      <c r="L6" s="507">
        <v>3</v>
      </c>
      <c r="M6" s="508">
        <v>491.93999999999994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59799A78-4B69-480E-A8AD-F03001CB0A05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96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52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0" t="s">
        <v>197</v>
      </c>
      <c r="B5" s="521" t="s">
        <v>199</v>
      </c>
      <c r="C5" s="521" t="s">
        <v>200</v>
      </c>
      <c r="D5" s="521" t="s">
        <v>201</v>
      </c>
      <c r="E5" s="522" t="s">
        <v>202</v>
      </c>
      <c r="F5" s="523" t="s">
        <v>199</v>
      </c>
      <c r="G5" s="524" t="s">
        <v>200</v>
      </c>
      <c r="H5" s="524" t="s">
        <v>201</v>
      </c>
      <c r="I5" s="525" t="s">
        <v>202</v>
      </c>
      <c r="J5" s="521" t="s">
        <v>199</v>
      </c>
      <c r="K5" s="521" t="s">
        <v>200</v>
      </c>
      <c r="L5" s="521" t="s">
        <v>201</v>
      </c>
      <c r="M5" s="522" t="s">
        <v>202</v>
      </c>
      <c r="N5" s="523" t="s">
        <v>199</v>
      </c>
      <c r="O5" s="524" t="s">
        <v>200</v>
      </c>
      <c r="P5" s="524" t="s">
        <v>201</v>
      </c>
      <c r="Q5" s="525" t="s">
        <v>202</v>
      </c>
    </row>
    <row r="6" spans="1:17" ht="14.45" customHeight="1" x14ac:dyDescent="0.2">
      <c r="A6" s="530" t="s">
        <v>519</v>
      </c>
      <c r="B6" s="536"/>
      <c r="C6" s="483"/>
      <c r="D6" s="483"/>
      <c r="E6" s="484"/>
      <c r="F6" s="533"/>
      <c r="G6" s="504"/>
      <c r="H6" s="504"/>
      <c r="I6" s="539"/>
      <c r="J6" s="536"/>
      <c r="K6" s="483"/>
      <c r="L6" s="483"/>
      <c r="M6" s="484"/>
      <c r="N6" s="533"/>
      <c r="O6" s="504"/>
      <c r="P6" s="504"/>
      <c r="Q6" s="526"/>
    </row>
    <row r="7" spans="1:17" ht="14.45" customHeight="1" x14ac:dyDescent="0.2">
      <c r="A7" s="531" t="s">
        <v>512</v>
      </c>
      <c r="B7" s="537">
        <v>40</v>
      </c>
      <c r="C7" s="490"/>
      <c r="D7" s="490"/>
      <c r="E7" s="491"/>
      <c r="F7" s="534">
        <v>1</v>
      </c>
      <c r="G7" s="527">
        <v>0</v>
      </c>
      <c r="H7" s="527">
        <v>0</v>
      </c>
      <c r="I7" s="540">
        <v>0</v>
      </c>
      <c r="J7" s="537">
        <v>16</v>
      </c>
      <c r="K7" s="490"/>
      <c r="L7" s="490"/>
      <c r="M7" s="491"/>
      <c r="N7" s="534">
        <v>1</v>
      </c>
      <c r="O7" s="527">
        <v>0</v>
      </c>
      <c r="P7" s="527">
        <v>0</v>
      </c>
      <c r="Q7" s="528">
        <v>0</v>
      </c>
    </row>
    <row r="8" spans="1:17" ht="14.45" customHeight="1" thickBot="1" x14ac:dyDescent="0.25">
      <c r="A8" s="532" t="s">
        <v>520</v>
      </c>
      <c r="B8" s="538">
        <v>56</v>
      </c>
      <c r="C8" s="497"/>
      <c r="D8" s="497"/>
      <c r="E8" s="498"/>
      <c r="F8" s="535">
        <v>1</v>
      </c>
      <c r="G8" s="505">
        <v>0</v>
      </c>
      <c r="H8" s="505">
        <v>0</v>
      </c>
      <c r="I8" s="541">
        <v>0</v>
      </c>
      <c r="J8" s="538">
        <v>36</v>
      </c>
      <c r="K8" s="497"/>
      <c r="L8" s="497"/>
      <c r="M8" s="498"/>
      <c r="N8" s="535">
        <v>1</v>
      </c>
      <c r="O8" s="505">
        <v>0</v>
      </c>
      <c r="P8" s="505">
        <v>0</v>
      </c>
      <c r="Q8" s="52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027B3316-1291-42BA-9552-9B3200504569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28</v>
      </c>
      <c r="B5" s="466" t="s">
        <v>521</v>
      </c>
      <c r="C5" s="469">
        <v>19244.680000000004</v>
      </c>
      <c r="D5" s="469">
        <v>81</v>
      </c>
      <c r="E5" s="469">
        <v>15834.150000000005</v>
      </c>
      <c r="F5" s="542">
        <v>0.82278063340102314</v>
      </c>
      <c r="G5" s="469">
        <v>62</v>
      </c>
      <c r="H5" s="542">
        <v>0.76543209876543206</v>
      </c>
      <c r="I5" s="469">
        <v>3410.53</v>
      </c>
      <c r="J5" s="542">
        <v>0.17721936659897694</v>
      </c>
      <c r="K5" s="469">
        <v>19</v>
      </c>
      <c r="L5" s="542">
        <v>0.23456790123456789</v>
      </c>
      <c r="M5" s="469" t="s">
        <v>68</v>
      </c>
      <c r="N5" s="150"/>
    </row>
    <row r="6" spans="1:14" ht="14.45" customHeight="1" x14ac:dyDescent="0.2">
      <c r="A6" s="465">
        <v>28</v>
      </c>
      <c r="B6" s="466" t="s">
        <v>522</v>
      </c>
      <c r="C6" s="469">
        <v>19244.680000000004</v>
      </c>
      <c r="D6" s="469">
        <v>80</v>
      </c>
      <c r="E6" s="469">
        <v>15834.150000000005</v>
      </c>
      <c r="F6" s="542">
        <v>0.82278063340102314</v>
      </c>
      <c r="G6" s="469">
        <v>61</v>
      </c>
      <c r="H6" s="542">
        <v>0.76249999999999996</v>
      </c>
      <c r="I6" s="469">
        <v>3410.53</v>
      </c>
      <c r="J6" s="542">
        <v>0.17721936659897694</v>
      </c>
      <c r="K6" s="469">
        <v>19</v>
      </c>
      <c r="L6" s="542">
        <v>0.23749999999999999</v>
      </c>
      <c r="M6" s="469" t="s">
        <v>1</v>
      </c>
      <c r="N6" s="150"/>
    </row>
    <row r="7" spans="1:14" ht="14.45" customHeight="1" x14ac:dyDescent="0.2">
      <c r="A7" s="465">
        <v>28</v>
      </c>
      <c r="B7" s="466" t="s">
        <v>523</v>
      </c>
      <c r="C7" s="469">
        <v>0</v>
      </c>
      <c r="D7" s="469">
        <v>1</v>
      </c>
      <c r="E7" s="469">
        <v>0</v>
      </c>
      <c r="F7" s="542" t="s">
        <v>271</v>
      </c>
      <c r="G7" s="469">
        <v>1</v>
      </c>
      <c r="H7" s="542">
        <v>1</v>
      </c>
      <c r="I7" s="469" t="s">
        <v>271</v>
      </c>
      <c r="J7" s="542" t="s">
        <v>271</v>
      </c>
      <c r="K7" s="469" t="s">
        <v>271</v>
      </c>
      <c r="L7" s="542">
        <v>0</v>
      </c>
      <c r="M7" s="469" t="s">
        <v>1</v>
      </c>
      <c r="N7" s="150"/>
    </row>
    <row r="8" spans="1:14" ht="14.45" customHeight="1" x14ac:dyDescent="0.2">
      <c r="A8" s="465" t="s">
        <v>477</v>
      </c>
      <c r="B8" s="466" t="s">
        <v>3</v>
      </c>
      <c r="C8" s="469">
        <v>19244.680000000004</v>
      </c>
      <c r="D8" s="469">
        <v>81</v>
      </c>
      <c r="E8" s="469">
        <v>15834.150000000005</v>
      </c>
      <c r="F8" s="542">
        <v>0.82278063340102314</v>
      </c>
      <c r="G8" s="469">
        <v>62</v>
      </c>
      <c r="H8" s="542">
        <v>0.76543209876543206</v>
      </c>
      <c r="I8" s="469">
        <v>3410.53</v>
      </c>
      <c r="J8" s="542">
        <v>0.17721936659897694</v>
      </c>
      <c r="K8" s="469">
        <v>19</v>
      </c>
      <c r="L8" s="542">
        <v>0.23456790123456789</v>
      </c>
      <c r="M8" s="469" t="s">
        <v>481</v>
      </c>
      <c r="N8" s="150"/>
    </row>
    <row r="10" spans="1:14" ht="14.45" customHeight="1" x14ac:dyDescent="0.2">
      <c r="A10" s="465">
        <v>28</v>
      </c>
      <c r="B10" s="466" t="s">
        <v>521</v>
      </c>
      <c r="C10" s="469" t="s">
        <v>271</v>
      </c>
      <c r="D10" s="469" t="s">
        <v>271</v>
      </c>
      <c r="E10" s="469" t="s">
        <v>271</v>
      </c>
      <c r="F10" s="542" t="s">
        <v>271</v>
      </c>
      <c r="G10" s="469" t="s">
        <v>271</v>
      </c>
      <c r="H10" s="542" t="s">
        <v>271</v>
      </c>
      <c r="I10" s="469" t="s">
        <v>271</v>
      </c>
      <c r="J10" s="542" t="s">
        <v>271</v>
      </c>
      <c r="K10" s="469" t="s">
        <v>271</v>
      </c>
      <c r="L10" s="542" t="s">
        <v>271</v>
      </c>
      <c r="M10" s="469" t="s">
        <v>68</v>
      </c>
      <c r="N10" s="150"/>
    </row>
    <row r="11" spans="1:14" ht="14.45" customHeight="1" x14ac:dyDescent="0.2">
      <c r="A11" s="465" t="s">
        <v>524</v>
      </c>
      <c r="B11" s="466" t="s">
        <v>522</v>
      </c>
      <c r="C11" s="469">
        <v>19244.680000000004</v>
      </c>
      <c r="D11" s="469">
        <v>80</v>
      </c>
      <c r="E11" s="469">
        <v>15834.150000000005</v>
      </c>
      <c r="F11" s="542">
        <v>0.82278063340102314</v>
      </c>
      <c r="G11" s="469">
        <v>61</v>
      </c>
      <c r="H11" s="542">
        <v>0.76249999999999996</v>
      </c>
      <c r="I11" s="469">
        <v>3410.53</v>
      </c>
      <c r="J11" s="542">
        <v>0.17721936659897694</v>
      </c>
      <c r="K11" s="469">
        <v>19</v>
      </c>
      <c r="L11" s="542">
        <v>0.23749999999999999</v>
      </c>
      <c r="M11" s="469" t="s">
        <v>1</v>
      </c>
      <c r="N11" s="150"/>
    </row>
    <row r="12" spans="1:14" ht="14.45" customHeight="1" x14ac:dyDescent="0.2">
      <c r="A12" s="465" t="s">
        <v>524</v>
      </c>
      <c r="B12" s="466" t="s">
        <v>523</v>
      </c>
      <c r="C12" s="469">
        <v>0</v>
      </c>
      <c r="D12" s="469">
        <v>1</v>
      </c>
      <c r="E12" s="469">
        <v>0</v>
      </c>
      <c r="F12" s="542" t="s">
        <v>271</v>
      </c>
      <c r="G12" s="469">
        <v>1</v>
      </c>
      <c r="H12" s="542">
        <v>1</v>
      </c>
      <c r="I12" s="469" t="s">
        <v>271</v>
      </c>
      <c r="J12" s="542" t="s">
        <v>271</v>
      </c>
      <c r="K12" s="469" t="s">
        <v>271</v>
      </c>
      <c r="L12" s="542">
        <v>0</v>
      </c>
      <c r="M12" s="469" t="s">
        <v>1</v>
      </c>
      <c r="N12" s="150"/>
    </row>
    <row r="13" spans="1:14" ht="14.45" customHeight="1" x14ac:dyDescent="0.2">
      <c r="A13" s="465" t="s">
        <v>524</v>
      </c>
      <c r="B13" s="466" t="s">
        <v>525</v>
      </c>
      <c r="C13" s="469">
        <v>19244.680000000004</v>
      </c>
      <c r="D13" s="469">
        <v>81</v>
      </c>
      <c r="E13" s="469">
        <v>15834.150000000005</v>
      </c>
      <c r="F13" s="542">
        <v>0.82278063340102314</v>
      </c>
      <c r="G13" s="469">
        <v>62</v>
      </c>
      <c r="H13" s="542">
        <v>0.76543209876543206</v>
      </c>
      <c r="I13" s="469">
        <v>3410.53</v>
      </c>
      <c r="J13" s="542">
        <v>0.17721936659897694</v>
      </c>
      <c r="K13" s="469">
        <v>19</v>
      </c>
      <c r="L13" s="542">
        <v>0.23456790123456789</v>
      </c>
      <c r="M13" s="469" t="s">
        <v>485</v>
      </c>
      <c r="N13" s="150"/>
    </row>
    <row r="14" spans="1:14" ht="14.45" customHeight="1" x14ac:dyDescent="0.2">
      <c r="A14" s="465" t="s">
        <v>271</v>
      </c>
      <c r="B14" s="466" t="s">
        <v>271</v>
      </c>
      <c r="C14" s="469" t="s">
        <v>271</v>
      </c>
      <c r="D14" s="469" t="s">
        <v>271</v>
      </c>
      <c r="E14" s="469" t="s">
        <v>271</v>
      </c>
      <c r="F14" s="542" t="s">
        <v>271</v>
      </c>
      <c r="G14" s="469" t="s">
        <v>271</v>
      </c>
      <c r="H14" s="542" t="s">
        <v>271</v>
      </c>
      <c r="I14" s="469" t="s">
        <v>271</v>
      </c>
      <c r="J14" s="542" t="s">
        <v>271</v>
      </c>
      <c r="K14" s="469" t="s">
        <v>271</v>
      </c>
      <c r="L14" s="542" t="s">
        <v>271</v>
      </c>
      <c r="M14" s="469" t="s">
        <v>486</v>
      </c>
      <c r="N14" s="150"/>
    </row>
    <row r="15" spans="1:14" ht="14.45" customHeight="1" x14ac:dyDescent="0.2">
      <c r="A15" s="465" t="s">
        <v>477</v>
      </c>
      <c r="B15" s="466" t="s">
        <v>526</v>
      </c>
      <c r="C15" s="469">
        <v>19244.680000000004</v>
      </c>
      <c r="D15" s="469">
        <v>81</v>
      </c>
      <c r="E15" s="469">
        <v>15834.150000000005</v>
      </c>
      <c r="F15" s="542">
        <v>0.82278063340102314</v>
      </c>
      <c r="G15" s="469">
        <v>62</v>
      </c>
      <c r="H15" s="542">
        <v>0.76543209876543206</v>
      </c>
      <c r="I15" s="469">
        <v>3410.53</v>
      </c>
      <c r="J15" s="542">
        <v>0.17721936659897694</v>
      </c>
      <c r="K15" s="469">
        <v>19</v>
      </c>
      <c r="L15" s="542">
        <v>0.23456790123456789</v>
      </c>
      <c r="M15" s="469" t="s">
        <v>481</v>
      </c>
      <c r="N15" s="150"/>
    </row>
    <row r="16" spans="1:14" ht="14.45" customHeight="1" x14ac:dyDescent="0.2">
      <c r="A16" s="543" t="s">
        <v>244</v>
      </c>
    </row>
    <row r="17" spans="1:1" ht="14.45" customHeight="1" x14ac:dyDescent="0.2">
      <c r="A17" s="544" t="s">
        <v>527</v>
      </c>
    </row>
    <row r="18" spans="1:1" ht="14.45" customHeight="1" x14ac:dyDescent="0.2">
      <c r="A18" s="543" t="s">
        <v>528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 xr:uid="{B6053C81-5B86-49BF-A8E1-96802C91D03E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0" t="s">
        <v>135</v>
      </c>
      <c r="B4" s="521" t="s">
        <v>19</v>
      </c>
      <c r="C4" s="548"/>
      <c r="D4" s="521" t="s">
        <v>20</v>
      </c>
      <c r="E4" s="548"/>
      <c r="F4" s="521" t="s">
        <v>19</v>
      </c>
      <c r="G4" s="524" t="s">
        <v>2</v>
      </c>
      <c r="H4" s="521" t="s">
        <v>20</v>
      </c>
      <c r="I4" s="524" t="s">
        <v>2</v>
      </c>
      <c r="J4" s="521" t="s">
        <v>19</v>
      </c>
      <c r="K4" s="524" t="s">
        <v>2</v>
      </c>
      <c r="L4" s="521" t="s">
        <v>20</v>
      </c>
      <c r="M4" s="525" t="s">
        <v>2</v>
      </c>
    </row>
    <row r="5" spans="1:13" ht="14.45" customHeight="1" x14ac:dyDescent="0.2">
      <c r="A5" s="545" t="s">
        <v>529</v>
      </c>
      <c r="B5" s="536">
        <v>2131.3200000000002</v>
      </c>
      <c r="C5" s="479">
        <v>1</v>
      </c>
      <c r="D5" s="549">
        <v>12</v>
      </c>
      <c r="E5" s="518" t="s">
        <v>529</v>
      </c>
      <c r="F5" s="536">
        <v>62.04</v>
      </c>
      <c r="G5" s="504">
        <v>2.9108721355779514E-2</v>
      </c>
      <c r="H5" s="483">
        <v>4</v>
      </c>
      <c r="I5" s="526">
        <v>0.33333333333333331</v>
      </c>
      <c r="J5" s="554">
        <v>2069.2800000000002</v>
      </c>
      <c r="K5" s="504">
        <v>0.97089127864422053</v>
      </c>
      <c r="L5" s="483">
        <v>8</v>
      </c>
      <c r="M5" s="526">
        <v>0.66666666666666663</v>
      </c>
    </row>
    <row r="6" spans="1:13" ht="14.45" customHeight="1" x14ac:dyDescent="0.2">
      <c r="A6" s="546" t="s">
        <v>530</v>
      </c>
      <c r="B6" s="537">
        <v>385.88</v>
      </c>
      <c r="C6" s="486">
        <v>1</v>
      </c>
      <c r="D6" s="550">
        <v>4</v>
      </c>
      <c r="E6" s="552" t="s">
        <v>530</v>
      </c>
      <c r="F6" s="537">
        <v>227.68</v>
      </c>
      <c r="G6" s="527">
        <v>0.59002798797553646</v>
      </c>
      <c r="H6" s="490">
        <v>3</v>
      </c>
      <c r="I6" s="528">
        <v>0.75</v>
      </c>
      <c r="J6" s="555">
        <v>158.19999999999999</v>
      </c>
      <c r="K6" s="527">
        <v>0.40997201202446354</v>
      </c>
      <c r="L6" s="490">
        <v>1</v>
      </c>
      <c r="M6" s="528">
        <v>0.25</v>
      </c>
    </row>
    <row r="7" spans="1:13" ht="14.45" customHeight="1" x14ac:dyDescent="0.2">
      <c r="A7" s="546" t="s">
        <v>531</v>
      </c>
      <c r="B7" s="537">
        <v>6210.3100000000013</v>
      </c>
      <c r="C7" s="486">
        <v>1</v>
      </c>
      <c r="D7" s="550">
        <v>6</v>
      </c>
      <c r="E7" s="552" t="s">
        <v>531</v>
      </c>
      <c r="F7" s="537">
        <v>6108.5400000000009</v>
      </c>
      <c r="G7" s="527">
        <v>0.98361273430794915</v>
      </c>
      <c r="H7" s="490">
        <v>5</v>
      </c>
      <c r="I7" s="528">
        <v>0.83333333333333337</v>
      </c>
      <c r="J7" s="555">
        <v>101.77000000000001</v>
      </c>
      <c r="K7" s="527">
        <v>1.6387265692050797E-2</v>
      </c>
      <c r="L7" s="490">
        <v>1</v>
      </c>
      <c r="M7" s="528">
        <v>0.16666666666666666</v>
      </c>
    </row>
    <row r="8" spans="1:13" ht="14.45" customHeight="1" x14ac:dyDescent="0.2">
      <c r="A8" s="546" t="s">
        <v>532</v>
      </c>
      <c r="B8" s="537">
        <v>324.25</v>
      </c>
      <c r="C8" s="486">
        <v>1</v>
      </c>
      <c r="D8" s="550">
        <v>5</v>
      </c>
      <c r="E8" s="552" t="s">
        <v>532</v>
      </c>
      <c r="F8" s="537">
        <v>167.58</v>
      </c>
      <c r="G8" s="527">
        <v>0.51682343870470315</v>
      </c>
      <c r="H8" s="490">
        <v>3</v>
      </c>
      <c r="I8" s="528">
        <v>0.6</v>
      </c>
      <c r="J8" s="555">
        <v>156.67000000000002</v>
      </c>
      <c r="K8" s="527">
        <v>0.4831765612952969</v>
      </c>
      <c r="L8" s="490">
        <v>2</v>
      </c>
      <c r="M8" s="528">
        <v>0.4</v>
      </c>
    </row>
    <row r="9" spans="1:13" ht="14.45" customHeight="1" x14ac:dyDescent="0.2">
      <c r="A9" s="546" t="s">
        <v>533</v>
      </c>
      <c r="B9" s="537">
        <v>60.39</v>
      </c>
      <c r="C9" s="486">
        <v>1</v>
      </c>
      <c r="D9" s="550">
        <v>1</v>
      </c>
      <c r="E9" s="552" t="s">
        <v>533</v>
      </c>
      <c r="F9" s="537"/>
      <c r="G9" s="527">
        <v>0</v>
      </c>
      <c r="H9" s="490"/>
      <c r="I9" s="528">
        <v>0</v>
      </c>
      <c r="J9" s="555">
        <v>60.39</v>
      </c>
      <c r="K9" s="527">
        <v>1</v>
      </c>
      <c r="L9" s="490">
        <v>1</v>
      </c>
      <c r="M9" s="528">
        <v>1</v>
      </c>
    </row>
    <row r="10" spans="1:13" ht="14.45" customHeight="1" x14ac:dyDescent="0.2">
      <c r="A10" s="546" t="s">
        <v>534</v>
      </c>
      <c r="B10" s="537">
        <v>933.91000000000008</v>
      </c>
      <c r="C10" s="486">
        <v>1</v>
      </c>
      <c r="D10" s="550">
        <v>8</v>
      </c>
      <c r="E10" s="552" t="s">
        <v>534</v>
      </c>
      <c r="F10" s="537">
        <v>466.47</v>
      </c>
      <c r="G10" s="527">
        <v>0.49948067800965829</v>
      </c>
      <c r="H10" s="490">
        <v>5</v>
      </c>
      <c r="I10" s="528">
        <v>0.625</v>
      </c>
      <c r="J10" s="555">
        <v>467.44000000000005</v>
      </c>
      <c r="K10" s="527">
        <v>0.50051932199034166</v>
      </c>
      <c r="L10" s="490">
        <v>3</v>
      </c>
      <c r="M10" s="528">
        <v>0.375</v>
      </c>
    </row>
    <row r="11" spans="1:13" ht="14.45" customHeight="1" x14ac:dyDescent="0.2">
      <c r="A11" s="546" t="s">
        <v>535</v>
      </c>
      <c r="B11" s="537">
        <v>9086.5</v>
      </c>
      <c r="C11" s="486">
        <v>1</v>
      </c>
      <c r="D11" s="550">
        <v>44</v>
      </c>
      <c r="E11" s="552" t="s">
        <v>535</v>
      </c>
      <c r="F11" s="537">
        <v>8689.7199999999993</v>
      </c>
      <c r="G11" s="527">
        <v>0.95633302151543487</v>
      </c>
      <c r="H11" s="490">
        <v>41</v>
      </c>
      <c r="I11" s="528">
        <v>0.93181818181818177</v>
      </c>
      <c r="J11" s="555">
        <v>396.78</v>
      </c>
      <c r="K11" s="527">
        <v>4.3666978484565008E-2</v>
      </c>
      <c r="L11" s="490">
        <v>3</v>
      </c>
      <c r="M11" s="528">
        <v>6.8181818181818177E-2</v>
      </c>
    </row>
    <row r="12" spans="1:13" ht="14.45" customHeight="1" thickBot="1" x14ac:dyDescent="0.25">
      <c r="A12" s="547" t="s">
        <v>536</v>
      </c>
      <c r="B12" s="538">
        <v>112.12</v>
      </c>
      <c r="C12" s="493">
        <v>1</v>
      </c>
      <c r="D12" s="551">
        <v>1</v>
      </c>
      <c r="E12" s="553" t="s">
        <v>536</v>
      </c>
      <c r="F12" s="538">
        <v>112.12</v>
      </c>
      <c r="G12" s="505">
        <v>1</v>
      </c>
      <c r="H12" s="497">
        <v>1</v>
      </c>
      <c r="I12" s="529">
        <v>1</v>
      </c>
      <c r="J12" s="556"/>
      <c r="K12" s="505">
        <v>0</v>
      </c>
      <c r="L12" s="497"/>
      <c r="M12" s="529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BBE69DF7-0A4D-4E3C-82E0-376E4B157C5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7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726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19244.680000000004</v>
      </c>
      <c r="N3" s="66">
        <f>SUBTOTAL(9,N7:N1048576)</f>
        <v>148</v>
      </c>
      <c r="O3" s="66">
        <f>SUBTOTAL(9,O7:O1048576)</f>
        <v>81</v>
      </c>
      <c r="P3" s="66">
        <f>SUBTOTAL(9,P7:P1048576)</f>
        <v>15834.150000000003</v>
      </c>
      <c r="Q3" s="67">
        <f>IF(M3=0,0,P3/M3)</f>
        <v>0.82278063340102303</v>
      </c>
      <c r="R3" s="66">
        <f>SUBTOTAL(9,R7:R1048576)</f>
        <v>122</v>
      </c>
      <c r="S3" s="67">
        <f>IF(N3=0,0,R3/N3)</f>
        <v>0.82432432432432434</v>
      </c>
      <c r="T3" s="66">
        <f>SUBTOTAL(9,T7:T1048576)</f>
        <v>62</v>
      </c>
      <c r="U3" s="68">
        <f>IF(O3=0,0,T3/O3)</f>
        <v>0.76543209876543206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57" t="s">
        <v>23</v>
      </c>
      <c r="B6" s="558" t="s">
        <v>5</v>
      </c>
      <c r="C6" s="557" t="s">
        <v>24</v>
      </c>
      <c r="D6" s="558" t="s">
        <v>6</v>
      </c>
      <c r="E6" s="558" t="s">
        <v>151</v>
      </c>
      <c r="F6" s="558" t="s">
        <v>25</v>
      </c>
      <c r="G6" s="558" t="s">
        <v>26</v>
      </c>
      <c r="H6" s="558" t="s">
        <v>8</v>
      </c>
      <c r="I6" s="558" t="s">
        <v>10</v>
      </c>
      <c r="J6" s="558" t="s">
        <v>11</v>
      </c>
      <c r="K6" s="558" t="s">
        <v>12</v>
      </c>
      <c r="L6" s="558" t="s">
        <v>27</v>
      </c>
      <c r="M6" s="559" t="s">
        <v>14</v>
      </c>
      <c r="N6" s="560" t="s">
        <v>28</v>
      </c>
      <c r="O6" s="560" t="s">
        <v>28</v>
      </c>
      <c r="P6" s="560" t="s">
        <v>14</v>
      </c>
      <c r="Q6" s="560" t="s">
        <v>2</v>
      </c>
      <c r="R6" s="560" t="s">
        <v>28</v>
      </c>
      <c r="S6" s="560" t="s">
        <v>2</v>
      </c>
      <c r="T6" s="560" t="s">
        <v>28</v>
      </c>
      <c r="U6" s="561" t="s">
        <v>2</v>
      </c>
    </row>
    <row r="7" spans="1:21" ht="14.45" customHeight="1" x14ac:dyDescent="0.2">
      <c r="A7" s="562">
        <v>28</v>
      </c>
      <c r="B7" s="563" t="s">
        <v>521</v>
      </c>
      <c r="C7" s="563" t="s">
        <v>524</v>
      </c>
      <c r="D7" s="564" t="s">
        <v>724</v>
      </c>
      <c r="E7" s="565" t="s">
        <v>533</v>
      </c>
      <c r="F7" s="563" t="s">
        <v>522</v>
      </c>
      <c r="G7" s="563" t="s">
        <v>537</v>
      </c>
      <c r="H7" s="563" t="s">
        <v>271</v>
      </c>
      <c r="I7" s="563" t="s">
        <v>538</v>
      </c>
      <c r="J7" s="563" t="s">
        <v>539</v>
      </c>
      <c r="K7" s="563" t="s">
        <v>540</v>
      </c>
      <c r="L7" s="566">
        <v>60.39</v>
      </c>
      <c r="M7" s="566">
        <v>60.39</v>
      </c>
      <c r="N7" s="563">
        <v>1</v>
      </c>
      <c r="O7" s="567">
        <v>1</v>
      </c>
      <c r="P7" s="566"/>
      <c r="Q7" s="568">
        <v>0</v>
      </c>
      <c r="R7" s="563"/>
      <c r="S7" s="568">
        <v>0</v>
      </c>
      <c r="T7" s="567"/>
      <c r="U7" s="122">
        <v>0</v>
      </c>
    </row>
    <row r="8" spans="1:21" ht="14.45" customHeight="1" x14ac:dyDescent="0.2">
      <c r="A8" s="569">
        <v>28</v>
      </c>
      <c r="B8" s="570" t="s">
        <v>521</v>
      </c>
      <c r="C8" s="570" t="s">
        <v>524</v>
      </c>
      <c r="D8" s="571" t="s">
        <v>724</v>
      </c>
      <c r="E8" s="572" t="s">
        <v>535</v>
      </c>
      <c r="F8" s="570" t="s">
        <v>522</v>
      </c>
      <c r="G8" s="570" t="s">
        <v>541</v>
      </c>
      <c r="H8" s="570" t="s">
        <v>271</v>
      </c>
      <c r="I8" s="570" t="s">
        <v>542</v>
      </c>
      <c r="J8" s="570" t="s">
        <v>543</v>
      </c>
      <c r="K8" s="570" t="s">
        <v>544</v>
      </c>
      <c r="L8" s="573">
        <v>0</v>
      </c>
      <c r="M8" s="573">
        <v>0</v>
      </c>
      <c r="N8" s="570">
        <v>1</v>
      </c>
      <c r="O8" s="574">
        <v>1</v>
      </c>
      <c r="P8" s="573">
        <v>0</v>
      </c>
      <c r="Q8" s="575"/>
      <c r="R8" s="570">
        <v>1</v>
      </c>
      <c r="S8" s="575">
        <v>1</v>
      </c>
      <c r="T8" s="574">
        <v>1</v>
      </c>
      <c r="U8" s="576">
        <v>1</v>
      </c>
    </row>
    <row r="9" spans="1:21" ht="14.45" customHeight="1" x14ac:dyDescent="0.2">
      <c r="A9" s="569">
        <v>28</v>
      </c>
      <c r="B9" s="570" t="s">
        <v>521</v>
      </c>
      <c r="C9" s="570" t="s">
        <v>524</v>
      </c>
      <c r="D9" s="571" t="s">
        <v>724</v>
      </c>
      <c r="E9" s="572" t="s">
        <v>535</v>
      </c>
      <c r="F9" s="570" t="s">
        <v>522</v>
      </c>
      <c r="G9" s="570" t="s">
        <v>545</v>
      </c>
      <c r="H9" s="570" t="s">
        <v>725</v>
      </c>
      <c r="I9" s="570" t="s">
        <v>546</v>
      </c>
      <c r="J9" s="570" t="s">
        <v>547</v>
      </c>
      <c r="K9" s="570" t="s">
        <v>548</v>
      </c>
      <c r="L9" s="573">
        <v>56.06</v>
      </c>
      <c r="M9" s="573">
        <v>112.12</v>
      </c>
      <c r="N9" s="570">
        <v>2</v>
      </c>
      <c r="O9" s="574">
        <v>1</v>
      </c>
      <c r="P9" s="573">
        <v>112.12</v>
      </c>
      <c r="Q9" s="575">
        <v>1</v>
      </c>
      <c r="R9" s="570">
        <v>2</v>
      </c>
      <c r="S9" s="575">
        <v>1</v>
      </c>
      <c r="T9" s="574">
        <v>1</v>
      </c>
      <c r="U9" s="576">
        <v>1</v>
      </c>
    </row>
    <row r="10" spans="1:21" ht="14.45" customHeight="1" x14ac:dyDescent="0.2">
      <c r="A10" s="569">
        <v>28</v>
      </c>
      <c r="B10" s="570" t="s">
        <v>521</v>
      </c>
      <c r="C10" s="570" t="s">
        <v>524</v>
      </c>
      <c r="D10" s="571" t="s">
        <v>724</v>
      </c>
      <c r="E10" s="572" t="s">
        <v>535</v>
      </c>
      <c r="F10" s="570" t="s">
        <v>522</v>
      </c>
      <c r="G10" s="570" t="s">
        <v>549</v>
      </c>
      <c r="H10" s="570" t="s">
        <v>271</v>
      </c>
      <c r="I10" s="570" t="s">
        <v>550</v>
      </c>
      <c r="J10" s="570" t="s">
        <v>551</v>
      </c>
      <c r="K10" s="570" t="s">
        <v>552</v>
      </c>
      <c r="L10" s="573">
        <v>168.77</v>
      </c>
      <c r="M10" s="573">
        <v>168.77</v>
      </c>
      <c r="N10" s="570">
        <v>1</v>
      </c>
      <c r="O10" s="574">
        <v>1</v>
      </c>
      <c r="P10" s="573">
        <v>168.77</v>
      </c>
      <c r="Q10" s="575">
        <v>1</v>
      </c>
      <c r="R10" s="570">
        <v>1</v>
      </c>
      <c r="S10" s="575">
        <v>1</v>
      </c>
      <c r="T10" s="574">
        <v>1</v>
      </c>
      <c r="U10" s="576">
        <v>1</v>
      </c>
    </row>
    <row r="11" spans="1:21" ht="14.45" customHeight="1" x14ac:dyDescent="0.2">
      <c r="A11" s="569">
        <v>28</v>
      </c>
      <c r="B11" s="570" t="s">
        <v>521</v>
      </c>
      <c r="C11" s="570" t="s">
        <v>524</v>
      </c>
      <c r="D11" s="571" t="s">
        <v>724</v>
      </c>
      <c r="E11" s="572" t="s">
        <v>535</v>
      </c>
      <c r="F11" s="570" t="s">
        <v>522</v>
      </c>
      <c r="G11" s="570" t="s">
        <v>553</v>
      </c>
      <c r="H11" s="570" t="s">
        <v>725</v>
      </c>
      <c r="I11" s="570" t="s">
        <v>554</v>
      </c>
      <c r="J11" s="570" t="s">
        <v>555</v>
      </c>
      <c r="K11" s="570" t="s">
        <v>556</v>
      </c>
      <c r="L11" s="573">
        <v>168.41</v>
      </c>
      <c r="M11" s="573">
        <v>336.82</v>
      </c>
      <c r="N11" s="570">
        <v>2</v>
      </c>
      <c r="O11" s="574">
        <v>0.5</v>
      </c>
      <c r="P11" s="573">
        <v>336.82</v>
      </c>
      <c r="Q11" s="575">
        <v>1</v>
      </c>
      <c r="R11" s="570">
        <v>2</v>
      </c>
      <c r="S11" s="575">
        <v>1</v>
      </c>
      <c r="T11" s="574">
        <v>0.5</v>
      </c>
      <c r="U11" s="576">
        <v>1</v>
      </c>
    </row>
    <row r="12" spans="1:21" ht="14.45" customHeight="1" x14ac:dyDescent="0.2">
      <c r="A12" s="569">
        <v>28</v>
      </c>
      <c r="B12" s="570" t="s">
        <v>521</v>
      </c>
      <c r="C12" s="570" t="s">
        <v>524</v>
      </c>
      <c r="D12" s="571" t="s">
        <v>724</v>
      </c>
      <c r="E12" s="572" t="s">
        <v>535</v>
      </c>
      <c r="F12" s="570" t="s">
        <v>522</v>
      </c>
      <c r="G12" s="570" t="s">
        <v>557</v>
      </c>
      <c r="H12" s="570" t="s">
        <v>725</v>
      </c>
      <c r="I12" s="570" t="s">
        <v>558</v>
      </c>
      <c r="J12" s="570" t="s">
        <v>559</v>
      </c>
      <c r="K12" s="570" t="s">
        <v>560</v>
      </c>
      <c r="L12" s="573">
        <v>176.32</v>
      </c>
      <c r="M12" s="573">
        <v>176.32</v>
      </c>
      <c r="N12" s="570">
        <v>1</v>
      </c>
      <c r="O12" s="574">
        <v>0.5</v>
      </c>
      <c r="P12" s="573">
        <v>176.32</v>
      </c>
      <c r="Q12" s="575">
        <v>1</v>
      </c>
      <c r="R12" s="570">
        <v>1</v>
      </c>
      <c r="S12" s="575">
        <v>1</v>
      </c>
      <c r="T12" s="574">
        <v>0.5</v>
      </c>
      <c r="U12" s="576">
        <v>1</v>
      </c>
    </row>
    <row r="13" spans="1:21" ht="14.45" customHeight="1" x14ac:dyDescent="0.2">
      <c r="A13" s="569">
        <v>28</v>
      </c>
      <c r="B13" s="570" t="s">
        <v>521</v>
      </c>
      <c r="C13" s="570" t="s">
        <v>524</v>
      </c>
      <c r="D13" s="571" t="s">
        <v>724</v>
      </c>
      <c r="E13" s="572" t="s">
        <v>535</v>
      </c>
      <c r="F13" s="570" t="s">
        <v>522</v>
      </c>
      <c r="G13" s="570" t="s">
        <v>561</v>
      </c>
      <c r="H13" s="570" t="s">
        <v>271</v>
      </c>
      <c r="I13" s="570" t="s">
        <v>562</v>
      </c>
      <c r="J13" s="570" t="s">
        <v>563</v>
      </c>
      <c r="K13" s="570" t="s">
        <v>564</v>
      </c>
      <c r="L13" s="573">
        <v>147.85</v>
      </c>
      <c r="M13" s="573">
        <v>147.85</v>
      </c>
      <c r="N13" s="570">
        <v>1</v>
      </c>
      <c r="O13" s="574">
        <v>1</v>
      </c>
      <c r="P13" s="573">
        <v>147.85</v>
      </c>
      <c r="Q13" s="575">
        <v>1</v>
      </c>
      <c r="R13" s="570">
        <v>1</v>
      </c>
      <c r="S13" s="575">
        <v>1</v>
      </c>
      <c r="T13" s="574">
        <v>1</v>
      </c>
      <c r="U13" s="576">
        <v>1</v>
      </c>
    </row>
    <row r="14" spans="1:21" ht="14.45" customHeight="1" x14ac:dyDescent="0.2">
      <c r="A14" s="569">
        <v>28</v>
      </c>
      <c r="B14" s="570" t="s">
        <v>521</v>
      </c>
      <c r="C14" s="570" t="s">
        <v>524</v>
      </c>
      <c r="D14" s="571" t="s">
        <v>724</v>
      </c>
      <c r="E14" s="572" t="s">
        <v>535</v>
      </c>
      <c r="F14" s="570" t="s">
        <v>522</v>
      </c>
      <c r="G14" s="570" t="s">
        <v>561</v>
      </c>
      <c r="H14" s="570" t="s">
        <v>271</v>
      </c>
      <c r="I14" s="570" t="s">
        <v>565</v>
      </c>
      <c r="J14" s="570" t="s">
        <v>563</v>
      </c>
      <c r="K14" s="570" t="s">
        <v>564</v>
      </c>
      <c r="L14" s="573">
        <v>147.85</v>
      </c>
      <c r="M14" s="573">
        <v>147.85</v>
      </c>
      <c r="N14" s="570">
        <v>1</v>
      </c>
      <c r="O14" s="574">
        <v>0.5</v>
      </c>
      <c r="P14" s="573">
        <v>147.85</v>
      </c>
      <c r="Q14" s="575">
        <v>1</v>
      </c>
      <c r="R14" s="570">
        <v>1</v>
      </c>
      <c r="S14" s="575">
        <v>1</v>
      </c>
      <c r="T14" s="574">
        <v>0.5</v>
      </c>
      <c r="U14" s="576">
        <v>1</v>
      </c>
    </row>
    <row r="15" spans="1:21" ht="14.45" customHeight="1" x14ac:dyDescent="0.2">
      <c r="A15" s="569">
        <v>28</v>
      </c>
      <c r="B15" s="570" t="s">
        <v>521</v>
      </c>
      <c r="C15" s="570" t="s">
        <v>524</v>
      </c>
      <c r="D15" s="571" t="s">
        <v>724</v>
      </c>
      <c r="E15" s="572" t="s">
        <v>535</v>
      </c>
      <c r="F15" s="570" t="s">
        <v>522</v>
      </c>
      <c r="G15" s="570" t="s">
        <v>566</v>
      </c>
      <c r="H15" s="570" t="s">
        <v>271</v>
      </c>
      <c r="I15" s="570" t="s">
        <v>567</v>
      </c>
      <c r="J15" s="570" t="s">
        <v>568</v>
      </c>
      <c r="K15" s="570" t="s">
        <v>569</v>
      </c>
      <c r="L15" s="573">
        <v>52.87</v>
      </c>
      <c r="M15" s="573">
        <v>52.87</v>
      </c>
      <c r="N15" s="570">
        <v>1</v>
      </c>
      <c r="O15" s="574">
        <v>0.5</v>
      </c>
      <c r="P15" s="573">
        <v>52.87</v>
      </c>
      <c r="Q15" s="575">
        <v>1</v>
      </c>
      <c r="R15" s="570">
        <v>1</v>
      </c>
      <c r="S15" s="575">
        <v>1</v>
      </c>
      <c r="T15" s="574">
        <v>0.5</v>
      </c>
      <c r="U15" s="576">
        <v>1</v>
      </c>
    </row>
    <row r="16" spans="1:21" ht="14.45" customHeight="1" x14ac:dyDescent="0.2">
      <c r="A16" s="569">
        <v>28</v>
      </c>
      <c r="B16" s="570" t="s">
        <v>521</v>
      </c>
      <c r="C16" s="570" t="s">
        <v>524</v>
      </c>
      <c r="D16" s="571" t="s">
        <v>724</v>
      </c>
      <c r="E16" s="572" t="s">
        <v>535</v>
      </c>
      <c r="F16" s="570" t="s">
        <v>522</v>
      </c>
      <c r="G16" s="570" t="s">
        <v>566</v>
      </c>
      <c r="H16" s="570" t="s">
        <v>271</v>
      </c>
      <c r="I16" s="570" t="s">
        <v>570</v>
      </c>
      <c r="J16" s="570" t="s">
        <v>571</v>
      </c>
      <c r="K16" s="570" t="s">
        <v>572</v>
      </c>
      <c r="L16" s="573">
        <v>58.74</v>
      </c>
      <c r="M16" s="573">
        <v>352.44</v>
      </c>
      <c r="N16" s="570">
        <v>6</v>
      </c>
      <c r="O16" s="574">
        <v>3</v>
      </c>
      <c r="P16" s="573">
        <v>352.44</v>
      </c>
      <c r="Q16" s="575">
        <v>1</v>
      </c>
      <c r="R16" s="570">
        <v>6</v>
      </c>
      <c r="S16" s="575">
        <v>1</v>
      </c>
      <c r="T16" s="574">
        <v>3</v>
      </c>
      <c r="U16" s="576">
        <v>1</v>
      </c>
    </row>
    <row r="17" spans="1:21" ht="14.45" customHeight="1" x14ac:dyDescent="0.2">
      <c r="A17" s="569">
        <v>28</v>
      </c>
      <c r="B17" s="570" t="s">
        <v>521</v>
      </c>
      <c r="C17" s="570" t="s">
        <v>524</v>
      </c>
      <c r="D17" s="571" t="s">
        <v>724</v>
      </c>
      <c r="E17" s="572" t="s">
        <v>535</v>
      </c>
      <c r="F17" s="570" t="s">
        <v>522</v>
      </c>
      <c r="G17" s="570" t="s">
        <v>566</v>
      </c>
      <c r="H17" s="570" t="s">
        <v>271</v>
      </c>
      <c r="I17" s="570" t="s">
        <v>573</v>
      </c>
      <c r="J17" s="570" t="s">
        <v>568</v>
      </c>
      <c r="K17" s="570" t="s">
        <v>569</v>
      </c>
      <c r="L17" s="573">
        <v>52.87</v>
      </c>
      <c r="M17" s="573">
        <v>52.87</v>
      </c>
      <c r="N17" s="570">
        <v>1</v>
      </c>
      <c r="O17" s="574">
        <v>1</v>
      </c>
      <c r="P17" s="573">
        <v>52.87</v>
      </c>
      <c r="Q17" s="575">
        <v>1</v>
      </c>
      <c r="R17" s="570">
        <v>1</v>
      </c>
      <c r="S17" s="575">
        <v>1</v>
      </c>
      <c r="T17" s="574">
        <v>1</v>
      </c>
      <c r="U17" s="576">
        <v>1</v>
      </c>
    </row>
    <row r="18" spans="1:21" ht="14.45" customHeight="1" x14ac:dyDescent="0.2">
      <c r="A18" s="569">
        <v>28</v>
      </c>
      <c r="B18" s="570" t="s">
        <v>521</v>
      </c>
      <c r="C18" s="570" t="s">
        <v>524</v>
      </c>
      <c r="D18" s="571" t="s">
        <v>724</v>
      </c>
      <c r="E18" s="572" t="s">
        <v>535</v>
      </c>
      <c r="F18" s="570" t="s">
        <v>522</v>
      </c>
      <c r="G18" s="570" t="s">
        <v>574</v>
      </c>
      <c r="H18" s="570" t="s">
        <v>271</v>
      </c>
      <c r="I18" s="570" t="s">
        <v>575</v>
      </c>
      <c r="J18" s="570" t="s">
        <v>576</v>
      </c>
      <c r="K18" s="570" t="s">
        <v>577</v>
      </c>
      <c r="L18" s="573">
        <v>273.33</v>
      </c>
      <c r="M18" s="573">
        <v>273.33</v>
      </c>
      <c r="N18" s="570">
        <v>1</v>
      </c>
      <c r="O18" s="574">
        <v>0.5</v>
      </c>
      <c r="P18" s="573">
        <v>273.33</v>
      </c>
      <c r="Q18" s="575">
        <v>1</v>
      </c>
      <c r="R18" s="570">
        <v>1</v>
      </c>
      <c r="S18" s="575">
        <v>1</v>
      </c>
      <c r="T18" s="574">
        <v>0.5</v>
      </c>
      <c r="U18" s="576">
        <v>1</v>
      </c>
    </row>
    <row r="19" spans="1:21" ht="14.45" customHeight="1" x14ac:dyDescent="0.2">
      <c r="A19" s="569">
        <v>28</v>
      </c>
      <c r="B19" s="570" t="s">
        <v>521</v>
      </c>
      <c r="C19" s="570" t="s">
        <v>524</v>
      </c>
      <c r="D19" s="571" t="s">
        <v>724</v>
      </c>
      <c r="E19" s="572" t="s">
        <v>535</v>
      </c>
      <c r="F19" s="570" t="s">
        <v>522</v>
      </c>
      <c r="G19" s="570" t="s">
        <v>578</v>
      </c>
      <c r="H19" s="570" t="s">
        <v>271</v>
      </c>
      <c r="I19" s="570" t="s">
        <v>579</v>
      </c>
      <c r="J19" s="570" t="s">
        <v>580</v>
      </c>
      <c r="K19" s="570" t="s">
        <v>581</v>
      </c>
      <c r="L19" s="573">
        <v>93.49</v>
      </c>
      <c r="M19" s="573">
        <v>373.96</v>
      </c>
      <c r="N19" s="570">
        <v>4</v>
      </c>
      <c r="O19" s="574">
        <v>2</v>
      </c>
      <c r="P19" s="573">
        <v>186.98</v>
      </c>
      <c r="Q19" s="575">
        <v>0.5</v>
      </c>
      <c r="R19" s="570">
        <v>2</v>
      </c>
      <c r="S19" s="575">
        <v>0.5</v>
      </c>
      <c r="T19" s="574">
        <v>1</v>
      </c>
      <c r="U19" s="576">
        <v>0.5</v>
      </c>
    </row>
    <row r="20" spans="1:21" ht="14.45" customHeight="1" x14ac:dyDescent="0.2">
      <c r="A20" s="569">
        <v>28</v>
      </c>
      <c r="B20" s="570" t="s">
        <v>521</v>
      </c>
      <c r="C20" s="570" t="s">
        <v>524</v>
      </c>
      <c r="D20" s="571" t="s">
        <v>724</v>
      </c>
      <c r="E20" s="572" t="s">
        <v>535</v>
      </c>
      <c r="F20" s="570" t="s">
        <v>522</v>
      </c>
      <c r="G20" s="570" t="s">
        <v>582</v>
      </c>
      <c r="H20" s="570" t="s">
        <v>725</v>
      </c>
      <c r="I20" s="570" t="s">
        <v>583</v>
      </c>
      <c r="J20" s="570" t="s">
        <v>584</v>
      </c>
      <c r="K20" s="570" t="s">
        <v>585</v>
      </c>
      <c r="L20" s="573">
        <v>173.12</v>
      </c>
      <c r="M20" s="573">
        <v>346.24</v>
      </c>
      <c r="N20" s="570">
        <v>2</v>
      </c>
      <c r="O20" s="574">
        <v>1</v>
      </c>
      <c r="P20" s="573">
        <v>346.24</v>
      </c>
      <c r="Q20" s="575">
        <v>1</v>
      </c>
      <c r="R20" s="570">
        <v>2</v>
      </c>
      <c r="S20" s="575">
        <v>1</v>
      </c>
      <c r="T20" s="574">
        <v>1</v>
      </c>
      <c r="U20" s="576">
        <v>1</v>
      </c>
    </row>
    <row r="21" spans="1:21" ht="14.45" customHeight="1" x14ac:dyDescent="0.2">
      <c r="A21" s="569">
        <v>28</v>
      </c>
      <c r="B21" s="570" t="s">
        <v>521</v>
      </c>
      <c r="C21" s="570" t="s">
        <v>524</v>
      </c>
      <c r="D21" s="571" t="s">
        <v>724</v>
      </c>
      <c r="E21" s="572" t="s">
        <v>535</v>
      </c>
      <c r="F21" s="570" t="s">
        <v>522</v>
      </c>
      <c r="G21" s="570" t="s">
        <v>586</v>
      </c>
      <c r="H21" s="570" t="s">
        <v>271</v>
      </c>
      <c r="I21" s="570" t="s">
        <v>587</v>
      </c>
      <c r="J21" s="570" t="s">
        <v>588</v>
      </c>
      <c r="K21" s="570" t="s">
        <v>589</v>
      </c>
      <c r="L21" s="573">
        <v>121.07</v>
      </c>
      <c r="M21" s="573">
        <v>121.07</v>
      </c>
      <c r="N21" s="570">
        <v>1</v>
      </c>
      <c r="O21" s="574">
        <v>0.5</v>
      </c>
      <c r="P21" s="573">
        <v>121.07</v>
      </c>
      <c r="Q21" s="575">
        <v>1</v>
      </c>
      <c r="R21" s="570">
        <v>1</v>
      </c>
      <c r="S21" s="575">
        <v>1</v>
      </c>
      <c r="T21" s="574">
        <v>0.5</v>
      </c>
      <c r="U21" s="576">
        <v>1</v>
      </c>
    </row>
    <row r="22" spans="1:21" ht="14.45" customHeight="1" x14ac:dyDescent="0.2">
      <c r="A22" s="569">
        <v>28</v>
      </c>
      <c r="B22" s="570" t="s">
        <v>521</v>
      </c>
      <c r="C22" s="570" t="s">
        <v>524</v>
      </c>
      <c r="D22" s="571" t="s">
        <v>724</v>
      </c>
      <c r="E22" s="572" t="s">
        <v>535</v>
      </c>
      <c r="F22" s="570" t="s">
        <v>522</v>
      </c>
      <c r="G22" s="570" t="s">
        <v>590</v>
      </c>
      <c r="H22" s="570" t="s">
        <v>271</v>
      </c>
      <c r="I22" s="570" t="s">
        <v>591</v>
      </c>
      <c r="J22" s="570" t="s">
        <v>592</v>
      </c>
      <c r="K22" s="570" t="s">
        <v>593</v>
      </c>
      <c r="L22" s="573">
        <v>94.7</v>
      </c>
      <c r="M22" s="573">
        <v>189.4</v>
      </c>
      <c r="N22" s="570">
        <v>2</v>
      </c>
      <c r="O22" s="574">
        <v>1.5</v>
      </c>
      <c r="P22" s="573">
        <v>189.4</v>
      </c>
      <c r="Q22" s="575">
        <v>1</v>
      </c>
      <c r="R22" s="570">
        <v>2</v>
      </c>
      <c r="S22" s="575">
        <v>1</v>
      </c>
      <c r="T22" s="574">
        <v>1.5</v>
      </c>
      <c r="U22" s="576">
        <v>1</v>
      </c>
    </row>
    <row r="23" spans="1:21" ht="14.45" customHeight="1" x14ac:dyDescent="0.2">
      <c r="A23" s="569">
        <v>28</v>
      </c>
      <c r="B23" s="570" t="s">
        <v>521</v>
      </c>
      <c r="C23" s="570" t="s">
        <v>524</v>
      </c>
      <c r="D23" s="571" t="s">
        <v>724</v>
      </c>
      <c r="E23" s="572" t="s">
        <v>535</v>
      </c>
      <c r="F23" s="570" t="s">
        <v>522</v>
      </c>
      <c r="G23" s="570" t="s">
        <v>590</v>
      </c>
      <c r="H23" s="570" t="s">
        <v>271</v>
      </c>
      <c r="I23" s="570" t="s">
        <v>591</v>
      </c>
      <c r="J23" s="570" t="s">
        <v>592</v>
      </c>
      <c r="K23" s="570" t="s">
        <v>593</v>
      </c>
      <c r="L23" s="573">
        <v>49.04</v>
      </c>
      <c r="M23" s="573">
        <v>539.43999999999994</v>
      </c>
      <c r="N23" s="570">
        <v>11</v>
      </c>
      <c r="O23" s="574">
        <v>4</v>
      </c>
      <c r="P23" s="573">
        <v>441.35999999999996</v>
      </c>
      <c r="Q23" s="575">
        <v>0.81818181818181823</v>
      </c>
      <c r="R23" s="570">
        <v>9</v>
      </c>
      <c r="S23" s="575">
        <v>0.81818181818181823</v>
      </c>
      <c r="T23" s="574">
        <v>3</v>
      </c>
      <c r="U23" s="576">
        <v>0.75</v>
      </c>
    </row>
    <row r="24" spans="1:21" ht="14.45" customHeight="1" x14ac:dyDescent="0.2">
      <c r="A24" s="569">
        <v>28</v>
      </c>
      <c r="B24" s="570" t="s">
        <v>521</v>
      </c>
      <c r="C24" s="570" t="s">
        <v>524</v>
      </c>
      <c r="D24" s="571" t="s">
        <v>724</v>
      </c>
      <c r="E24" s="572" t="s">
        <v>535</v>
      </c>
      <c r="F24" s="570" t="s">
        <v>522</v>
      </c>
      <c r="G24" s="570" t="s">
        <v>590</v>
      </c>
      <c r="H24" s="570" t="s">
        <v>271</v>
      </c>
      <c r="I24" s="570" t="s">
        <v>594</v>
      </c>
      <c r="J24" s="570" t="s">
        <v>592</v>
      </c>
      <c r="K24" s="570" t="s">
        <v>595</v>
      </c>
      <c r="L24" s="573">
        <v>49.04</v>
      </c>
      <c r="M24" s="573">
        <v>98.08</v>
      </c>
      <c r="N24" s="570">
        <v>2</v>
      </c>
      <c r="O24" s="574">
        <v>1</v>
      </c>
      <c r="P24" s="573">
        <v>98.08</v>
      </c>
      <c r="Q24" s="575">
        <v>1</v>
      </c>
      <c r="R24" s="570">
        <v>2</v>
      </c>
      <c r="S24" s="575">
        <v>1</v>
      </c>
      <c r="T24" s="574">
        <v>1</v>
      </c>
      <c r="U24" s="576">
        <v>1</v>
      </c>
    </row>
    <row r="25" spans="1:21" ht="14.45" customHeight="1" x14ac:dyDescent="0.2">
      <c r="A25" s="569">
        <v>28</v>
      </c>
      <c r="B25" s="570" t="s">
        <v>521</v>
      </c>
      <c r="C25" s="570" t="s">
        <v>524</v>
      </c>
      <c r="D25" s="571" t="s">
        <v>724</v>
      </c>
      <c r="E25" s="572" t="s">
        <v>535</v>
      </c>
      <c r="F25" s="570" t="s">
        <v>522</v>
      </c>
      <c r="G25" s="570" t="s">
        <v>590</v>
      </c>
      <c r="H25" s="570" t="s">
        <v>271</v>
      </c>
      <c r="I25" s="570" t="s">
        <v>596</v>
      </c>
      <c r="J25" s="570" t="s">
        <v>592</v>
      </c>
      <c r="K25" s="570" t="s">
        <v>593</v>
      </c>
      <c r="L25" s="573">
        <v>49.04</v>
      </c>
      <c r="M25" s="573">
        <v>98.08</v>
      </c>
      <c r="N25" s="570">
        <v>2</v>
      </c>
      <c r="O25" s="574">
        <v>0.5</v>
      </c>
      <c r="P25" s="573">
        <v>98.08</v>
      </c>
      <c r="Q25" s="575">
        <v>1</v>
      </c>
      <c r="R25" s="570">
        <v>2</v>
      </c>
      <c r="S25" s="575">
        <v>1</v>
      </c>
      <c r="T25" s="574">
        <v>0.5</v>
      </c>
      <c r="U25" s="576">
        <v>1</v>
      </c>
    </row>
    <row r="26" spans="1:21" ht="14.45" customHeight="1" x14ac:dyDescent="0.2">
      <c r="A26" s="569">
        <v>28</v>
      </c>
      <c r="B26" s="570" t="s">
        <v>521</v>
      </c>
      <c r="C26" s="570" t="s">
        <v>524</v>
      </c>
      <c r="D26" s="571" t="s">
        <v>724</v>
      </c>
      <c r="E26" s="572" t="s">
        <v>535</v>
      </c>
      <c r="F26" s="570" t="s">
        <v>522</v>
      </c>
      <c r="G26" s="570" t="s">
        <v>597</v>
      </c>
      <c r="H26" s="570" t="s">
        <v>271</v>
      </c>
      <c r="I26" s="570" t="s">
        <v>598</v>
      </c>
      <c r="J26" s="570" t="s">
        <v>599</v>
      </c>
      <c r="K26" s="570" t="s">
        <v>600</v>
      </c>
      <c r="L26" s="573">
        <v>35.25</v>
      </c>
      <c r="M26" s="573">
        <v>35.25</v>
      </c>
      <c r="N26" s="570">
        <v>1</v>
      </c>
      <c r="O26" s="574">
        <v>0.5</v>
      </c>
      <c r="P26" s="573">
        <v>35.25</v>
      </c>
      <c r="Q26" s="575">
        <v>1</v>
      </c>
      <c r="R26" s="570">
        <v>1</v>
      </c>
      <c r="S26" s="575">
        <v>1</v>
      </c>
      <c r="T26" s="574">
        <v>0.5</v>
      </c>
      <c r="U26" s="576">
        <v>1</v>
      </c>
    </row>
    <row r="27" spans="1:21" ht="14.45" customHeight="1" x14ac:dyDescent="0.2">
      <c r="A27" s="569">
        <v>28</v>
      </c>
      <c r="B27" s="570" t="s">
        <v>521</v>
      </c>
      <c r="C27" s="570" t="s">
        <v>524</v>
      </c>
      <c r="D27" s="571" t="s">
        <v>724</v>
      </c>
      <c r="E27" s="572" t="s">
        <v>535</v>
      </c>
      <c r="F27" s="570" t="s">
        <v>522</v>
      </c>
      <c r="G27" s="570" t="s">
        <v>597</v>
      </c>
      <c r="H27" s="570" t="s">
        <v>271</v>
      </c>
      <c r="I27" s="570" t="s">
        <v>601</v>
      </c>
      <c r="J27" s="570" t="s">
        <v>602</v>
      </c>
      <c r="K27" s="570" t="s">
        <v>600</v>
      </c>
      <c r="L27" s="573">
        <v>35.25</v>
      </c>
      <c r="M27" s="573">
        <v>35.25</v>
      </c>
      <c r="N27" s="570">
        <v>1</v>
      </c>
      <c r="O27" s="574">
        <v>1</v>
      </c>
      <c r="P27" s="573">
        <v>35.25</v>
      </c>
      <c r="Q27" s="575">
        <v>1</v>
      </c>
      <c r="R27" s="570">
        <v>1</v>
      </c>
      <c r="S27" s="575">
        <v>1</v>
      </c>
      <c r="T27" s="574">
        <v>1</v>
      </c>
      <c r="U27" s="576">
        <v>1</v>
      </c>
    </row>
    <row r="28" spans="1:21" ht="14.45" customHeight="1" x14ac:dyDescent="0.2">
      <c r="A28" s="569">
        <v>28</v>
      </c>
      <c r="B28" s="570" t="s">
        <v>521</v>
      </c>
      <c r="C28" s="570" t="s">
        <v>524</v>
      </c>
      <c r="D28" s="571" t="s">
        <v>724</v>
      </c>
      <c r="E28" s="572" t="s">
        <v>535</v>
      </c>
      <c r="F28" s="570" t="s">
        <v>522</v>
      </c>
      <c r="G28" s="570" t="s">
        <v>603</v>
      </c>
      <c r="H28" s="570" t="s">
        <v>271</v>
      </c>
      <c r="I28" s="570" t="s">
        <v>604</v>
      </c>
      <c r="J28" s="570" t="s">
        <v>605</v>
      </c>
      <c r="K28" s="570" t="s">
        <v>606</v>
      </c>
      <c r="L28" s="573">
        <v>42.14</v>
      </c>
      <c r="M28" s="573">
        <v>84.28</v>
      </c>
      <c r="N28" s="570">
        <v>2</v>
      </c>
      <c r="O28" s="574">
        <v>2</v>
      </c>
      <c r="P28" s="573">
        <v>84.28</v>
      </c>
      <c r="Q28" s="575">
        <v>1</v>
      </c>
      <c r="R28" s="570">
        <v>2</v>
      </c>
      <c r="S28" s="575">
        <v>1</v>
      </c>
      <c r="T28" s="574">
        <v>2</v>
      </c>
      <c r="U28" s="576">
        <v>1</v>
      </c>
    </row>
    <row r="29" spans="1:21" ht="14.45" customHeight="1" x14ac:dyDescent="0.2">
      <c r="A29" s="569">
        <v>28</v>
      </c>
      <c r="B29" s="570" t="s">
        <v>521</v>
      </c>
      <c r="C29" s="570" t="s">
        <v>524</v>
      </c>
      <c r="D29" s="571" t="s">
        <v>724</v>
      </c>
      <c r="E29" s="572" t="s">
        <v>535</v>
      </c>
      <c r="F29" s="570" t="s">
        <v>522</v>
      </c>
      <c r="G29" s="570" t="s">
        <v>607</v>
      </c>
      <c r="H29" s="570" t="s">
        <v>271</v>
      </c>
      <c r="I29" s="570" t="s">
        <v>608</v>
      </c>
      <c r="J29" s="570" t="s">
        <v>609</v>
      </c>
      <c r="K29" s="570" t="s">
        <v>610</v>
      </c>
      <c r="L29" s="573">
        <v>111.72</v>
      </c>
      <c r="M29" s="573">
        <v>111.72</v>
      </c>
      <c r="N29" s="570">
        <v>1</v>
      </c>
      <c r="O29" s="574">
        <v>1</v>
      </c>
      <c r="P29" s="573"/>
      <c r="Q29" s="575">
        <v>0</v>
      </c>
      <c r="R29" s="570"/>
      <c r="S29" s="575">
        <v>0</v>
      </c>
      <c r="T29" s="574"/>
      <c r="U29" s="576">
        <v>0</v>
      </c>
    </row>
    <row r="30" spans="1:21" ht="14.45" customHeight="1" x14ac:dyDescent="0.2">
      <c r="A30" s="569">
        <v>28</v>
      </c>
      <c r="B30" s="570" t="s">
        <v>521</v>
      </c>
      <c r="C30" s="570" t="s">
        <v>524</v>
      </c>
      <c r="D30" s="571" t="s">
        <v>724</v>
      </c>
      <c r="E30" s="572" t="s">
        <v>535</v>
      </c>
      <c r="F30" s="570" t="s">
        <v>522</v>
      </c>
      <c r="G30" s="570" t="s">
        <v>611</v>
      </c>
      <c r="H30" s="570" t="s">
        <v>271</v>
      </c>
      <c r="I30" s="570" t="s">
        <v>612</v>
      </c>
      <c r="J30" s="570" t="s">
        <v>613</v>
      </c>
      <c r="K30" s="570" t="s">
        <v>614</v>
      </c>
      <c r="L30" s="573">
        <v>31.65</v>
      </c>
      <c r="M30" s="573">
        <v>31.65</v>
      </c>
      <c r="N30" s="570">
        <v>1</v>
      </c>
      <c r="O30" s="574">
        <v>1</v>
      </c>
      <c r="P30" s="573">
        <v>31.65</v>
      </c>
      <c r="Q30" s="575">
        <v>1</v>
      </c>
      <c r="R30" s="570">
        <v>1</v>
      </c>
      <c r="S30" s="575">
        <v>1</v>
      </c>
      <c r="T30" s="574">
        <v>1</v>
      </c>
      <c r="U30" s="576">
        <v>1</v>
      </c>
    </row>
    <row r="31" spans="1:21" ht="14.45" customHeight="1" x14ac:dyDescent="0.2">
      <c r="A31" s="569">
        <v>28</v>
      </c>
      <c r="B31" s="570" t="s">
        <v>521</v>
      </c>
      <c r="C31" s="570" t="s">
        <v>524</v>
      </c>
      <c r="D31" s="571" t="s">
        <v>724</v>
      </c>
      <c r="E31" s="572" t="s">
        <v>535</v>
      </c>
      <c r="F31" s="570" t="s">
        <v>522</v>
      </c>
      <c r="G31" s="570" t="s">
        <v>611</v>
      </c>
      <c r="H31" s="570" t="s">
        <v>271</v>
      </c>
      <c r="I31" s="570" t="s">
        <v>615</v>
      </c>
      <c r="J31" s="570" t="s">
        <v>613</v>
      </c>
      <c r="K31" s="570" t="s">
        <v>616</v>
      </c>
      <c r="L31" s="573">
        <v>31.65</v>
      </c>
      <c r="M31" s="573">
        <v>31.65</v>
      </c>
      <c r="N31" s="570">
        <v>1</v>
      </c>
      <c r="O31" s="574">
        <v>0.5</v>
      </c>
      <c r="P31" s="573">
        <v>31.65</v>
      </c>
      <c r="Q31" s="575">
        <v>1</v>
      </c>
      <c r="R31" s="570">
        <v>1</v>
      </c>
      <c r="S31" s="575">
        <v>1</v>
      </c>
      <c r="T31" s="574">
        <v>0.5</v>
      </c>
      <c r="U31" s="576">
        <v>1</v>
      </c>
    </row>
    <row r="32" spans="1:21" ht="14.45" customHeight="1" x14ac:dyDescent="0.2">
      <c r="A32" s="569">
        <v>28</v>
      </c>
      <c r="B32" s="570" t="s">
        <v>521</v>
      </c>
      <c r="C32" s="570" t="s">
        <v>524</v>
      </c>
      <c r="D32" s="571" t="s">
        <v>724</v>
      </c>
      <c r="E32" s="572" t="s">
        <v>535</v>
      </c>
      <c r="F32" s="570" t="s">
        <v>522</v>
      </c>
      <c r="G32" s="570" t="s">
        <v>617</v>
      </c>
      <c r="H32" s="570" t="s">
        <v>725</v>
      </c>
      <c r="I32" s="570" t="s">
        <v>618</v>
      </c>
      <c r="J32" s="570" t="s">
        <v>619</v>
      </c>
      <c r="K32" s="570" t="s">
        <v>620</v>
      </c>
      <c r="L32" s="573">
        <v>73.45</v>
      </c>
      <c r="M32" s="573">
        <v>220.35000000000002</v>
      </c>
      <c r="N32" s="570">
        <v>3</v>
      </c>
      <c r="O32" s="574">
        <v>1.5</v>
      </c>
      <c r="P32" s="573">
        <v>220.35000000000002</v>
      </c>
      <c r="Q32" s="575">
        <v>1</v>
      </c>
      <c r="R32" s="570">
        <v>3</v>
      </c>
      <c r="S32" s="575">
        <v>1</v>
      </c>
      <c r="T32" s="574">
        <v>1.5</v>
      </c>
      <c r="U32" s="576">
        <v>1</v>
      </c>
    </row>
    <row r="33" spans="1:21" ht="14.45" customHeight="1" x14ac:dyDescent="0.2">
      <c r="A33" s="569">
        <v>28</v>
      </c>
      <c r="B33" s="570" t="s">
        <v>521</v>
      </c>
      <c r="C33" s="570" t="s">
        <v>524</v>
      </c>
      <c r="D33" s="571" t="s">
        <v>724</v>
      </c>
      <c r="E33" s="572" t="s">
        <v>535</v>
      </c>
      <c r="F33" s="570" t="s">
        <v>522</v>
      </c>
      <c r="G33" s="570" t="s">
        <v>621</v>
      </c>
      <c r="H33" s="570" t="s">
        <v>725</v>
      </c>
      <c r="I33" s="570" t="s">
        <v>622</v>
      </c>
      <c r="J33" s="570" t="s">
        <v>623</v>
      </c>
      <c r="K33" s="570" t="s">
        <v>624</v>
      </c>
      <c r="L33" s="573">
        <v>141.25</v>
      </c>
      <c r="M33" s="573">
        <v>141.25</v>
      </c>
      <c r="N33" s="570">
        <v>1</v>
      </c>
      <c r="O33" s="574">
        <v>0.5</v>
      </c>
      <c r="P33" s="573">
        <v>141.25</v>
      </c>
      <c r="Q33" s="575">
        <v>1</v>
      </c>
      <c r="R33" s="570">
        <v>1</v>
      </c>
      <c r="S33" s="575">
        <v>1</v>
      </c>
      <c r="T33" s="574">
        <v>0.5</v>
      </c>
      <c r="U33" s="576">
        <v>1</v>
      </c>
    </row>
    <row r="34" spans="1:21" ht="14.45" customHeight="1" x14ac:dyDescent="0.2">
      <c r="A34" s="569">
        <v>28</v>
      </c>
      <c r="B34" s="570" t="s">
        <v>521</v>
      </c>
      <c r="C34" s="570" t="s">
        <v>524</v>
      </c>
      <c r="D34" s="571" t="s">
        <v>724</v>
      </c>
      <c r="E34" s="572" t="s">
        <v>535</v>
      </c>
      <c r="F34" s="570" t="s">
        <v>522</v>
      </c>
      <c r="G34" s="570" t="s">
        <v>621</v>
      </c>
      <c r="H34" s="570" t="s">
        <v>271</v>
      </c>
      <c r="I34" s="570" t="s">
        <v>625</v>
      </c>
      <c r="J34" s="570" t="s">
        <v>626</v>
      </c>
      <c r="K34" s="570" t="s">
        <v>627</v>
      </c>
      <c r="L34" s="573">
        <v>46.03</v>
      </c>
      <c r="M34" s="573">
        <v>46.03</v>
      </c>
      <c r="N34" s="570">
        <v>1</v>
      </c>
      <c r="O34" s="574">
        <v>1</v>
      </c>
      <c r="P34" s="573">
        <v>46.03</v>
      </c>
      <c r="Q34" s="575">
        <v>1</v>
      </c>
      <c r="R34" s="570">
        <v>1</v>
      </c>
      <c r="S34" s="575">
        <v>1</v>
      </c>
      <c r="T34" s="574">
        <v>1</v>
      </c>
      <c r="U34" s="576">
        <v>1</v>
      </c>
    </row>
    <row r="35" spans="1:21" ht="14.45" customHeight="1" x14ac:dyDescent="0.2">
      <c r="A35" s="569">
        <v>28</v>
      </c>
      <c r="B35" s="570" t="s">
        <v>521</v>
      </c>
      <c r="C35" s="570" t="s">
        <v>524</v>
      </c>
      <c r="D35" s="571" t="s">
        <v>724</v>
      </c>
      <c r="E35" s="572" t="s">
        <v>535</v>
      </c>
      <c r="F35" s="570" t="s">
        <v>522</v>
      </c>
      <c r="G35" s="570" t="s">
        <v>628</v>
      </c>
      <c r="H35" s="570" t="s">
        <v>271</v>
      </c>
      <c r="I35" s="570" t="s">
        <v>629</v>
      </c>
      <c r="J35" s="570" t="s">
        <v>630</v>
      </c>
      <c r="K35" s="570" t="s">
        <v>631</v>
      </c>
      <c r="L35" s="573">
        <v>87.67</v>
      </c>
      <c r="M35" s="573">
        <v>350.68</v>
      </c>
      <c r="N35" s="570">
        <v>4</v>
      </c>
      <c r="O35" s="574">
        <v>1.5</v>
      </c>
      <c r="P35" s="573">
        <v>350.68</v>
      </c>
      <c r="Q35" s="575">
        <v>1</v>
      </c>
      <c r="R35" s="570">
        <v>4</v>
      </c>
      <c r="S35" s="575">
        <v>1</v>
      </c>
      <c r="T35" s="574">
        <v>1.5</v>
      </c>
      <c r="U35" s="576">
        <v>1</v>
      </c>
    </row>
    <row r="36" spans="1:21" ht="14.45" customHeight="1" x14ac:dyDescent="0.2">
      <c r="A36" s="569">
        <v>28</v>
      </c>
      <c r="B36" s="570" t="s">
        <v>521</v>
      </c>
      <c r="C36" s="570" t="s">
        <v>524</v>
      </c>
      <c r="D36" s="571" t="s">
        <v>724</v>
      </c>
      <c r="E36" s="572" t="s">
        <v>535</v>
      </c>
      <c r="F36" s="570" t="s">
        <v>522</v>
      </c>
      <c r="G36" s="570" t="s">
        <v>632</v>
      </c>
      <c r="H36" s="570" t="s">
        <v>271</v>
      </c>
      <c r="I36" s="570" t="s">
        <v>633</v>
      </c>
      <c r="J36" s="570" t="s">
        <v>634</v>
      </c>
      <c r="K36" s="570" t="s">
        <v>635</v>
      </c>
      <c r="L36" s="573">
        <v>51.06</v>
      </c>
      <c r="M36" s="573">
        <v>51.06</v>
      </c>
      <c r="N36" s="570">
        <v>1</v>
      </c>
      <c r="O36" s="574">
        <v>0.5</v>
      </c>
      <c r="P36" s="573">
        <v>51.06</v>
      </c>
      <c r="Q36" s="575">
        <v>1</v>
      </c>
      <c r="R36" s="570">
        <v>1</v>
      </c>
      <c r="S36" s="575">
        <v>1</v>
      </c>
      <c r="T36" s="574">
        <v>0.5</v>
      </c>
      <c r="U36" s="576">
        <v>1</v>
      </c>
    </row>
    <row r="37" spans="1:21" ht="14.45" customHeight="1" x14ac:dyDescent="0.2">
      <c r="A37" s="569">
        <v>28</v>
      </c>
      <c r="B37" s="570" t="s">
        <v>521</v>
      </c>
      <c r="C37" s="570" t="s">
        <v>524</v>
      </c>
      <c r="D37" s="571" t="s">
        <v>724</v>
      </c>
      <c r="E37" s="572" t="s">
        <v>535</v>
      </c>
      <c r="F37" s="570" t="s">
        <v>522</v>
      </c>
      <c r="G37" s="570" t="s">
        <v>636</v>
      </c>
      <c r="H37" s="570" t="s">
        <v>271</v>
      </c>
      <c r="I37" s="570" t="s">
        <v>637</v>
      </c>
      <c r="J37" s="570" t="s">
        <v>638</v>
      </c>
      <c r="K37" s="570" t="s">
        <v>639</v>
      </c>
      <c r="L37" s="573">
        <v>0</v>
      </c>
      <c r="M37" s="573">
        <v>0</v>
      </c>
      <c r="N37" s="570">
        <v>4</v>
      </c>
      <c r="O37" s="574">
        <v>3.5</v>
      </c>
      <c r="P37" s="573">
        <v>0</v>
      </c>
      <c r="Q37" s="575"/>
      <c r="R37" s="570">
        <v>4</v>
      </c>
      <c r="S37" s="575">
        <v>1</v>
      </c>
      <c r="T37" s="574">
        <v>3.5</v>
      </c>
      <c r="U37" s="576">
        <v>1</v>
      </c>
    </row>
    <row r="38" spans="1:21" ht="14.45" customHeight="1" x14ac:dyDescent="0.2">
      <c r="A38" s="569">
        <v>28</v>
      </c>
      <c r="B38" s="570" t="s">
        <v>521</v>
      </c>
      <c r="C38" s="570" t="s">
        <v>524</v>
      </c>
      <c r="D38" s="571" t="s">
        <v>724</v>
      </c>
      <c r="E38" s="572" t="s">
        <v>535</v>
      </c>
      <c r="F38" s="570" t="s">
        <v>522</v>
      </c>
      <c r="G38" s="570" t="s">
        <v>640</v>
      </c>
      <c r="H38" s="570" t="s">
        <v>271</v>
      </c>
      <c r="I38" s="570" t="s">
        <v>641</v>
      </c>
      <c r="J38" s="570" t="s">
        <v>642</v>
      </c>
      <c r="K38" s="570" t="s">
        <v>643</v>
      </c>
      <c r="L38" s="573">
        <v>121.92</v>
      </c>
      <c r="M38" s="573">
        <v>4145.28</v>
      </c>
      <c r="N38" s="570">
        <v>34</v>
      </c>
      <c r="O38" s="574">
        <v>7.5</v>
      </c>
      <c r="P38" s="573">
        <v>4145.28</v>
      </c>
      <c r="Q38" s="575">
        <v>1</v>
      </c>
      <c r="R38" s="570">
        <v>34</v>
      </c>
      <c r="S38" s="575">
        <v>1</v>
      </c>
      <c r="T38" s="574">
        <v>7.5</v>
      </c>
      <c r="U38" s="576">
        <v>1</v>
      </c>
    </row>
    <row r="39" spans="1:21" ht="14.45" customHeight="1" x14ac:dyDescent="0.2">
      <c r="A39" s="569">
        <v>28</v>
      </c>
      <c r="B39" s="570" t="s">
        <v>521</v>
      </c>
      <c r="C39" s="570" t="s">
        <v>524</v>
      </c>
      <c r="D39" s="571" t="s">
        <v>724</v>
      </c>
      <c r="E39" s="572" t="s">
        <v>535</v>
      </c>
      <c r="F39" s="570" t="s">
        <v>522</v>
      </c>
      <c r="G39" s="570" t="s">
        <v>640</v>
      </c>
      <c r="H39" s="570" t="s">
        <v>271</v>
      </c>
      <c r="I39" s="570" t="s">
        <v>641</v>
      </c>
      <c r="J39" s="570" t="s">
        <v>642</v>
      </c>
      <c r="K39" s="570" t="s">
        <v>643</v>
      </c>
      <c r="L39" s="573">
        <v>107.27</v>
      </c>
      <c r="M39" s="573">
        <v>214.54</v>
      </c>
      <c r="N39" s="570">
        <v>2</v>
      </c>
      <c r="O39" s="574">
        <v>1</v>
      </c>
      <c r="P39" s="573">
        <v>214.54</v>
      </c>
      <c r="Q39" s="575">
        <v>1</v>
      </c>
      <c r="R39" s="570">
        <v>2</v>
      </c>
      <c r="S39" s="575">
        <v>1</v>
      </c>
      <c r="T39" s="574">
        <v>1</v>
      </c>
      <c r="U39" s="576">
        <v>1</v>
      </c>
    </row>
    <row r="40" spans="1:21" ht="14.45" customHeight="1" x14ac:dyDescent="0.2">
      <c r="A40" s="569">
        <v>28</v>
      </c>
      <c r="B40" s="570" t="s">
        <v>521</v>
      </c>
      <c r="C40" s="570" t="s">
        <v>524</v>
      </c>
      <c r="D40" s="571" t="s">
        <v>724</v>
      </c>
      <c r="E40" s="572" t="s">
        <v>530</v>
      </c>
      <c r="F40" s="570" t="s">
        <v>522</v>
      </c>
      <c r="G40" s="570" t="s">
        <v>590</v>
      </c>
      <c r="H40" s="570" t="s">
        <v>271</v>
      </c>
      <c r="I40" s="570" t="s">
        <v>591</v>
      </c>
      <c r="J40" s="570" t="s">
        <v>592</v>
      </c>
      <c r="K40" s="570" t="s">
        <v>593</v>
      </c>
      <c r="L40" s="573">
        <v>94.7</v>
      </c>
      <c r="M40" s="573">
        <v>94.7</v>
      </c>
      <c r="N40" s="570">
        <v>1</v>
      </c>
      <c r="O40" s="574">
        <v>1</v>
      </c>
      <c r="P40" s="573">
        <v>94.7</v>
      </c>
      <c r="Q40" s="575">
        <v>1</v>
      </c>
      <c r="R40" s="570">
        <v>1</v>
      </c>
      <c r="S40" s="575">
        <v>1</v>
      </c>
      <c r="T40" s="574">
        <v>1</v>
      </c>
      <c r="U40" s="576">
        <v>1</v>
      </c>
    </row>
    <row r="41" spans="1:21" ht="14.45" customHeight="1" x14ac:dyDescent="0.2">
      <c r="A41" s="569">
        <v>28</v>
      </c>
      <c r="B41" s="570" t="s">
        <v>521</v>
      </c>
      <c r="C41" s="570" t="s">
        <v>524</v>
      </c>
      <c r="D41" s="571" t="s">
        <v>724</v>
      </c>
      <c r="E41" s="572" t="s">
        <v>530</v>
      </c>
      <c r="F41" s="570" t="s">
        <v>522</v>
      </c>
      <c r="G41" s="570" t="s">
        <v>644</v>
      </c>
      <c r="H41" s="570" t="s">
        <v>271</v>
      </c>
      <c r="I41" s="570" t="s">
        <v>645</v>
      </c>
      <c r="J41" s="570" t="s">
        <v>646</v>
      </c>
      <c r="K41" s="570" t="s">
        <v>647</v>
      </c>
      <c r="L41" s="573">
        <v>132.97999999999999</v>
      </c>
      <c r="M41" s="573">
        <v>132.97999999999999</v>
      </c>
      <c r="N41" s="570">
        <v>1</v>
      </c>
      <c r="O41" s="574">
        <v>1</v>
      </c>
      <c r="P41" s="573">
        <v>132.97999999999999</v>
      </c>
      <c r="Q41" s="575">
        <v>1</v>
      </c>
      <c r="R41" s="570">
        <v>1</v>
      </c>
      <c r="S41" s="575">
        <v>1</v>
      </c>
      <c r="T41" s="574">
        <v>1</v>
      </c>
      <c r="U41" s="576">
        <v>1</v>
      </c>
    </row>
    <row r="42" spans="1:21" ht="14.45" customHeight="1" x14ac:dyDescent="0.2">
      <c r="A42" s="569">
        <v>28</v>
      </c>
      <c r="B42" s="570" t="s">
        <v>521</v>
      </c>
      <c r="C42" s="570" t="s">
        <v>524</v>
      </c>
      <c r="D42" s="571" t="s">
        <v>724</v>
      </c>
      <c r="E42" s="572" t="s">
        <v>530</v>
      </c>
      <c r="F42" s="570" t="s">
        <v>522</v>
      </c>
      <c r="G42" s="570" t="s">
        <v>648</v>
      </c>
      <c r="H42" s="570" t="s">
        <v>271</v>
      </c>
      <c r="I42" s="570" t="s">
        <v>649</v>
      </c>
      <c r="J42" s="570" t="s">
        <v>650</v>
      </c>
      <c r="K42" s="570" t="s">
        <v>651</v>
      </c>
      <c r="L42" s="573">
        <v>79.099999999999994</v>
      </c>
      <c r="M42" s="573">
        <v>158.19999999999999</v>
      </c>
      <c r="N42" s="570">
        <v>2</v>
      </c>
      <c r="O42" s="574">
        <v>1</v>
      </c>
      <c r="P42" s="573"/>
      <c r="Q42" s="575">
        <v>0</v>
      </c>
      <c r="R42" s="570"/>
      <c r="S42" s="575">
        <v>0</v>
      </c>
      <c r="T42" s="574"/>
      <c r="U42" s="576">
        <v>0</v>
      </c>
    </row>
    <row r="43" spans="1:21" ht="14.45" customHeight="1" x14ac:dyDescent="0.2">
      <c r="A43" s="569">
        <v>28</v>
      </c>
      <c r="B43" s="570" t="s">
        <v>521</v>
      </c>
      <c r="C43" s="570" t="s">
        <v>524</v>
      </c>
      <c r="D43" s="571" t="s">
        <v>724</v>
      </c>
      <c r="E43" s="572" t="s">
        <v>530</v>
      </c>
      <c r="F43" s="570" t="s">
        <v>522</v>
      </c>
      <c r="G43" s="570" t="s">
        <v>652</v>
      </c>
      <c r="H43" s="570" t="s">
        <v>725</v>
      </c>
      <c r="I43" s="570" t="s">
        <v>653</v>
      </c>
      <c r="J43" s="570" t="s">
        <v>654</v>
      </c>
      <c r="K43" s="570" t="s">
        <v>655</v>
      </c>
      <c r="L43" s="573">
        <v>0</v>
      </c>
      <c r="M43" s="573">
        <v>0</v>
      </c>
      <c r="N43" s="570">
        <v>1</v>
      </c>
      <c r="O43" s="574">
        <v>1</v>
      </c>
      <c r="P43" s="573">
        <v>0</v>
      </c>
      <c r="Q43" s="575"/>
      <c r="R43" s="570">
        <v>1</v>
      </c>
      <c r="S43" s="575">
        <v>1</v>
      </c>
      <c r="T43" s="574">
        <v>1</v>
      </c>
      <c r="U43" s="576">
        <v>1</v>
      </c>
    </row>
    <row r="44" spans="1:21" ht="14.45" customHeight="1" x14ac:dyDescent="0.2">
      <c r="A44" s="569">
        <v>28</v>
      </c>
      <c r="B44" s="570" t="s">
        <v>521</v>
      </c>
      <c r="C44" s="570" t="s">
        <v>524</v>
      </c>
      <c r="D44" s="571" t="s">
        <v>724</v>
      </c>
      <c r="E44" s="572" t="s">
        <v>534</v>
      </c>
      <c r="F44" s="570" t="s">
        <v>522</v>
      </c>
      <c r="G44" s="570" t="s">
        <v>656</v>
      </c>
      <c r="H44" s="570" t="s">
        <v>271</v>
      </c>
      <c r="I44" s="570" t="s">
        <v>657</v>
      </c>
      <c r="J44" s="570" t="s">
        <v>658</v>
      </c>
      <c r="K44" s="570" t="s">
        <v>659</v>
      </c>
      <c r="L44" s="573">
        <v>68.81</v>
      </c>
      <c r="M44" s="573">
        <v>68.81</v>
      </c>
      <c r="N44" s="570">
        <v>1</v>
      </c>
      <c r="O44" s="574">
        <v>1</v>
      </c>
      <c r="P44" s="573"/>
      <c r="Q44" s="575">
        <v>0</v>
      </c>
      <c r="R44" s="570"/>
      <c r="S44" s="575">
        <v>0</v>
      </c>
      <c r="T44" s="574"/>
      <c r="U44" s="576">
        <v>0</v>
      </c>
    </row>
    <row r="45" spans="1:21" ht="14.45" customHeight="1" x14ac:dyDescent="0.2">
      <c r="A45" s="569">
        <v>28</v>
      </c>
      <c r="B45" s="570" t="s">
        <v>521</v>
      </c>
      <c r="C45" s="570" t="s">
        <v>524</v>
      </c>
      <c r="D45" s="571" t="s">
        <v>724</v>
      </c>
      <c r="E45" s="572" t="s">
        <v>534</v>
      </c>
      <c r="F45" s="570" t="s">
        <v>522</v>
      </c>
      <c r="G45" s="570" t="s">
        <v>590</v>
      </c>
      <c r="H45" s="570" t="s">
        <v>271</v>
      </c>
      <c r="I45" s="570" t="s">
        <v>591</v>
      </c>
      <c r="J45" s="570" t="s">
        <v>592</v>
      </c>
      <c r="K45" s="570" t="s">
        <v>593</v>
      </c>
      <c r="L45" s="573">
        <v>94.7</v>
      </c>
      <c r="M45" s="573">
        <v>94.7</v>
      </c>
      <c r="N45" s="570">
        <v>1</v>
      </c>
      <c r="O45" s="574">
        <v>1</v>
      </c>
      <c r="P45" s="573">
        <v>94.7</v>
      </c>
      <c r="Q45" s="575">
        <v>1</v>
      </c>
      <c r="R45" s="570">
        <v>1</v>
      </c>
      <c r="S45" s="575">
        <v>1</v>
      </c>
      <c r="T45" s="574">
        <v>1</v>
      </c>
      <c r="U45" s="576">
        <v>1</v>
      </c>
    </row>
    <row r="46" spans="1:21" ht="14.45" customHeight="1" x14ac:dyDescent="0.2">
      <c r="A46" s="569">
        <v>28</v>
      </c>
      <c r="B46" s="570" t="s">
        <v>521</v>
      </c>
      <c r="C46" s="570" t="s">
        <v>524</v>
      </c>
      <c r="D46" s="571" t="s">
        <v>724</v>
      </c>
      <c r="E46" s="572" t="s">
        <v>534</v>
      </c>
      <c r="F46" s="570" t="s">
        <v>522</v>
      </c>
      <c r="G46" s="570" t="s">
        <v>603</v>
      </c>
      <c r="H46" s="570" t="s">
        <v>271</v>
      </c>
      <c r="I46" s="570" t="s">
        <v>660</v>
      </c>
      <c r="J46" s="570" t="s">
        <v>661</v>
      </c>
      <c r="K46" s="570" t="s">
        <v>662</v>
      </c>
      <c r="L46" s="573">
        <v>89.91</v>
      </c>
      <c r="M46" s="573">
        <v>179.82</v>
      </c>
      <c r="N46" s="570">
        <v>2</v>
      </c>
      <c r="O46" s="574">
        <v>1.5</v>
      </c>
      <c r="P46" s="573">
        <v>89.91</v>
      </c>
      <c r="Q46" s="575">
        <v>0.5</v>
      </c>
      <c r="R46" s="570">
        <v>1</v>
      </c>
      <c r="S46" s="575">
        <v>0.5</v>
      </c>
      <c r="T46" s="574">
        <v>1</v>
      </c>
      <c r="U46" s="576">
        <v>0.66666666666666663</v>
      </c>
    </row>
    <row r="47" spans="1:21" ht="14.45" customHeight="1" x14ac:dyDescent="0.2">
      <c r="A47" s="569">
        <v>28</v>
      </c>
      <c r="B47" s="570" t="s">
        <v>521</v>
      </c>
      <c r="C47" s="570" t="s">
        <v>524</v>
      </c>
      <c r="D47" s="571" t="s">
        <v>724</v>
      </c>
      <c r="E47" s="572" t="s">
        <v>534</v>
      </c>
      <c r="F47" s="570" t="s">
        <v>522</v>
      </c>
      <c r="G47" s="570" t="s">
        <v>663</v>
      </c>
      <c r="H47" s="570" t="s">
        <v>725</v>
      </c>
      <c r="I47" s="570" t="s">
        <v>664</v>
      </c>
      <c r="J47" s="570" t="s">
        <v>665</v>
      </c>
      <c r="K47" s="570" t="s">
        <v>666</v>
      </c>
      <c r="L47" s="573">
        <v>63.75</v>
      </c>
      <c r="M47" s="573">
        <v>127.5</v>
      </c>
      <c r="N47" s="570">
        <v>2</v>
      </c>
      <c r="O47" s="574">
        <v>1</v>
      </c>
      <c r="P47" s="573">
        <v>127.5</v>
      </c>
      <c r="Q47" s="575">
        <v>1</v>
      </c>
      <c r="R47" s="570">
        <v>2</v>
      </c>
      <c r="S47" s="575">
        <v>1</v>
      </c>
      <c r="T47" s="574">
        <v>1</v>
      </c>
      <c r="U47" s="576">
        <v>1</v>
      </c>
    </row>
    <row r="48" spans="1:21" ht="14.45" customHeight="1" x14ac:dyDescent="0.2">
      <c r="A48" s="569">
        <v>28</v>
      </c>
      <c r="B48" s="570" t="s">
        <v>521</v>
      </c>
      <c r="C48" s="570" t="s">
        <v>524</v>
      </c>
      <c r="D48" s="571" t="s">
        <v>724</v>
      </c>
      <c r="E48" s="572" t="s">
        <v>534</v>
      </c>
      <c r="F48" s="570" t="s">
        <v>522</v>
      </c>
      <c r="G48" s="570" t="s">
        <v>667</v>
      </c>
      <c r="H48" s="570" t="s">
        <v>725</v>
      </c>
      <c r="I48" s="570" t="s">
        <v>668</v>
      </c>
      <c r="J48" s="570" t="s">
        <v>669</v>
      </c>
      <c r="K48" s="570" t="s">
        <v>670</v>
      </c>
      <c r="L48" s="573">
        <v>154.36000000000001</v>
      </c>
      <c r="M48" s="573">
        <v>463.08000000000004</v>
      </c>
      <c r="N48" s="570">
        <v>3</v>
      </c>
      <c r="O48" s="574">
        <v>2.5</v>
      </c>
      <c r="P48" s="573">
        <v>154.36000000000001</v>
      </c>
      <c r="Q48" s="575">
        <v>0.33333333333333331</v>
      </c>
      <c r="R48" s="570">
        <v>1</v>
      </c>
      <c r="S48" s="575">
        <v>0.33333333333333331</v>
      </c>
      <c r="T48" s="574">
        <v>1</v>
      </c>
      <c r="U48" s="576">
        <v>0.4</v>
      </c>
    </row>
    <row r="49" spans="1:21" ht="14.45" customHeight="1" x14ac:dyDescent="0.2">
      <c r="A49" s="569">
        <v>28</v>
      </c>
      <c r="B49" s="570" t="s">
        <v>521</v>
      </c>
      <c r="C49" s="570" t="s">
        <v>524</v>
      </c>
      <c r="D49" s="571" t="s">
        <v>724</v>
      </c>
      <c r="E49" s="572" t="s">
        <v>534</v>
      </c>
      <c r="F49" s="570" t="s">
        <v>523</v>
      </c>
      <c r="G49" s="570" t="s">
        <v>671</v>
      </c>
      <c r="H49" s="570" t="s">
        <v>271</v>
      </c>
      <c r="I49" s="570" t="s">
        <v>672</v>
      </c>
      <c r="J49" s="570" t="s">
        <v>673</v>
      </c>
      <c r="K49" s="570"/>
      <c r="L49" s="573">
        <v>0</v>
      </c>
      <c r="M49" s="573">
        <v>0</v>
      </c>
      <c r="N49" s="570">
        <v>1</v>
      </c>
      <c r="O49" s="574">
        <v>1</v>
      </c>
      <c r="P49" s="573">
        <v>0</v>
      </c>
      <c r="Q49" s="575"/>
      <c r="R49" s="570">
        <v>1</v>
      </c>
      <c r="S49" s="575">
        <v>1</v>
      </c>
      <c r="T49" s="574">
        <v>1</v>
      </c>
      <c r="U49" s="576">
        <v>1</v>
      </c>
    </row>
    <row r="50" spans="1:21" ht="14.45" customHeight="1" x14ac:dyDescent="0.2">
      <c r="A50" s="569">
        <v>28</v>
      </c>
      <c r="B50" s="570" t="s">
        <v>521</v>
      </c>
      <c r="C50" s="570" t="s">
        <v>524</v>
      </c>
      <c r="D50" s="571" t="s">
        <v>724</v>
      </c>
      <c r="E50" s="572" t="s">
        <v>532</v>
      </c>
      <c r="F50" s="570" t="s">
        <v>522</v>
      </c>
      <c r="G50" s="570" t="s">
        <v>590</v>
      </c>
      <c r="H50" s="570" t="s">
        <v>271</v>
      </c>
      <c r="I50" s="570" t="s">
        <v>674</v>
      </c>
      <c r="J50" s="570" t="s">
        <v>592</v>
      </c>
      <c r="K50" s="570" t="s">
        <v>593</v>
      </c>
      <c r="L50" s="573">
        <v>94.7</v>
      </c>
      <c r="M50" s="573">
        <v>94.7</v>
      </c>
      <c r="N50" s="570">
        <v>1</v>
      </c>
      <c r="O50" s="574">
        <v>1</v>
      </c>
      <c r="P50" s="573"/>
      <c r="Q50" s="575">
        <v>0</v>
      </c>
      <c r="R50" s="570"/>
      <c r="S50" s="575">
        <v>0</v>
      </c>
      <c r="T50" s="574"/>
      <c r="U50" s="576">
        <v>0</v>
      </c>
    </row>
    <row r="51" spans="1:21" ht="14.45" customHeight="1" x14ac:dyDescent="0.2">
      <c r="A51" s="569">
        <v>28</v>
      </c>
      <c r="B51" s="570" t="s">
        <v>521</v>
      </c>
      <c r="C51" s="570" t="s">
        <v>524</v>
      </c>
      <c r="D51" s="571" t="s">
        <v>724</v>
      </c>
      <c r="E51" s="572" t="s">
        <v>532</v>
      </c>
      <c r="F51" s="570" t="s">
        <v>522</v>
      </c>
      <c r="G51" s="570" t="s">
        <v>607</v>
      </c>
      <c r="H51" s="570" t="s">
        <v>271</v>
      </c>
      <c r="I51" s="570" t="s">
        <v>675</v>
      </c>
      <c r="J51" s="570" t="s">
        <v>676</v>
      </c>
      <c r="K51" s="570" t="s">
        <v>677</v>
      </c>
      <c r="L51" s="573">
        <v>83.79</v>
      </c>
      <c r="M51" s="573">
        <v>167.58</v>
      </c>
      <c r="N51" s="570">
        <v>2</v>
      </c>
      <c r="O51" s="574">
        <v>2</v>
      </c>
      <c r="P51" s="573">
        <v>167.58</v>
      </c>
      <c r="Q51" s="575">
        <v>1</v>
      </c>
      <c r="R51" s="570">
        <v>2</v>
      </c>
      <c r="S51" s="575">
        <v>1</v>
      </c>
      <c r="T51" s="574">
        <v>2</v>
      </c>
      <c r="U51" s="576">
        <v>1</v>
      </c>
    </row>
    <row r="52" spans="1:21" ht="14.45" customHeight="1" x14ac:dyDescent="0.2">
      <c r="A52" s="569">
        <v>28</v>
      </c>
      <c r="B52" s="570" t="s">
        <v>521</v>
      </c>
      <c r="C52" s="570" t="s">
        <v>524</v>
      </c>
      <c r="D52" s="571" t="s">
        <v>724</v>
      </c>
      <c r="E52" s="572" t="s">
        <v>532</v>
      </c>
      <c r="F52" s="570" t="s">
        <v>522</v>
      </c>
      <c r="G52" s="570" t="s">
        <v>678</v>
      </c>
      <c r="H52" s="570" t="s">
        <v>271</v>
      </c>
      <c r="I52" s="570" t="s">
        <v>679</v>
      </c>
      <c r="J52" s="570" t="s">
        <v>680</v>
      </c>
      <c r="K52" s="570" t="s">
        <v>681</v>
      </c>
      <c r="L52" s="573">
        <v>61.97</v>
      </c>
      <c r="M52" s="573">
        <v>61.97</v>
      </c>
      <c r="N52" s="570">
        <v>1</v>
      </c>
      <c r="O52" s="574">
        <v>1</v>
      </c>
      <c r="P52" s="573"/>
      <c r="Q52" s="575">
        <v>0</v>
      </c>
      <c r="R52" s="570"/>
      <c r="S52" s="575">
        <v>0</v>
      </c>
      <c r="T52" s="574"/>
      <c r="U52" s="576">
        <v>0</v>
      </c>
    </row>
    <row r="53" spans="1:21" ht="14.45" customHeight="1" x14ac:dyDescent="0.2">
      <c r="A53" s="569">
        <v>28</v>
      </c>
      <c r="B53" s="570" t="s">
        <v>521</v>
      </c>
      <c r="C53" s="570" t="s">
        <v>524</v>
      </c>
      <c r="D53" s="571" t="s">
        <v>724</v>
      </c>
      <c r="E53" s="572" t="s">
        <v>532</v>
      </c>
      <c r="F53" s="570" t="s">
        <v>522</v>
      </c>
      <c r="G53" s="570" t="s">
        <v>652</v>
      </c>
      <c r="H53" s="570" t="s">
        <v>725</v>
      </c>
      <c r="I53" s="570" t="s">
        <v>682</v>
      </c>
      <c r="J53" s="570" t="s">
        <v>654</v>
      </c>
      <c r="K53" s="570" t="s">
        <v>683</v>
      </c>
      <c r="L53" s="573">
        <v>0</v>
      </c>
      <c r="M53" s="573">
        <v>0</v>
      </c>
      <c r="N53" s="570">
        <v>1</v>
      </c>
      <c r="O53" s="574">
        <v>1</v>
      </c>
      <c r="P53" s="573">
        <v>0</v>
      </c>
      <c r="Q53" s="575"/>
      <c r="R53" s="570">
        <v>1</v>
      </c>
      <c r="S53" s="575">
        <v>1</v>
      </c>
      <c r="T53" s="574">
        <v>1</v>
      </c>
      <c r="U53" s="576">
        <v>1</v>
      </c>
    </row>
    <row r="54" spans="1:21" ht="14.45" customHeight="1" x14ac:dyDescent="0.2">
      <c r="A54" s="569">
        <v>28</v>
      </c>
      <c r="B54" s="570" t="s">
        <v>521</v>
      </c>
      <c r="C54" s="570" t="s">
        <v>524</v>
      </c>
      <c r="D54" s="571" t="s">
        <v>724</v>
      </c>
      <c r="E54" s="572" t="s">
        <v>531</v>
      </c>
      <c r="F54" s="570" t="s">
        <v>522</v>
      </c>
      <c r="G54" s="570" t="s">
        <v>603</v>
      </c>
      <c r="H54" s="570" t="s">
        <v>271</v>
      </c>
      <c r="I54" s="570" t="s">
        <v>684</v>
      </c>
      <c r="J54" s="570" t="s">
        <v>605</v>
      </c>
      <c r="K54" s="570" t="s">
        <v>685</v>
      </c>
      <c r="L54" s="573">
        <v>64.36</v>
      </c>
      <c r="M54" s="573">
        <v>128.72</v>
      </c>
      <c r="N54" s="570">
        <v>2</v>
      </c>
      <c r="O54" s="574">
        <v>0.5</v>
      </c>
      <c r="P54" s="573">
        <v>128.72</v>
      </c>
      <c r="Q54" s="575">
        <v>1</v>
      </c>
      <c r="R54" s="570">
        <v>2</v>
      </c>
      <c r="S54" s="575">
        <v>1</v>
      </c>
      <c r="T54" s="574">
        <v>0.5</v>
      </c>
      <c r="U54" s="576">
        <v>1</v>
      </c>
    </row>
    <row r="55" spans="1:21" ht="14.45" customHeight="1" x14ac:dyDescent="0.2">
      <c r="A55" s="569">
        <v>28</v>
      </c>
      <c r="B55" s="570" t="s">
        <v>521</v>
      </c>
      <c r="C55" s="570" t="s">
        <v>524</v>
      </c>
      <c r="D55" s="571" t="s">
        <v>724</v>
      </c>
      <c r="E55" s="572" t="s">
        <v>531</v>
      </c>
      <c r="F55" s="570" t="s">
        <v>522</v>
      </c>
      <c r="G55" s="570" t="s">
        <v>603</v>
      </c>
      <c r="H55" s="570" t="s">
        <v>271</v>
      </c>
      <c r="I55" s="570" t="s">
        <v>686</v>
      </c>
      <c r="J55" s="570" t="s">
        <v>605</v>
      </c>
      <c r="K55" s="570" t="s">
        <v>687</v>
      </c>
      <c r="L55" s="573">
        <v>16.09</v>
      </c>
      <c r="M55" s="573">
        <v>32.18</v>
      </c>
      <c r="N55" s="570">
        <v>2</v>
      </c>
      <c r="O55" s="574">
        <v>0.5</v>
      </c>
      <c r="P55" s="573"/>
      <c r="Q55" s="575">
        <v>0</v>
      </c>
      <c r="R55" s="570"/>
      <c r="S55" s="575">
        <v>0</v>
      </c>
      <c r="T55" s="574"/>
      <c r="U55" s="576">
        <v>0</v>
      </c>
    </row>
    <row r="56" spans="1:21" ht="14.45" customHeight="1" x14ac:dyDescent="0.2">
      <c r="A56" s="569">
        <v>28</v>
      </c>
      <c r="B56" s="570" t="s">
        <v>521</v>
      </c>
      <c r="C56" s="570" t="s">
        <v>524</v>
      </c>
      <c r="D56" s="571" t="s">
        <v>724</v>
      </c>
      <c r="E56" s="572" t="s">
        <v>531</v>
      </c>
      <c r="F56" s="570" t="s">
        <v>522</v>
      </c>
      <c r="G56" s="570" t="s">
        <v>688</v>
      </c>
      <c r="H56" s="570" t="s">
        <v>271</v>
      </c>
      <c r="I56" s="570" t="s">
        <v>689</v>
      </c>
      <c r="J56" s="570" t="s">
        <v>690</v>
      </c>
      <c r="K56" s="570" t="s">
        <v>691</v>
      </c>
      <c r="L56" s="573">
        <v>69.59</v>
      </c>
      <c r="M56" s="573">
        <v>69.59</v>
      </c>
      <c r="N56" s="570">
        <v>1</v>
      </c>
      <c r="O56" s="574">
        <v>0.5</v>
      </c>
      <c r="P56" s="573"/>
      <c r="Q56" s="575">
        <v>0</v>
      </c>
      <c r="R56" s="570"/>
      <c r="S56" s="575">
        <v>0</v>
      </c>
      <c r="T56" s="574"/>
      <c r="U56" s="576">
        <v>0</v>
      </c>
    </row>
    <row r="57" spans="1:21" ht="14.45" customHeight="1" x14ac:dyDescent="0.2">
      <c r="A57" s="569">
        <v>28</v>
      </c>
      <c r="B57" s="570" t="s">
        <v>521</v>
      </c>
      <c r="C57" s="570" t="s">
        <v>524</v>
      </c>
      <c r="D57" s="571" t="s">
        <v>724</v>
      </c>
      <c r="E57" s="572" t="s">
        <v>531</v>
      </c>
      <c r="F57" s="570" t="s">
        <v>522</v>
      </c>
      <c r="G57" s="570" t="s">
        <v>688</v>
      </c>
      <c r="H57" s="570" t="s">
        <v>271</v>
      </c>
      <c r="I57" s="570" t="s">
        <v>692</v>
      </c>
      <c r="J57" s="570" t="s">
        <v>690</v>
      </c>
      <c r="K57" s="570" t="s">
        <v>691</v>
      </c>
      <c r="L57" s="573">
        <v>69.59</v>
      </c>
      <c r="M57" s="573">
        <v>69.59</v>
      </c>
      <c r="N57" s="570">
        <v>1</v>
      </c>
      <c r="O57" s="574">
        <v>0.5</v>
      </c>
      <c r="P57" s="573">
        <v>69.59</v>
      </c>
      <c r="Q57" s="575">
        <v>1</v>
      </c>
      <c r="R57" s="570">
        <v>1</v>
      </c>
      <c r="S57" s="575">
        <v>1</v>
      </c>
      <c r="T57" s="574">
        <v>0.5</v>
      </c>
      <c r="U57" s="576">
        <v>1</v>
      </c>
    </row>
    <row r="58" spans="1:21" ht="14.45" customHeight="1" x14ac:dyDescent="0.2">
      <c r="A58" s="569">
        <v>28</v>
      </c>
      <c r="B58" s="570" t="s">
        <v>521</v>
      </c>
      <c r="C58" s="570" t="s">
        <v>524</v>
      </c>
      <c r="D58" s="571" t="s">
        <v>724</v>
      </c>
      <c r="E58" s="572" t="s">
        <v>531</v>
      </c>
      <c r="F58" s="570" t="s">
        <v>522</v>
      </c>
      <c r="G58" s="570" t="s">
        <v>693</v>
      </c>
      <c r="H58" s="570" t="s">
        <v>271</v>
      </c>
      <c r="I58" s="570" t="s">
        <v>694</v>
      </c>
      <c r="J58" s="570" t="s">
        <v>695</v>
      </c>
      <c r="K58" s="570" t="s">
        <v>696</v>
      </c>
      <c r="L58" s="573">
        <v>195.19</v>
      </c>
      <c r="M58" s="573">
        <v>195.19</v>
      </c>
      <c r="N58" s="570">
        <v>1</v>
      </c>
      <c r="O58" s="574">
        <v>1</v>
      </c>
      <c r="P58" s="573">
        <v>195.19</v>
      </c>
      <c r="Q58" s="575">
        <v>1</v>
      </c>
      <c r="R58" s="570">
        <v>1</v>
      </c>
      <c r="S58" s="575">
        <v>1</v>
      </c>
      <c r="T58" s="574">
        <v>1</v>
      </c>
      <c r="U58" s="576">
        <v>1</v>
      </c>
    </row>
    <row r="59" spans="1:21" ht="14.45" customHeight="1" x14ac:dyDescent="0.2">
      <c r="A59" s="569">
        <v>28</v>
      </c>
      <c r="B59" s="570" t="s">
        <v>521</v>
      </c>
      <c r="C59" s="570" t="s">
        <v>524</v>
      </c>
      <c r="D59" s="571" t="s">
        <v>724</v>
      </c>
      <c r="E59" s="572" t="s">
        <v>531</v>
      </c>
      <c r="F59" s="570" t="s">
        <v>522</v>
      </c>
      <c r="G59" s="570" t="s">
        <v>697</v>
      </c>
      <c r="H59" s="570" t="s">
        <v>271</v>
      </c>
      <c r="I59" s="570" t="s">
        <v>698</v>
      </c>
      <c r="J59" s="570" t="s">
        <v>699</v>
      </c>
      <c r="K59" s="570" t="s">
        <v>700</v>
      </c>
      <c r="L59" s="573">
        <v>2666.78</v>
      </c>
      <c r="M59" s="573">
        <v>5333.56</v>
      </c>
      <c r="N59" s="570">
        <v>2</v>
      </c>
      <c r="O59" s="574">
        <v>1</v>
      </c>
      <c r="P59" s="573">
        <v>5333.56</v>
      </c>
      <c r="Q59" s="575">
        <v>1</v>
      </c>
      <c r="R59" s="570">
        <v>2</v>
      </c>
      <c r="S59" s="575">
        <v>1</v>
      </c>
      <c r="T59" s="574">
        <v>1</v>
      </c>
      <c r="U59" s="576">
        <v>1</v>
      </c>
    </row>
    <row r="60" spans="1:21" ht="14.45" customHeight="1" x14ac:dyDescent="0.2">
      <c r="A60" s="569">
        <v>28</v>
      </c>
      <c r="B60" s="570" t="s">
        <v>521</v>
      </c>
      <c r="C60" s="570" t="s">
        <v>524</v>
      </c>
      <c r="D60" s="571" t="s">
        <v>724</v>
      </c>
      <c r="E60" s="572" t="s">
        <v>531</v>
      </c>
      <c r="F60" s="570" t="s">
        <v>522</v>
      </c>
      <c r="G60" s="570" t="s">
        <v>701</v>
      </c>
      <c r="H60" s="570" t="s">
        <v>271</v>
      </c>
      <c r="I60" s="570" t="s">
        <v>702</v>
      </c>
      <c r="J60" s="570" t="s">
        <v>703</v>
      </c>
      <c r="K60" s="570" t="s">
        <v>704</v>
      </c>
      <c r="L60" s="573">
        <v>68.819999999999993</v>
      </c>
      <c r="M60" s="573">
        <v>137.63999999999999</v>
      </c>
      <c r="N60" s="570">
        <v>2</v>
      </c>
      <c r="O60" s="574">
        <v>1</v>
      </c>
      <c r="P60" s="573">
        <v>137.63999999999999</v>
      </c>
      <c r="Q60" s="575">
        <v>1</v>
      </c>
      <c r="R60" s="570">
        <v>2</v>
      </c>
      <c r="S60" s="575">
        <v>1</v>
      </c>
      <c r="T60" s="574">
        <v>1</v>
      </c>
      <c r="U60" s="576">
        <v>1</v>
      </c>
    </row>
    <row r="61" spans="1:21" ht="14.45" customHeight="1" x14ac:dyDescent="0.2">
      <c r="A61" s="569">
        <v>28</v>
      </c>
      <c r="B61" s="570" t="s">
        <v>521</v>
      </c>
      <c r="C61" s="570" t="s">
        <v>524</v>
      </c>
      <c r="D61" s="571" t="s">
        <v>724</v>
      </c>
      <c r="E61" s="572" t="s">
        <v>531</v>
      </c>
      <c r="F61" s="570" t="s">
        <v>522</v>
      </c>
      <c r="G61" s="570" t="s">
        <v>640</v>
      </c>
      <c r="H61" s="570" t="s">
        <v>271</v>
      </c>
      <c r="I61" s="570" t="s">
        <v>641</v>
      </c>
      <c r="J61" s="570" t="s">
        <v>642</v>
      </c>
      <c r="K61" s="570" t="s">
        <v>643</v>
      </c>
      <c r="L61" s="573">
        <v>121.92</v>
      </c>
      <c r="M61" s="573">
        <v>243.84</v>
      </c>
      <c r="N61" s="570">
        <v>2</v>
      </c>
      <c r="O61" s="574">
        <v>1</v>
      </c>
      <c r="P61" s="573">
        <v>243.84</v>
      </c>
      <c r="Q61" s="575">
        <v>1</v>
      </c>
      <c r="R61" s="570">
        <v>2</v>
      </c>
      <c r="S61" s="575">
        <v>1</v>
      </c>
      <c r="T61" s="574">
        <v>1</v>
      </c>
      <c r="U61" s="576">
        <v>1</v>
      </c>
    </row>
    <row r="62" spans="1:21" ht="14.45" customHeight="1" x14ac:dyDescent="0.2">
      <c r="A62" s="569">
        <v>28</v>
      </c>
      <c r="B62" s="570" t="s">
        <v>521</v>
      </c>
      <c r="C62" s="570" t="s">
        <v>524</v>
      </c>
      <c r="D62" s="571" t="s">
        <v>724</v>
      </c>
      <c r="E62" s="572" t="s">
        <v>529</v>
      </c>
      <c r="F62" s="570" t="s">
        <v>522</v>
      </c>
      <c r="G62" s="570" t="s">
        <v>705</v>
      </c>
      <c r="H62" s="570" t="s">
        <v>725</v>
      </c>
      <c r="I62" s="570" t="s">
        <v>706</v>
      </c>
      <c r="J62" s="570" t="s">
        <v>707</v>
      </c>
      <c r="K62" s="570" t="s">
        <v>708</v>
      </c>
      <c r="L62" s="573">
        <v>23.4</v>
      </c>
      <c r="M62" s="573">
        <v>23.4</v>
      </c>
      <c r="N62" s="570">
        <v>1</v>
      </c>
      <c r="O62" s="574">
        <v>1</v>
      </c>
      <c r="P62" s="573"/>
      <c r="Q62" s="575">
        <v>0</v>
      </c>
      <c r="R62" s="570"/>
      <c r="S62" s="575">
        <v>0</v>
      </c>
      <c r="T62" s="574"/>
      <c r="U62" s="576">
        <v>0</v>
      </c>
    </row>
    <row r="63" spans="1:21" ht="14.45" customHeight="1" x14ac:dyDescent="0.2">
      <c r="A63" s="569">
        <v>28</v>
      </c>
      <c r="B63" s="570" t="s">
        <v>521</v>
      </c>
      <c r="C63" s="570" t="s">
        <v>524</v>
      </c>
      <c r="D63" s="571" t="s">
        <v>724</v>
      </c>
      <c r="E63" s="572" t="s">
        <v>529</v>
      </c>
      <c r="F63" s="570" t="s">
        <v>522</v>
      </c>
      <c r="G63" s="570" t="s">
        <v>709</v>
      </c>
      <c r="H63" s="570" t="s">
        <v>271</v>
      </c>
      <c r="I63" s="570" t="s">
        <v>710</v>
      </c>
      <c r="J63" s="570" t="s">
        <v>711</v>
      </c>
      <c r="K63" s="570" t="s">
        <v>712</v>
      </c>
      <c r="L63" s="573">
        <v>62.04</v>
      </c>
      <c r="M63" s="573">
        <v>62.04</v>
      </c>
      <c r="N63" s="570">
        <v>1</v>
      </c>
      <c r="O63" s="574">
        <v>1</v>
      </c>
      <c r="P63" s="573">
        <v>62.04</v>
      </c>
      <c r="Q63" s="575">
        <v>1</v>
      </c>
      <c r="R63" s="570">
        <v>1</v>
      </c>
      <c r="S63" s="575">
        <v>1</v>
      </c>
      <c r="T63" s="574">
        <v>1</v>
      </c>
      <c r="U63" s="576">
        <v>1</v>
      </c>
    </row>
    <row r="64" spans="1:21" ht="14.45" customHeight="1" x14ac:dyDescent="0.2">
      <c r="A64" s="569">
        <v>28</v>
      </c>
      <c r="B64" s="570" t="s">
        <v>521</v>
      </c>
      <c r="C64" s="570" t="s">
        <v>524</v>
      </c>
      <c r="D64" s="571" t="s">
        <v>724</v>
      </c>
      <c r="E64" s="572" t="s">
        <v>529</v>
      </c>
      <c r="F64" s="570" t="s">
        <v>522</v>
      </c>
      <c r="G64" s="570" t="s">
        <v>713</v>
      </c>
      <c r="H64" s="570" t="s">
        <v>271</v>
      </c>
      <c r="I64" s="570" t="s">
        <v>714</v>
      </c>
      <c r="J64" s="570" t="s">
        <v>715</v>
      </c>
      <c r="K64" s="570" t="s">
        <v>716</v>
      </c>
      <c r="L64" s="573">
        <v>159.16999999999999</v>
      </c>
      <c r="M64" s="573">
        <v>159.16999999999999</v>
      </c>
      <c r="N64" s="570">
        <v>1</v>
      </c>
      <c r="O64" s="574">
        <v>1</v>
      </c>
      <c r="P64" s="573"/>
      <c r="Q64" s="575">
        <v>0</v>
      </c>
      <c r="R64" s="570"/>
      <c r="S64" s="575">
        <v>0</v>
      </c>
      <c r="T64" s="574"/>
      <c r="U64" s="576">
        <v>0</v>
      </c>
    </row>
    <row r="65" spans="1:21" ht="14.45" customHeight="1" x14ac:dyDescent="0.2">
      <c r="A65" s="569">
        <v>28</v>
      </c>
      <c r="B65" s="570" t="s">
        <v>521</v>
      </c>
      <c r="C65" s="570" t="s">
        <v>524</v>
      </c>
      <c r="D65" s="571" t="s">
        <v>724</v>
      </c>
      <c r="E65" s="572" t="s">
        <v>529</v>
      </c>
      <c r="F65" s="570" t="s">
        <v>522</v>
      </c>
      <c r="G65" s="570" t="s">
        <v>590</v>
      </c>
      <c r="H65" s="570" t="s">
        <v>271</v>
      </c>
      <c r="I65" s="570" t="s">
        <v>591</v>
      </c>
      <c r="J65" s="570" t="s">
        <v>592</v>
      </c>
      <c r="K65" s="570" t="s">
        <v>593</v>
      </c>
      <c r="L65" s="573">
        <v>49.04</v>
      </c>
      <c r="M65" s="573">
        <v>49.04</v>
      </c>
      <c r="N65" s="570">
        <v>1</v>
      </c>
      <c r="O65" s="574">
        <v>1</v>
      </c>
      <c r="P65" s="573"/>
      <c r="Q65" s="575">
        <v>0</v>
      </c>
      <c r="R65" s="570"/>
      <c r="S65" s="575">
        <v>0</v>
      </c>
      <c r="T65" s="574"/>
      <c r="U65" s="576">
        <v>0</v>
      </c>
    </row>
    <row r="66" spans="1:21" ht="14.45" customHeight="1" x14ac:dyDescent="0.2">
      <c r="A66" s="569">
        <v>28</v>
      </c>
      <c r="B66" s="570" t="s">
        <v>521</v>
      </c>
      <c r="C66" s="570" t="s">
        <v>524</v>
      </c>
      <c r="D66" s="571" t="s">
        <v>724</v>
      </c>
      <c r="E66" s="572" t="s">
        <v>529</v>
      </c>
      <c r="F66" s="570" t="s">
        <v>522</v>
      </c>
      <c r="G66" s="570" t="s">
        <v>717</v>
      </c>
      <c r="H66" s="570" t="s">
        <v>725</v>
      </c>
      <c r="I66" s="570" t="s">
        <v>718</v>
      </c>
      <c r="J66" s="570" t="s">
        <v>719</v>
      </c>
      <c r="K66" s="570" t="s">
        <v>720</v>
      </c>
      <c r="L66" s="573">
        <v>773.45</v>
      </c>
      <c r="M66" s="573">
        <v>1546.9</v>
      </c>
      <c r="N66" s="570">
        <v>2</v>
      </c>
      <c r="O66" s="574">
        <v>1</v>
      </c>
      <c r="P66" s="573"/>
      <c r="Q66" s="575">
        <v>0</v>
      </c>
      <c r="R66" s="570"/>
      <c r="S66" s="575">
        <v>0</v>
      </c>
      <c r="T66" s="574"/>
      <c r="U66" s="576">
        <v>0</v>
      </c>
    </row>
    <row r="67" spans="1:21" ht="14.45" customHeight="1" x14ac:dyDescent="0.2">
      <c r="A67" s="569">
        <v>28</v>
      </c>
      <c r="B67" s="570" t="s">
        <v>521</v>
      </c>
      <c r="C67" s="570" t="s">
        <v>524</v>
      </c>
      <c r="D67" s="571" t="s">
        <v>724</v>
      </c>
      <c r="E67" s="572" t="s">
        <v>529</v>
      </c>
      <c r="F67" s="570" t="s">
        <v>522</v>
      </c>
      <c r="G67" s="570" t="s">
        <v>621</v>
      </c>
      <c r="H67" s="570" t="s">
        <v>725</v>
      </c>
      <c r="I67" s="570" t="s">
        <v>622</v>
      </c>
      <c r="J67" s="570" t="s">
        <v>623</v>
      </c>
      <c r="K67" s="570" t="s">
        <v>624</v>
      </c>
      <c r="L67" s="573">
        <v>141.25</v>
      </c>
      <c r="M67" s="573">
        <v>141.25</v>
      </c>
      <c r="N67" s="570">
        <v>1</v>
      </c>
      <c r="O67" s="574">
        <v>1</v>
      </c>
      <c r="P67" s="573"/>
      <c r="Q67" s="575">
        <v>0</v>
      </c>
      <c r="R67" s="570"/>
      <c r="S67" s="575">
        <v>0</v>
      </c>
      <c r="T67" s="574"/>
      <c r="U67" s="576">
        <v>0</v>
      </c>
    </row>
    <row r="68" spans="1:21" ht="14.45" customHeight="1" x14ac:dyDescent="0.2">
      <c r="A68" s="569">
        <v>28</v>
      </c>
      <c r="B68" s="570" t="s">
        <v>521</v>
      </c>
      <c r="C68" s="570" t="s">
        <v>524</v>
      </c>
      <c r="D68" s="571" t="s">
        <v>724</v>
      </c>
      <c r="E68" s="572" t="s">
        <v>529</v>
      </c>
      <c r="F68" s="570" t="s">
        <v>522</v>
      </c>
      <c r="G68" s="570" t="s">
        <v>636</v>
      </c>
      <c r="H68" s="570" t="s">
        <v>271</v>
      </c>
      <c r="I68" s="570" t="s">
        <v>637</v>
      </c>
      <c r="J68" s="570" t="s">
        <v>638</v>
      </c>
      <c r="K68" s="570" t="s">
        <v>639</v>
      </c>
      <c r="L68" s="573">
        <v>0</v>
      </c>
      <c r="M68" s="573">
        <v>0</v>
      </c>
      <c r="N68" s="570">
        <v>2</v>
      </c>
      <c r="O68" s="574">
        <v>2</v>
      </c>
      <c r="P68" s="573">
        <v>0</v>
      </c>
      <c r="Q68" s="575"/>
      <c r="R68" s="570">
        <v>1</v>
      </c>
      <c r="S68" s="575">
        <v>0.5</v>
      </c>
      <c r="T68" s="574">
        <v>1</v>
      </c>
      <c r="U68" s="576">
        <v>0.5</v>
      </c>
    </row>
    <row r="69" spans="1:21" ht="14.45" customHeight="1" x14ac:dyDescent="0.2">
      <c r="A69" s="569">
        <v>28</v>
      </c>
      <c r="B69" s="570" t="s">
        <v>521</v>
      </c>
      <c r="C69" s="570" t="s">
        <v>524</v>
      </c>
      <c r="D69" s="571" t="s">
        <v>724</v>
      </c>
      <c r="E69" s="572" t="s">
        <v>529</v>
      </c>
      <c r="F69" s="570" t="s">
        <v>522</v>
      </c>
      <c r="G69" s="570" t="s">
        <v>652</v>
      </c>
      <c r="H69" s="570" t="s">
        <v>725</v>
      </c>
      <c r="I69" s="570" t="s">
        <v>682</v>
      </c>
      <c r="J69" s="570" t="s">
        <v>654</v>
      </c>
      <c r="K69" s="570" t="s">
        <v>683</v>
      </c>
      <c r="L69" s="573">
        <v>0</v>
      </c>
      <c r="M69" s="573">
        <v>0</v>
      </c>
      <c r="N69" s="570">
        <v>1</v>
      </c>
      <c r="O69" s="574">
        <v>1</v>
      </c>
      <c r="P69" s="573">
        <v>0</v>
      </c>
      <c r="Q69" s="575"/>
      <c r="R69" s="570">
        <v>1</v>
      </c>
      <c r="S69" s="575">
        <v>1</v>
      </c>
      <c r="T69" s="574">
        <v>1</v>
      </c>
      <c r="U69" s="576">
        <v>1</v>
      </c>
    </row>
    <row r="70" spans="1:21" ht="14.45" customHeight="1" x14ac:dyDescent="0.2">
      <c r="A70" s="569">
        <v>28</v>
      </c>
      <c r="B70" s="570" t="s">
        <v>521</v>
      </c>
      <c r="C70" s="570" t="s">
        <v>524</v>
      </c>
      <c r="D70" s="571" t="s">
        <v>724</v>
      </c>
      <c r="E70" s="572" t="s">
        <v>529</v>
      </c>
      <c r="F70" s="570" t="s">
        <v>522</v>
      </c>
      <c r="G70" s="570" t="s">
        <v>652</v>
      </c>
      <c r="H70" s="570" t="s">
        <v>725</v>
      </c>
      <c r="I70" s="570" t="s">
        <v>653</v>
      </c>
      <c r="J70" s="570" t="s">
        <v>654</v>
      </c>
      <c r="K70" s="570" t="s">
        <v>655</v>
      </c>
      <c r="L70" s="573">
        <v>0</v>
      </c>
      <c r="M70" s="573">
        <v>0</v>
      </c>
      <c r="N70" s="570">
        <v>2</v>
      </c>
      <c r="O70" s="574">
        <v>2</v>
      </c>
      <c r="P70" s="573">
        <v>0</v>
      </c>
      <c r="Q70" s="575"/>
      <c r="R70" s="570">
        <v>1</v>
      </c>
      <c r="S70" s="575">
        <v>0.5</v>
      </c>
      <c r="T70" s="574">
        <v>1</v>
      </c>
      <c r="U70" s="576">
        <v>0.5</v>
      </c>
    </row>
    <row r="71" spans="1:21" ht="14.45" customHeight="1" x14ac:dyDescent="0.2">
      <c r="A71" s="569">
        <v>28</v>
      </c>
      <c r="B71" s="570" t="s">
        <v>521</v>
      </c>
      <c r="C71" s="570" t="s">
        <v>524</v>
      </c>
      <c r="D71" s="571" t="s">
        <v>724</v>
      </c>
      <c r="E71" s="572" t="s">
        <v>529</v>
      </c>
      <c r="F71" s="570" t="s">
        <v>522</v>
      </c>
      <c r="G71" s="570" t="s">
        <v>667</v>
      </c>
      <c r="H71" s="570" t="s">
        <v>725</v>
      </c>
      <c r="I71" s="570" t="s">
        <v>721</v>
      </c>
      <c r="J71" s="570" t="s">
        <v>722</v>
      </c>
      <c r="K71" s="570" t="s">
        <v>723</v>
      </c>
      <c r="L71" s="573">
        <v>149.52000000000001</v>
      </c>
      <c r="M71" s="573">
        <v>149.52000000000001</v>
      </c>
      <c r="N71" s="570">
        <v>1</v>
      </c>
      <c r="O71" s="574">
        <v>1</v>
      </c>
      <c r="P71" s="573"/>
      <c r="Q71" s="575">
        <v>0</v>
      </c>
      <c r="R71" s="570"/>
      <c r="S71" s="575">
        <v>0</v>
      </c>
      <c r="T71" s="574"/>
      <c r="U71" s="576">
        <v>0</v>
      </c>
    </row>
    <row r="72" spans="1:21" ht="14.45" customHeight="1" thickBot="1" x14ac:dyDescent="0.25">
      <c r="A72" s="577">
        <v>28</v>
      </c>
      <c r="B72" s="578" t="s">
        <v>521</v>
      </c>
      <c r="C72" s="578" t="s">
        <v>524</v>
      </c>
      <c r="D72" s="579" t="s">
        <v>724</v>
      </c>
      <c r="E72" s="580" t="s">
        <v>536</v>
      </c>
      <c r="F72" s="578" t="s">
        <v>522</v>
      </c>
      <c r="G72" s="578" t="s">
        <v>545</v>
      </c>
      <c r="H72" s="578" t="s">
        <v>725</v>
      </c>
      <c r="I72" s="578" t="s">
        <v>546</v>
      </c>
      <c r="J72" s="578" t="s">
        <v>547</v>
      </c>
      <c r="K72" s="578" t="s">
        <v>548</v>
      </c>
      <c r="L72" s="581">
        <v>56.06</v>
      </c>
      <c r="M72" s="581">
        <v>112.12</v>
      </c>
      <c r="N72" s="578">
        <v>2</v>
      </c>
      <c r="O72" s="582">
        <v>1</v>
      </c>
      <c r="P72" s="581">
        <v>112.12</v>
      </c>
      <c r="Q72" s="583">
        <v>1</v>
      </c>
      <c r="R72" s="578">
        <v>2</v>
      </c>
      <c r="S72" s="583">
        <v>1</v>
      </c>
      <c r="T72" s="582">
        <v>1</v>
      </c>
      <c r="U72" s="584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EE9EBF34-5B5B-488F-A5F3-E6FCD7D1C5CA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727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85" t="s">
        <v>165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x14ac:dyDescent="0.2">
      <c r="A5" s="594" t="s">
        <v>530</v>
      </c>
      <c r="B5" s="116">
        <v>158.19999999999999</v>
      </c>
      <c r="C5" s="568">
        <v>1</v>
      </c>
      <c r="D5" s="116">
        <v>0</v>
      </c>
      <c r="E5" s="568">
        <v>0</v>
      </c>
      <c r="F5" s="586">
        <v>158.19999999999999</v>
      </c>
    </row>
    <row r="6" spans="1:6" ht="14.45" customHeight="1" x14ac:dyDescent="0.2">
      <c r="A6" s="595" t="s">
        <v>529</v>
      </c>
      <c r="B6" s="587"/>
      <c r="C6" s="575">
        <v>0</v>
      </c>
      <c r="D6" s="587">
        <v>1861.0700000000002</v>
      </c>
      <c r="E6" s="575">
        <v>1</v>
      </c>
      <c r="F6" s="588">
        <v>1861.0700000000002</v>
      </c>
    </row>
    <row r="7" spans="1:6" ht="14.45" customHeight="1" x14ac:dyDescent="0.2">
      <c r="A7" s="595" t="s">
        <v>532</v>
      </c>
      <c r="B7" s="587"/>
      <c r="C7" s="575"/>
      <c r="D7" s="587">
        <v>0</v>
      </c>
      <c r="E7" s="575"/>
      <c r="F7" s="588">
        <v>0</v>
      </c>
    </row>
    <row r="8" spans="1:6" ht="14.45" customHeight="1" x14ac:dyDescent="0.2">
      <c r="A8" s="595" t="s">
        <v>536</v>
      </c>
      <c r="B8" s="587"/>
      <c r="C8" s="575">
        <v>0</v>
      </c>
      <c r="D8" s="587">
        <v>112.12</v>
      </c>
      <c r="E8" s="575">
        <v>1</v>
      </c>
      <c r="F8" s="588">
        <v>112.12</v>
      </c>
    </row>
    <row r="9" spans="1:6" ht="14.45" customHeight="1" x14ac:dyDescent="0.2">
      <c r="A9" s="595" t="s">
        <v>535</v>
      </c>
      <c r="B9" s="587"/>
      <c r="C9" s="575">
        <v>0</v>
      </c>
      <c r="D9" s="587">
        <v>1333.1000000000001</v>
      </c>
      <c r="E9" s="575">
        <v>1</v>
      </c>
      <c r="F9" s="588">
        <v>1333.1000000000001</v>
      </c>
    </row>
    <row r="10" spans="1:6" ht="14.45" customHeight="1" thickBot="1" x14ac:dyDescent="0.25">
      <c r="A10" s="596" t="s">
        <v>534</v>
      </c>
      <c r="B10" s="591"/>
      <c r="C10" s="592">
        <v>0</v>
      </c>
      <c r="D10" s="591">
        <v>590.58000000000004</v>
      </c>
      <c r="E10" s="592">
        <v>1</v>
      </c>
      <c r="F10" s="593">
        <v>590.58000000000004</v>
      </c>
    </row>
    <row r="11" spans="1:6" ht="14.45" customHeight="1" thickBot="1" x14ac:dyDescent="0.25">
      <c r="A11" s="509" t="s">
        <v>3</v>
      </c>
      <c r="B11" s="510">
        <v>158.19999999999999</v>
      </c>
      <c r="C11" s="511">
        <v>3.9012890036423532E-2</v>
      </c>
      <c r="D11" s="510">
        <v>3896.8700000000003</v>
      </c>
      <c r="E11" s="511">
        <v>0.9609871099635765</v>
      </c>
      <c r="F11" s="512">
        <v>4055.07</v>
      </c>
    </row>
    <row r="12" spans="1:6" ht="14.45" customHeight="1" thickBot="1" x14ac:dyDescent="0.25"/>
    <row r="13" spans="1:6" ht="14.45" customHeight="1" x14ac:dyDescent="0.2">
      <c r="A13" s="594" t="s">
        <v>728</v>
      </c>
      <c r="B13" s="116">
        <v>158.19999999999999</v>
      </c>
      <c r="C13" s="568">
        <v>1</v>
      </c>
      <c r="D13" s="116"/>
      <c r="E13" s="568">
        <v>0</v>
      </c>
      <c r="F13" s="586">
        <v>158.19999999999999</v>
      </c>
    </row>
    <row r="14" spans="1:6" ht="14.45" customHeight="1" x14ac:dyDescent="0.2">
      <c r="A14" s="595" t="s">
        <v>729</v>
      </c>
      <c r="B14" s="587"/>
      <c r="C14" s="575">
        <v>0</v>
      </c>
      <c r="D14" s="587">
        <v>127.5</v>
      </c>
      <c r="E14" s="575">
        <v>1</v>
      </c>
      <c r="F14" s="588">
        <v>127.5</v>
      </c>
    </row>
    <row r="15" spans="1:6" ht="14.45" customHeight="1" x14ac:dyDescent="0.2">
      <c r="A15" s="595" t="s">
        <v>730</v>
      </c>
      <c r="B15" s="587"/>
      <c r="C15" s="575"/>
      <c r="D15" s="587">
        <v>0</v>
      </c>
      <c r="E15" s="575"/>
      <c r="F15" s="588">
        <v>0</v>
      </c>
    </row>
    <row r="16" spans="1:6" ht="14.45" customHeight="1" x14ac:dyDescent="0.2">
      <c r="A16" s="595" t="s">
        <v>731</v>
      </c>
      <c r="B16" s="587"/>
      <c r="C16" s="575">
        <v>0</v>
      </c>
      <c r="D16" s="587">
        <v>612.6</v>
      </c>
      <c r="E16" s="575">
        <v>1</v>
      </c>
      <c r="F16" s="588">
        <v>612.6</v>
      </c>
    </row>
    <row r="17" spans="1:6" ht="14.45" customHeight="1" x14ac:dyDescent="0.2">
      <c r="A17" s="595" t="s">
        <v>732</v>
      </c>
      <c r="B17" s="587"/>
      <c r="C17" s="575">
        <v>0</v>
      </c>
      <c r="D17" s="587">
        <v>23.4</v>
      </c>
      <c r="E17" s="575">
        <v>1</v>
      </c>
      <c r="F17" s="588">
        <v>23.4</v>
      </c>
    </row>
    <row r="18" spans="1:6" ht="14.45" customHeight="1" x14ac:dyDescent="0.2">
      <c r="A18" s="595" t="s">
        <v>733</v>
      </c>
      <c r="B18" s="587"/>
      <c r="C18" s="575">
        <v>0</v>
      </c>
      <c r="D18" s="587">
        <v>336.82</v>
      </c>
      <c r="E18" s="575">
        <v>1</v>
      </c>
      <c r="F18" s="588">
        <v>336.82</v>
      </c>
    </row>
    <row r="19" spans="1:6" ht="14.45" customHeight="1" x14ac:dyDescent="0.2">
      <c r="A19" s="595" t="s">
        <v>734</v>
      </c>
      <c r="B19" s="587"/>
      <c r="C19" s="575">
        <v>0</v>
      </c>
      <c r="D19" s="587">
        <v>282.5</v>
      </c>
      <c r="E19" s="575">
        <v>1</v>
      </c>
      <c r="F19" s="588">
        <v>282.5</v>
      </c>
    </row>
    <row r="20" spans="1:6" ht="14.45" customHeight="1" x14ac:dyDescent="0.2">
      <c r="A20" s="595" t="s">
        <v>735</v>
      </c>
      <c r="B20" s="587"/>
      <c r="C20" s="575">
        <v>0</v>
      </c>
      <c r="D20" s="587">
        <v>224.24</v>
      </c>
      <c r="E20" s="575">
        <v>1</v>
      </c>
      <c r="F20" s="588">
        <v>224.24</v>
      </c>
    </row>
    <row r="21" spans="1:6" ht="14.45" customHeight="1" x14ac:dyDescent="0.2">
      <c r="A21" s="595" t="s">
        <v>736</v>
      </c>
      <c r="B21" s="587"/>
      <c r="C21" s="575">
        <v>0</v>
      </c>
      <c r="D21" s="587">
        <v>176.32</v>
      </c>
      <c r="E21" s="575">
        <v>1</v>
      </c>
      <c r="F21" s="588">
        <v>176.32</v>
      </c>
    </row>
    <row r="22" spans="1:6" ht="14.45" customHeight="1" x14ac:dyDescent="0.2">
      <c r="A22" s="595" t="s">
        <v>737</v>
      </c>
      <c r="B22" s="587"/>
      <c r="C22" s="575">
        <v>0</v>
      </c>
      <c r="D22" s="587">
        <v>346.24</v>
      </c>
      <c r="E22" s="575">
        <v>1</v>
      </c>
      <c r="F22" s="588">
        <v>346.24</v>
      </c>
    </row>
    <row r="23" spans="1:6" ht="14.45" customHeight="1" x14ac:dyDescent="0.2">
      <c r="A23" s="595" t="s">
        <v>738</v>
      </c>
      <c r="B23" s="587"/>
      <c r="C23" s="575">
        <v>0</v>
      </c>
      <c r="D23" s="587">
        <v>220.35000000000002</v>
      </c>
      <c r="E23" s="575">
        <v>1</v>
      </c>
      <c r="F23" s="588">
        <v>220.35000000000002</v>
      </c>
    </row>
    <row r="24" spans="1:6" ht="14.45" customHeight="1" thickBot="1" x14ac:dyDescent="0.25">
      <c r="A24" s="596" t="s">
        <v>739</v>
      </c>
      <c r="B24" s="591"/>
      <c r="C24" s="592">
        <v>0</v>
      </c>
      <c r="D24" s="591">
        <v>1546.9</v>
      </c>
      <c r="E24" s="592">
        <v>1</v>
      </c>
      <c r="F24" s="593">
        <v>1546.9</v>
      </c>
    </row>
    <row r="25" spans="1:6" ht="14.45" customHeight="1" thickBot="1" x14ac:dyDescent="0.25">
      <c r="A25" s="509" t="s">
        <v>3</v>
      </c>
      <c r="B25" s="510">
        <v>158.19999999999999</v>
      </c>
      <c r="C25" s="511">
        <v>3.9012890036423532E-2</v>
      </c>
      <c r="D25" s="510">
        <v>3896.8700000000003</v>
      </c>
      <c r="E25" s="511">
        <v>0.9609871099635765</v>
      </c>
      <c r="F25" s="512">
        <v>4055.07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{06136CB8-412B-450E-807F-E3476E117F13}</x14:id>
        </ext>
      </extLst>
    </cfRule>
  </conditionalFormatting>
  <conditionalFormatting sqref="F13:F2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{CD3F35C8-8925-4454-A734-D5D25FBB1CBF}</x14:id>
        </ext>
      </extLst>
    </cfRule>
  </conditionalFormatting>
  <hyperlinks>
    <hyperlink ref="A2" location="Obsah!A1" display="Zpět na Obsah  KL 01  1.-4.měsíc" xr:uid="{726B5FA9-D50E-49A4-8BB2-1725884AA50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136CB8-412B-450E-807F-E3476E117F1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</xm:sqref>
        </x14:conditionalFormatting>
        <x14:conditionalFormatting xmlns:xm="http://schemas.microsoft.com/office/excel/2006/main">
          <x14:cfRule type="dataBar" id="{CD3F35C8-8925-4454-A734-D5D25FBB1CB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F13:F24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752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2</v>
      </c>
      <c r="G3" s="43">
        <f>SUBTOTAL(9,G6:G1048576)</f>
        <v>158.19999999999999</v>
      </c>
      <c r="H3" s="44">
        <f>IF(M3=0,0,G3/M3)</f>
        <v>3.9012890036423532E-2</v>
      </c>
      <c r="I3" s="43">
        <f>SUBTOTAL(9,I6:I1048576)</f>
        <v>28</v>
      </c>
      <c r="J3" s="43">
        <f>SUBTOTAL(9,J6:J1048576)</f>
        <v>3896.8700000000003</v>
      </c>
      <c r="K3" s="44">
        <f>IF(M3=0,0,J3/M3)</f>
        <v>0.9609871099635765</v>
      </c>
      <c r="L3" s="43">
        <f>SUBTOTAL(9,L6:L1048576)</f>
        <v>30</v>
      </c>
      <c r="M3" s="45">
        <f>SUBTOTAL(9,M6:M1048576)</f>
        <v>4055.07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85" t="s">
        <v>135</v>
      </c>
      <c r="B5" s="597" t="s">
        <v>131</v>
      </c>
      <c r="C5" s="597" t="s">
        <v>70</v>
      </c>
      <c r="D5" s="597" t="s">
        <v>132</v>
      </c>
      <c r="E5" s="597" t="s">
        <v>133</v>
      </c>
      <c r="F5" s="516" t="s">
        <v>28</v>
      </c>
      <c r="G5" s="516" t="s">
        <v>14</v>
      </c>
      <c r="H5" s="501" t="s">
        <v>134</v>
      </c>
      <c r="I5" s="500" t="s">
        <v>28</v>
      </c>
      <c r="J5" s="516" t="s">
        <v>14</v>
      </c>
      <c r="K5" s="501" t="s">
        <v>134</v>
      </c>
      <c r="L5" s="500" t="s">
        <v>28</v>
      </c>
      <c r="M5" s="517" t="s">
        <v>14</v>
      </c>
    </row>
    <row r="6" spans="1:13" ht="14.45" customHeight="1" x14ac:dyDescent="0.2">
      <c r="A6" s="562" t="s">
        <v>529</v>
      </c>
      <c r="B6" s="563" t="s">
        <v>740</v>
      </c>
      <c r="C6" s="563" t="s">
        <v>721</v>
      </c>
      <c r="D6" s="563" t="s">
        <v>722</v>
      </c>
      <c r="E6" s="563" t="s">
        <v>723</v>
      </c>
      <c r="F6" s="116"/>
      <c r="G6" s="116"/>
      <c r="H6" s="568">
        <v>0</v>
      </c>
      <c r="I6" s="116">
        <v>1</v>
      </c>
      <c r="J6" s="116">
        <v>149.52000000000001</v>
      </c>
      <c r="K6" s="568">
        <v>1</v>
      </c>
      <c r="L6" s="116">
        <v>1</v>
      </c>
      <c r="M6" s="586">
        <v>149.52000000000001</v>
      </c>
    </row>
    <row r="7" spans="1:13" ht="14.45" customHeight="1" x14ac:dyDescent="0.2">
      <c r="A7" s="569" t="s">
        <v>529</v>
      </c>
      <c r="B7" s="570" t="s">
        <v>741</v>
      </c>
      <c r="C7" s="570" t="s">
        <v>718</v>
      </c>
      <c r="D7" s="570" t="s">
        <v>719</v>
      </c>
      <c r="E7" s="570" t="s">
        <v>720</v>
      </c>
      <c r="F7" s="587"/>
      <c r="G7" s="587"/>
      <c r="H7" s="575">
        <v>0</v>
      </c>
      <c r="I7" s="587">
        <v>2</v>
      </c>
      <c r="J7" s="587">
        <v>1546.9</v>
      </c>
      <c r="K7" s="575">
        <v>1</v>
      </c>
      <c r="L7" s="587">
        <v>2</v>
      </c>
      <c r="M7" s="588">
        <v>1546.9</v>
      </c>
    </row>
    <row r="8" spans="1:13" ht="14.45" customHeight="1" x14ac:dyDescent="0.2">
      <c r="A8" s="569" t="s">
        <v>529</v>
      </c>
      <c r="B8" s="570" t="s">
        <v>742</v>
      </c>
      <c r="C8" s="570" t="s">
        <v>706</v>
      </c>
      <c r="D8" s="570" t="s">
        <v>707</v>
      </c>
      <c r="E8" s="570" t="s">
        <v>708</v>
      </c>
      <c r="F8" s="587"/>
      <c r="G8" s="587"/>
      <c r="H8" s="575">
        <v>0</v>
      </c>
      <c r="I8" s="587">
        <v>1</v>
      </c>
      <c r="J8" s="587">
        <v>23.4</v>
      </c>
      <c r="K8" s="575">
        <v>1</v>
      </c>
      <c r="L8" s="587">
        <v>1</v>
      </c>
      <c r="M8" s="588">
        <v>23.4</v>
      </c>
    </row>
    <row r="9" spans="1:13" ht="14.45" customHeight="1" x14ac:dyDescent="0.2">
      <c r="A9" s="569" t="s">
        <v>529</v>
      </c>
      <c r="B9" s="570" t="s">
        <v>743</v>
      </c>
      <c r="C9" s="570" t="s">
        <v>682</v>
      </c>
      <c r="D9" s="570" t="s">
        <v>654</v>
      </c>
      <c r="E9" s="570" t="s">
        <v>683</v>
      </c>
      <c r="F9" s="587"/>
      <c r="G9" s="587"/>
      <c r="H9" s="575"/>
      <c r="I9" s="587">
        <v>1</v>
      </c>
      <c r="J9" s="587">
        <v>0</v>
      </c>
      <c r="K9" s="575"/>
      <c r="L9" s="587">
        <v>1</v>
      </c>
      <c r="M9" s="588">
        <v>0</v>
      </c>
    </row>
    <row r="10" spans="1:13" ht="14.45" customHeight="1" x14ac:dyDescent="0.2">
      <c r="A10" s="569" t="s">
        <v>529</v>
      </c>
      <c r="B10" s="570" t="s">
        <v>743</v>
      </c>
      <c r="C10" s="570" t="s">
        <v>653</v>
      </c>
      <c r="D10" s="570" t="s">
        <v>654</v>
      </c>
      <c r="E10" s="570" t="s">
        <v>655</v>
      </c>
      <c r="F10" s="587"/>
      <c r="G10" s="587"/>
      <c r="H10" s="575"/>
      <c r="I10" s="587">
        <v>2</v>
      </c>
      <c r="J10" s="587">
        <v>0</v>
      </c>
      <c r="K10" s="575"/>
      <c r="L10" s="587">
        <v>2</v>
      </c>
      <c r="M10" s="588">
        <v>0</v>
      </c>
    </row>
    <row r="11" spans="1:13" ht="14.45" customHeight="1" x14ac:dyDescent="0.2">
      <c r="A11" s="569" t="s">
        <v>529</v>
      </c>
      <c r="B11" s="570" t="s">
        <v>744</v>
      </c>
      <c r="C11" s="570" t="s">
        <v>622</v>
      </c>
      <c r="D11" s="570" t="s">
        <v>623</v>
      </c>
      <c r="E11" s="570" t="s">
        <v>624</v>
      </c>
      <c r="F11" s="587"/>
      <c r="G11" s="587"/>
      <c r="H11" s="575">
        <v>0</v>
      </c>
      <c r="I11" s="587">
        <v>1</v>
      </c>
      <c r="J11" s="587">
        <v>141.25</v>
      </c>
      <c r="K11" s="575">
        <v>1</v>
      </c>
      <c r="L11" s="587">
        <v>1</v>
      </c>
      <c r="M11" s="588">
        <v>141.25</v>
      </c>
    </row>
    <row r="12" spans="1:13" ht="14.45" customHeight="1" x14ac:dyDescent="0.2">
      <c r="A12" s="569" t="s">
        <v>530</v>
      </c>
      <c r="B12" s="570" t="s">
        <v>745</v>
      </c>
      <c r="C12" s="570" t="s">
        <v>649</v>
      </c>
      <c r="D12" s="570" t="s">
        <v>650</v>
      </c>
      <c r="E12" s="570" t="s">
        <v>651</v>
      </c>
      <c r="F12" s="587">
        <v>2</v>
      </c>
      <c r="G12" s="587">
        <v>158.19999999999999</v>
      </c>
      <c r="H12" s="575">
        <v>1</v>
      </c>
      <c r="I12" s="587"/>
      <c r="J12" s="587"/>
      <c r="K12" s="575">
        <v>0</v>
      </c>
      <c r="L12" s="587">
        <v>2</v>
      </c>
      <c r="M12" s="588">
        <v>158.19999999999999</v>
      </c>
    </row>
    <row r="13" spans="1:13" ht="14.45" customHeight="1" x14ac:dyDescent="0.2">
      <c r="A13" s="569" t="s">
        <v>530</v>
      </c>
      <c r="B13" s="570" t="s">
        <v>743</v>
      </c>
      <c r="C13" s="570" t="s">
        <v>653</v>
      </c>
      <c r="D13" s="570" t="s">
        <v>654</v>
      </c>
      <c r="E13" s="570" t="s">
        <v>655</v>
      </c>
      <c r="F13" s="587"/>
      <c r="G13" s="587"/>
      <c r="H13" s="575"/>
      <c r="I13" s="587">
        <v>1</v>
      </c>
      <c r="J13" s="587">
        <v>0</v>
      </c>
      <c r="K13" s="575"/>
      <c r="L13" s="587">
        <v>1</v>
      </c>
      <c r="M13" s="588">
        <v>0</v>
      </c>
    </row>
    <row r="14" spans="1:13" ht="14.45" customHeight="1" x14ac:dyDescent="0.2">
      <c r="A14" s="569" t="s">
        <v>532</v>
      </c>
      <c r="B14" s="570" t="s">
        <v>743</v>
      </c>
      <c r="C14" s="570" t="s">
        <v>682</v>
      </c>
      <c r="D14" s="570" t="s">
        <v>654</v>
      </c>
      <c r="E14" s="570" t="s">
        <v>683</v>
      </c>
      <c r="F14" s="587"/>
      <c r="G14" s="587"/>
      <c r="H14" s="575"/>
      <c r="I14" s="587">
        <v>1</v>
      </c>
      <c r="J14" s="587">
        <v>0</v>
      </c>
      <c r="K14" s="575"/>
      <c r="L14" s="587">
        <v>1</v>
      </c>
      <c r="M14" s="588">
        <v>0</v>
      </c>
    </row>
    <row r="15" spans="1:13" ht="14.45" customHeight="1" x14ac:dyDescent="0.2">
      <c r="A15" s="569" t="s">
        <v>534</v>
      </c>
      <c r="B15" s="570" t="s">
        <v>740</v>
      </c>
      <c r="C15" s="570" t="s">
        <v>668</v>
      </c>
      <c r="D15" s="570" t="s">
        <v>669</v>
      </c>
      <c r="E15" s="570" t="s">
        <v>670</v>
      </c>
      <c r="F15" s="587"/>
      <c r="G15" s="587"/>
      <c r="H15" s="575">
        <v>0</v>
      </c>
      <c r="I15" s="587">
        <v>3</v>
      </c>
      <c r="J15" s="587">
        <v>463.08000000000004</v>
      </c>
      <c r="K15" s="575">
        <v>1</v>
      </c>
      <c r="L15" s="587">
        <v>3</v>
      </c>
      <c r="M15" s="588">
        <v>463.08000000000004</v>
      </c>
    </row>
    <row r="16" spans="1:13" ht="14.45" customHeight="1" x14ac:dyDescent="0.2">
      <c r="A16" s="569" t="s">
        <v>534</v>
      </c>
      <c r="B16" s="570" t="s">
        <v>746</v>
      </c>
      <c r="C16" s="570" t="s">
        <v>664</v>
      </c>
      <c r="D16" s="570" t="s">
        <v>665</v>
      </c>
      <c r="E16" s="570" t="s">
        <v>666</v>
      </c>
      <c r="F16" s="587"/>
      <c r="G16" s="587"/>
      <c r="H16" s="575">
        <v>0</v>
      </c>
      <c r="I16" s="587">
        <v>2</v>
      </c>
      <c r="J16" s="587">
        <v>127.5</v>
      </c>
      <c r="K16" s="575">
        <v>1</v>
      </c>
      <c r="L16" s="587">
        <v>2</v>
      </c>
      <c r="M16" s="588">
        <v>127.5</v>
      </c>
    </row>
    <row r="17" spans="1:13" ht="14.45" customHeight="1" x14ac:dyDescent="0.2">
      <c r="A17" s="569" t="s">
        <v>535</v>
      </c>
      <c r="B17" s="570" t="s">
        <v>747</v>
      </c>
      <c r="C17" s="570" t="s">
        <v>618</v>
      </c>
      <c r="D17" s="570" t="s">
        <v>619</v>
      </c>
      <c r="E17" s="570" t="s">
        <v>620</v>
      </c>
      <c r="F17" s="587"/>
      <c r="G17" s="587"/>
      <c r="H17" s="575">
        <v>0</v>
      </c>
      <c r="I17" s="587">
        <v>3</v>
      </c>
      <c r="J17" s="587">
        <v>220.35000000000002</v>
      </c>
      <c r="K17" s="575">
        <v>1</v>
      </c>
      <c r="L17" s="587">
        <v>3</v>
      </c>
      <c r="M17" s="588">
        <v>220.35000000000002</v>
      </c>
    </row>
    <row r="18" spans="1:13" ht="14.45" customHeight="1" x14ac:dyDescent="0.2">
      <c r="A18" s="569" t="s">
        <v>535</v>
      </c>
      <c r="B18" s="570" t="s">
        <v>748</v>
      </c>
      <c r="C18" s="570" t="s">
        <v>554</v>
      </c>
      <c r="D18" s="570" t="s">
        <v>555</v>
      </c>
      <c r="E18" s="570" t="s">
        <v>556</v>
      </c>
      <c r="F18" s="587"/>
      <c r="G18" s="587"/>
      <c r="H18" s="575">
        <v>0</v>
      </c>
      <c r="I18" s="587">
        <v>2</v>
      </c>
      <c r="J18" s="587">
        <v>336.82</v>
      </c>
      <c r="K18" s="575">
        <v>1</v>
      </c>
      <c r="L18" s="587">
        <v>2</v>
      </c>
      <c r="M18" s="588">
        <v>336.82</v>
      </c>
    </row>
    <row r="19" spans="1:13" ht="14.45" customHeight="1" x14ac:dyDescent="0.2">
      <c r="A19" s="569" t="s">
        <v>535</v>
      </c>
      <c r="B19" s="570" t="s">
        <v>749</v>
      </c>
      <c r="C19" s="570" t="s">
        <v>546</v>
      </c>
      <c r="D19" s="570" t="s">
        <v>547</v>
      </c>
      <c r="E19" s="570" t="s">
        <v>548</v>
      </c>
      <c r="F19" s="587"/>
      <c r="G19" s="587"/>
      <c r="H19" s="575">
        <v>0</v>
      </c>
      <c r="I19" s="587">
        <v>2</v>
      </c>
      <c r="J19" s="587">
        <v>112.12</v>
      </c>
      <c r="K19" s="575">
        <v>1</v>
      </c>
      <c r="L19" s="587">
        <v>2</v>
      </c>
      <c r="M19" s="588">
        <v>112.12</v>
      </c>
    </row>
    <row r="20" spans="1:13" ht="14.45" customHeight="1" x14ac:dyDescent="0.2">
      <c r="A20" s="569" t="s">
        <v>535</v>
      </c>
      <c r="B20" s="570" t="s">
        <v>750</v>
      </c>
      <c r="C20" s="570" t="s">
        <v>583</v>
      </c>
      <c r="D20" s="570" t="s">
        <v>584</v>
      </c>
      <c r="E20" s="570" t="s">
        <v>585</v>
      </c>
      <c r="F20" s="587"/>
      <c r="G20" s="587"/>
      <c r="H20" s="575">
        <v>0</v>
      </c>
      <c r="I20" s="587">
        <v>2</v>
      </c>
      <c r="J20" s="587">
        <v>346.24</v>
      </c>
      <c r="K20" s="575">
        <v>1</v>
      </c>
      <c r="L20" s="587">
        <v>2</v>
      </c>
      <c r="M20" s="588">
        <v>346.24</v>
      </c>
    </row>
    <row r="21" spans="1:13" ht="14.45" customHeight="1" x14ac:dyDescent="0.2">
      <c r="A21" s="569" t="s">
        <v>535</v>
      </c>
      <c r="B21" s="570" t="s">
        <v>744</v>
      </c>
      <c r="C21" s="570" t="s">
        <v>622</v>
      </c>
      <c r="D21" s="570" t="s">
        <v>623</v>
      </c>
      <c r="E21" s="570" t="s">
        <v>624</v>
      </c>
      <c r="F21" s="587"/>
      <c r="G21" s="587"/>
      <c r="H21" s="575">
        <v>0</v>
      </c>
      <c r="I21" s="587">
        <v>1</v>
      </c>
      <c r="J21" s="587">
        <v>141.25</v>
      </c>
      <c r="K21" s="575">
        <v>1</v>
      </c>
      <c r="L21" s="587">
        <v>1</v>
      </c>
      <c r="M21" s="588">
        <v>141.25</v>
      </c>
    </row>
    <row r="22" spans="1:13" ht="14.45" customHeight="1" x14ac:dyDescent="0.2">
      <c r="A22" s="569" t="s">
        <v>535</v>
      </c>
      <c r="B22" s="570" t="s">
        <v>751</v>
      </c>
      <c r="C22" s="570" t="s">
        <v>558</v>
      </c>
      <c r="D22" s="570" t="s">
        <v>559</v>
      </c>
      <c r="E22" s="570" t="s">
        <v>560</v>
      </c>
      <c r="F22" s="587"/>
      <c r="G22" s="587"/>
      <c r="H22" s="575">
        <v>0</v>
      </c>
      <c r="I22" s="587">
        <v>1</v>
      </c>
      <c r="J22" s="587">
        <v>176.32</v>
      </c>
      <c r="K22" s="575">
        <v>1</v>
      </c>
      <c r="L22" s="587">
        <v>1</v>
      </c>
      <c r="M22" s="588">
        <v>176.32</v>
      </c>
    </row>
    <row r="23" spans="1:13" ht="14.45" customHeight="1" thickBot="1" x14ac:dyDescent="0.25">
      <c r="A23" s="577" t="s">
        <v>536</v>
      </c>
      <c r="B23" s="578" t="s">
        <v>749</v>
      </c>
      <c r="C23" s="578" t="s">
        <v>546</v>
      </c>
      <c r="D23" s="578" t="s">
        <v>547</v>
      </c>
      <c r="E23" s="578" t="s">
        <v>548</v>
      </c>
      <c r="F23" s="589"/>
      <c r="G23" s="589"/>
      <c r="H23" s="583">
        <v>0</v>
      </c>
      <c r="I23" s="589">
        <v>2</v>
      </c>
      <c r="J23" s="589">
        <v>112.12</v>
      </c>
      <c r="K23" s="583">
        <v>1</v>
      </c>
      <c r="L23" s="589">
        <v>2</v>
      </c>
      <c r="M23" s="590">
        <v>112.12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CDE711D5-B8AA-4FE9-AB4A-6426A92EFCE3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477</v>
      </c>
      <c r="B5" s="466" t="s">
        <v>478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477</v>
      </c>
      <c r="B6" s="466" t="s">
        <v>753</v>
      </c>
      <c r="C6" s="467">
        <v>4386.0187200000009</v>
      </c>
      <c r="D6" s="467">
        <v>3092.3704499999994</v>
      </c>
      <c r="E6" s="467"/>
      <c r="F6" s="467">
        <v>4733.8287100000016</v>
      </c>
      <c r="G6" s="467">
        <v>0</v>
      </c>
      <c r="H6" s="467">
        <v>4733.8287100000016</v>
      </c>
      <c r="I6" s="468" t="s">
        <v>271</v>
      </c>
      <c r="J6" s="469" t="s">
        <v>1</v>
      </c>
    </row>
    <row r="7" spans="1:10" ht="14.45" customHeight="1" x14ac:dyDescent="0.2">
      <c r="A7" s="465" t="s">
        <v>477</v>
      </c>
      <c r="B7" s="466" t="s">
        <v>754</v>
      </c>
      <c r="C7" s="467">
        <v>254.07305999999994</v>
      </c>
      <c r="D7" s="467">
        <v>213.06486999999993</v>
      </c>
      <c r="E7" s="467"/>
      <c r="F7" s="467">
        <v>248.30538000000007</v>
      </c>
      <c r="G7" s="467">
        <v>0</v>
      </c>
      <c r="H7" s="467">
        <v>248.30538000000007</v>
      </c>
      <c r="I7" s="468" t="s">
        <v>271</v>
      </c>
      <c r="J7" s="469" t="s">
        <v>1</v>
      </c>
    </row>
    <row r="8" spans="1:10" ht="14.45" customHeight="1" x14ac:dyDescent="0.2">
      <c r="A8" s="465" t="s">
        <v>477</v>
      </c>
      <c r="B8" s="466" t="s">
        <v>755</v>
      </c>
      <c r="C8" s="467">
        <v>8.2284700000000015</v>
      </c>
      <c r="D8" s="467">
        <v>7.5468200000000003</v>
      </c>
      <c r="E8" s="467"/>
      <c r="F8" s="467">
        <v>5.0323700000000002</v>
      </c>
      <c r="G8" s="467">
        <v>0</v>
      </c>
      <c r="H8" s="467">
        <v>5.0323700000000002</v>
      </c>
      <c r="I8" s="468" t="s">
        <v>271</v>
      </c>
      <c r="J8" s="469" t="s">
        <v>1</v>
      </c>
    </row>
    <row r="9" spans="1:10" ht="14.45" customHeight="1" x14ac:dyDescent="0.2">
      <c r="A9" s="465" t="s">
        <v>477</v>
      </c>
      <c r="B9" s="466" t="s">
        <v>756</v>
      </c>
      <c r="C9" s="467">
        <v>148.39417000000003</v>
      </c>
      <c r="D9" s="467">
        <v>97.367499999999993</v>
      </c>
      <c r="E9" s="467"/>
      <c r="F9" s="467">
        <v>41.536200000000008</v>
      </c>
      <c r="G9" s="467">
        <v>0</v>
      </c>
      <c r="H9" s="467">
        <v>41.536200000000008</v>
      </c>
      <c r="I9" s="468" t="s">
        <v>271</v>
      </c>
      <c r="J9" s="469" t="s">
        <v>1</v>
      </c>
    </row>
    <row r="10" spans="1:10" ht="14.45" customHeight="1" x14ac:dyDescent="0.2">
      <c r="A10" s="465" t="s">
        <v>477</v>
      </c>
      <c r="B10" s="466" t="s">
        <v>757</v>
      </c>
      <c r="C10" s="467">
        <v>0</v>
      </c>
      <c r="D10" s="467">
        <v>0</v>
      </c>
      <c r="E10" s="467"/>
      <c r="F10" s="467">
        <v>0.41494999999999999</v>
      </c>
      <c r="G10" s="467">
        <v>0</v>
      </c>
      <c r="H10" s="467">
        <v>0.41494999999999999</v>
      </c>
      <c r="I10" s="468" t="s">
        <v>271</v>
      </c>
      <c r="J10" s="469" t="s">
        <v>1</v>
      </c>
    </row>
    <row r="11" spans="1:10" ht="14.45" customHeight="1" x14ac:dyDescent="0.2">
      <c r="A11" s="465" t="s">
        <v>477</v>
      </c>
      <c r="B11" s="466" t="s">
        <v>758</v>
      </c>
      <c r="C11" s="467">
        <v>3.1909999999999998</v>
      </c>
      <c r="D11" s="467">
        <v>3.5680000000000001</v>
      </c>
      <c r="E11" s="467"/>
      <c r="F11" s="467">
        <v>3.7904</v>
      </c>
      <c r="G11" s="467">
        <v>0</v>
      </c>
      <c r="H11" s="467">
        <v>3.7904</v>
      </c>
      <c r="I11" s="468" t="s">
        <v>271</v>
      </c>
      <c r="J11" s="469" t="s">
        <v>1</v>
      </c>
    </row>
    <row r="12" spans="1:10" ht="14.45" customHeight="1" x14ac:dyDescent="0.2">
      <c r="A12" s="465" t="s">
        <v>477</v>
      </c>
      <c r="B12" s="466" t="s">
        <v>759</v>
      </c>
      <c r="C12" s="467">
        <v>18.904980000000002</v>
      </c>
      <c r="D12" s="467">
        <v>15.04715</v>
      </c>
      <c r="E12" s="467"/>
      <c r="F12" s="467">
        <v>28.67942</v>
      </c>
      <c r="G12" s="467">
        <v>0</v>
      </c>
      <c r="H12" s="467">
        <v>28.67942</v>
      </c>
      <c r="I12" s="468" t="s">
        <v>271</v>
      </c>
      <c r="J12" s="469" t="s">
        <v>1</v>
      </c>
    </row>
    <row r="13" spans="1:10" ht="14.45" customHeight="1" x14ac:dyDescent="0.2">
      <c r="A13" s="465" t="s">
        <v>477</v>
      </c>
      <c r="B13" s="466" t="s">
        <v>480</v>
      </c>
      <c r="C13" s="467">
        <v>4818.8104000000003</v>
      </c>
      <c r="D13" s="467">
        <v>3428.9647899999995</v>
      </c>
      <c r="E13" s="467"/>
      <c r="F13" s="467">
        <v>5061.5874300000014</v>
      </c>
      <c r="G13" s="467">
        <v>0</v>
      </c>
      <c r="H13" s="467">
        <v>5061.5874300000014</v>
      </c>
      <c r="I13" s="468" t="s">
        <v>271</v>
      </c>
      <c r="J13" s="469" t="s">
        <v>481</v>
      </c>
    </row>
    <row r="15" spans="1:10" ht="14.45" customHeight="1" x14ac:dyDescent="0.2">
      <c r="A15" s="465" t="s">
        <v>477</v>
      </c>
      <c r="B15" s="466" t="s">
        <v>478</v>
      </c>
      <c r="C15" s="467" t="s">
        <v>271</v>
      </c>
      <c r="D15" s="467" t="s">
        <v>271</v>
      </c>
      <c r="E15" s="467"/>
      <c r="F15" s="467" t="s">
        <v>271</v>
      </c>
      <c r="G15" s="467" t="s">
        <v>271</v>
      </c>
      <c r="H15" s="467" t="s">
        <v>271</v>
      </c>
      <c r="I15" s="468" t="s">
        <v>271</v>
      </c>
      <c r="J15" s="469" t="s">
        <v>68</v>
      </c>
    </row>
    <row r="16" spans="1:10" ht="14.45" customHeight="1" x14ac:dyDescent="0.2">
      <c r="A16" s="465" t="s">
        <v>482</v>
      </c>
      <c r="B16" s="466" t="s">
        <v>483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0</v>
      </c>
    </row>
    <row r="17" spans="1:10" ht="14.45" customHeight="1" x14ac:dyDescent="0.2">
      <c r="A17" s="465" t="s">
        <v>482</v>
      </c>
      <c r="B17" s="466" t="s">
        <v>753</v>
      </c>
      <c r="C17" s="467">
        <v>0.65405999999999997</v>
      </c>
      <c r="D17" s="467">
        <v>0</v>
      </c>
      <c r="E17" s="467"/>
      <c r="F17" s="467">
        <v>1.94269</v>
      </c>
      <c r="G17" s="467">
        <v>0</v>
      </c>
      <c r="H17" s="467">
        <v>1.94269</v>
      </c>
      <c r="I17" s="468" t="s">
        <v>271</v>
      </c>
      <c r="J17" s="469" t="s">
        <v>1</v>
      </c>
    </row>
    <row r="18" spans="1:10" ht="14.45" customHeight="1" x14ac:dyDescent="0.2">
      <c r="A18" s="465" t="s">
        <v>482</v>
      </c>
      <c r="B18" s="466" t="s">
        <v>754</v>
      </c>
      <c r="C18" s="467">
        <v>0</v>
      </c>
      <c r="D18" s="467">
        <v>1.5812299999999999</v>
      </c>
      <c r="E18" s="467"/>
      <c r="F18" s="467">
        <v>4.2664600000000004</v>
      </c>
      <c r="G18" s="467">
        <v>0</v>
      </c>
      <c r="H18" s="467">
        <v>4.2664600000000004</v>
      </c>
      <c r="I18" s="468" t="s">
        <v>271</v>
      </c>
      <c r="J18" s="469" t="s">
        <v>1</v>
      </c>
    </row>
    <row r="19" spans="1:10" ht="14.45" customHeight="1" x14ac:dyDescent="0.2">
      <c r="A19" s="465" t="s">
        <v>482</v>
      </c>
      <c r="B19" s="466" t="s">
        <v>755</v>
      </c>
      <c r="C19" s="467">
        <v>5.9966400000000011</v>
      </c>
      <c r="D19" s="467">
        <v>5.0690700000000009</v>
      </c>
      <c r="E19" s="467"/>
      <c r="F19" s="467">
        <v>3.11843</v>
      </c>
      <c r="G19" s="467">
        <v>0</v>
      </c>
      <c r="H19" s="467">
        <v>3.11843</v>
      </c>
      <c r="I19" s="468" t="s">
        <v>271</v>
      </c>
      <c r="J19" s="469" t="s">
        <v>1</v>
      </c>
    </row>
    <row r="20" spans="1:10" ht="14.45" customHeight="1" x14ac:dyDescent="0.2">
      <c r="A20" s="465" t="s">
        <v>482</v>
      </c>
      <c r="B20" s="466" t="s">
        <v>756</v>
      </c>
      <c r="C20" s="467">
        <v>19.26942</v>
      </c>
      <c r="D20" s="467">
        <v>20.921470000000003</v>
      </c>
      <c r="E20" s="467"/>
      <c r="F20" s="467">
        <v>13.322930000000003</v>
      </c>
      <c r="G20" s="467">
        <v>0</v>
      </c>
      <c r="H20" s="467">
        <v>13.322930000000003</v>
      </c>
      <c r="I20" s="468" t="s">
        <v>271</v>
      </c>
      <c r="J20" s="469" t="s">
        <v>1</v>
      </c>
    </row>
    <row r="21" spans="1:10" ht="14.45" customHeight="1" x14ac:dyDescent="0.2">
      <c r="A21" s="465" t="s">
        <v>482</v>
      </c>
      <c r="B21" s="466" t="s">
        <v>757</v>
      </c>
      <c r="C21" s="467">
        <v>0</v>
      </c>
      <c r="D21" s="467">
        <v>0</v>
      </c>
      <c r="E21" s="467"/>
      <c r="F21" s="467">
        <v>0.41494999999999999</v>
      </c>
      <c r="G21" s="467">
        <v>0</v>
      </c>
      <c r="H21" s="467">
        <v>0.41494999999999999</v>
      </c>
      <c r="I21" s="468" t="s">
        <v>271</v>
      </c>
      <c r="J21" s="469" t="s">
        <v>1</v>
      </c>
    </row>
    <row r="22" spans="1:10" ht="14.45" customHeight="1" x14ac:dyDescent="0.2">
      <c r="A22" s="465" t="s">
        <v>482</v>
      </c>
      <c r="B22" s="466" t="s">
        <v>758</v>
      </c>
      <c r="C22" s="467">
        <v>2.6179999999999999</v>
      </c>
      <c r="D22" s="467">
        <v>3.1379999999999999</v>
      </c>
      <c r="E22" s="467"/>
      <c r="F22" s="467">
        <v>3.3740000000000001</v>
      </c>
      <c r="G22" s="467">
        <v>0</v>
      </c>
      <c r="H22" s="467">
        <v>3.3740000000000001</v>
      </c>
      <c r="I22" s="468" t="s">
        <v>271</v>
      </c>
      <c r="J22" s="469" t="s">
        <v>1</v>
      </c>
    </row>
    <row r="23" spans="1:10" ht="14.45" customHeight="1" x14ac:dyDescent="0.2">
      <c r="A23" s="465" t="s">
        <v>482</v>
      </c>
      <c r="B23" s="466" t="s">
        <v>759</v>
      </c>
      <c r="C23" s="467">
        <v>6.6588200000000004</v>
      </c>
      <c r="D23" s="467">
        <v>6.7366700000000002</v>
      </c>
      <c r="E23" s="467"/>
      <c r="F23" s="467">
        <v>11.406619999999998</v>
      </c>
      <c r="G23" s="467">
        <v>0</v>
      </c>
      <c r="H23" s="467">
        <v>11.406619999999998</v>
      </c>
      <c r="I23" s="468" t="s">
        <v>271</v>
      </c>
      <c r="J23" s="469" t="s">
        <v>1</v>
      </c>
    </row>
    <row r="24" spans="1:10" ht="14.45" customHeight="1" x14ac:dyDescent="0.2">
      <c r="A24" s="465" t="s">
        <v>482</v>
      </c>
      <c r="B24" s="466" t="s">
        <v>484</v>
      </c>
      <c r="C24" s="467">
        <v>35.196939999999998</v>
      </c>
      <c r="D24" s="467">
        <v>37.44644000000001</v>
      </c>
      <c r="E24" s="467"/>
      <c r="F24" s="467">
        <v>37.846080000000001</v>
      </c>
      <c r="G24" s="467">
        <v>0</v>
      </c>
      <c r="H24" s="467">
        <v>37.846080000000001</v>
      </c>
      <c r="I24" s="468" t="s">
        <v>271</v>
      </c>
      <c r="J24" s="469" t="s">
        <v>485</v>
      </c>
    </row>
    <row r="25" spans="1:10" ht="14.45" customHeight="1" x14ac:dyDescent="0.2">
      <c r="A25" s="465" t="s">
        <v>271</v>
      </c>
      <c r="B25" s="466" t="s">
        <v>271</v>
      </c>
      <c r="C25" s="467" t="s">
        <v>271</v>
      </c>
      <c r="D25" s="467" t="s">
        <v>271</v>
      </c>
      <c r="E25" s="467"/>
      <c r="F25" s="467" t="s">
        <v>271</v>
      </c>
      <c r="G25" s="467" t="s">
        <v>271</v>
      </c>
      <c r="H25" s="467" t="s">
        <v>271</v>
      </c>
      <c r="I25" s="468" t="s">
        <v>271</v>
      </c>
      <c r="J25" s="469" t="s">
        <v>486</v>
      </c>
    </row>
    <row r="26" spans="1:10" ht="14.45" customHeight="1" x14ac:dyDescent="0.2">
      <c r="A26" s="465" t="s">
        <v>487</v>
      </c>
      <c r="B26" s="466" t="s">
        <v>488</v>
      </c>
      <c r="C26" s="467" t="s">
        <v>271</v>
      </c>
      <c r="D26" s="467" t="s">
        <v>271</v>
      </c>
      <c r="E26" s="467"/>
      <c r="F26" s="467" t="s">
        <v>271</v>
      </c>
      <c r="G26" s="467" t="s">
        <v>271</v>
      </c>
      <c r="H26" s="467" t="s">
        <v>271</v>
      </c>
      <c r="I26" s="468" t="s">
        <v>271</v>
      </c>
      <c r="J26" s="469" t="s">
        <v>0</v>
      </c>
    </row>
    <row r="27" spans="1:10" ht="14.45" customHeight="1" x14ac:dyDescent="0.2">
      <c r="A27" s="465" t="s">
        <v>487</v>
      </c>
      <c r="B27" s="466" t="s">
        <v>753</v>
      </c>
      <c r="C27" s="467">
        <v>4385.3646600000011</v>
      </c>
      <c r="D27" s="467">
        <v>3092.3704499999994</v>
      </c>
      <c r="E27" s="467"/>
      <c r="F27" s="467">
        <v>4731.8860200000017</v>
      </c>
      <c r="G27" s="467">
        <v>0</v>
      </c>
      <c r="H27" s="467">
        <v>4731.8860200000017</v>
      </c>
      <c r="I27" s="468" t="s">
        <v>271</v>
      </c>
      <c r="J27" s="469" t="s">
        <v>1</v>
      </c>
    </row>
    <row r="28" spans="1:10" ht="14.45" customHeight="1" x14ac:dyDescent="0.2">
      <c r="A28" s="465" t="s">
        <v>487</v>
      </c>
      <c r="B28" s="466" t="s">
        <v>754</v>
      </c>
      <c r="C28" s="467">
        <v>254.07305999999994</v>
      </c>
      <c r="D28" s="467">
        <v>211.48363999999992</v>
      </c>
      <c r="E28" s="467"/>
      <c r="F28" s="467">
        <v>244.03892000000008</v>
      </c>
      <c r="G28" s="467">
        <v>0</v>
      </c>
      <c r="H28" s="467">
        <v>244.03892000000008</v>
      </c>
      <c r="I28" s="468" t="s">
        <v>271</v>
      </c>
      <c r="J28" s="469" t="s">
        <v>1</v>
      </c>
    </row>
    <row r="29" spans="1:10" ht="14.45" customHeight="1" x14ac:dyDescent="0.2">
      <c r="A29" s="465" t="s">
        <v>487</v>
      </c>
      <c r="B29" s="466" t="s">
        <v>755</v>
      </c>
      <c r="C29" s="467">
        <v>2.23183</v>
      </c>
      <c r="D29" s="467">
        <v>2.4777499999999999</v>
      </c>
      <c r="E29" s="467"/>
      <c r="F29" s="467">
        <v>1.91394</v>
      </c>
      <c r="G29" s="467">
        <v>0</v>
      </c>
      <c r="H29" s="467">
        <v>1.91394</v>
      </c>
      <c r="I29" s="468" t="s">
        <v>271</v>
      </c>
      <c r="J29" s="469" t="s">
        <v>1</v>
      </c>
    </row>
    <row r="30" spans="1:10" ht="14.45" customHeight="1" x14ac:dyDescent="0.2">
      <c r="A30" s="465" t="s">
        <v>487</v>
      </c>
      <c r="B30" s="466" t="s">
        <v>756</v>
      </c>
      <c r="C30" s="467">
        <v>129.12475000000003</v>
      </c>
      <c r="D30" s="467">
        <v>76.446029999999993</v>
      </c>
      <c r="E30" s="467"/>
      <c r="F30" s="467">
        <v>28.213270000000001</v>
      </c>
      <c r="G30" s="467">
        <v>0</v>
      </c>
      <c r="H30" s="467">
        <v>28.213270000000001</v>
      </c>
      <c r="I30" s="468" t="s">
        <v>271</v>
      </c>
      <c r="J30" s="469" t="s">
        <v>1</v>
      </c>
    </row>
    <row r="31" spans="1:10" ht="14.45" customHeight="1" x14ac:dyDescent="0.2">
      <c r="A31" s="465" t="s">
        <v>487</v>
      </c>
      <c r="B31" s="466" t="s">
        <v>758</v>
      </c>
      <c r="C31" s="467">
        <v>0.57299999999999995</v>
      </c>
      <c r="D31" s="467">
        <v>0.43</v>
      </c>
      <c r="E31" s="467"/>
      <c r="F31" s="467">
        <v>0.41639999999999999</v>
      </c>
      <c r="G31" s="467">
        <v>0</v>
      </c>
      <c r="H31" s="467">
        <v>0.41639999999999999</v>
      </c>
      <c r="I31" s="468" t="s">
        <v>271</v>
      </c>
      <c r="J31" s="469" t="s">
        <v>1</v>
      </c>
    </row>
    <row r="32" spans="1:10" ht="14.45" customHeight="1" x14ac:dyDescent="0.2">
      <c r="A32" s="465" t="s">
        <v>487</v>
      </c>
      <c r="B32" s="466" t="s">
        <v>759</v>
      </c>
      <c r="C32" s="467">
        <v>12.24616</v>
      </c>
      <c r="D32" s="467">
        <v>8.3104800000000001</v>
      </c>
      <c r="E32" s="467"/>
      <c r="F32" s="467">
        <v>17.2728</v>
      </c>
      <c r="G32" s="467">
        <v>0</v>
      </c>
      <c r="H32" s="467">
        <v>17.2728</v>
      </c>
      <c r="I32" s="468" t="s">
        <v>271</v>
      </c>
      <c r="J32" s="469" t="s">
        <v>1</v>
      </c>
    </row>
    <row r="33" spans="1:10" ht="14.45" customHeight="1" x14ac:dyDescent="0.2">
      <c r="A33" s="465" t="s">
        <v>487</v>
      </c>
      <c r="B33" s="466" t="s">
        <v>489</v>
      </c>
      <c r="C33" s="467">
        <v>4783.6134600000005</v>
      </c>
      <c r="D33" s="467">
        <v>3391.5183499999994</v>
      </c>
      <c r="E33" s="467"/>
      <c r="F33" s="467">
        <v>5023.7413500000021</v>
      </c>
      <c r="G33" s="467">
        <v>0</v>
      </c>
      <c r="H33" s="467">
        <v>5023.7413500000021</v>
      </c>
      <c r="I33" s="468" t="s">
        <v>271</v>
      </c>
      <c r="J33" s="469" t="s">
        <v>485</v>
      </c>
    </row>
    <row r="34" spans="1:10" ht="14.45" customHeight="1" x14ac:dyDescent="0.2">
      <c r="A34" s="465" t="s">
        <v>271</v>
      </c>
      <c r="B34" s="466" t="s">
        <v>271</v>
      </c>
      <c r="C34" s="467" t="s">
        <v>271</v>
      </c>
      <c r="D34" s="467" t="s">
        <v>271</v>
      </c>
      <c r="E34" s="467"/>
      <c r="F34" s="467" t="s">
        <v>271</v>
      </c>
      <c r="G34" s="467" t="s">
        <v>271</v>
      </c>
      <c r="H34" s="467" t="s">
        <v>271</v>
      </c>
      <c r="I34" s="468" t="s">
        <v>271</v>
      </c>
      <c r="J34" s="469" t="s">
        <v>486</v>
      </c>
    </row>
    <row r="35" spans="1:10" ht="14.45" customHeight="1" x14ac:dyDescent="0.2">
      <c r="A35" s="465" t="s">
        <v>477</v>
      </c>
      <c r="B35" s="466" t="s">
        <v>480</v>
      </c>
      <c r="C35" s="467">
        <v>4818.8104000000003</v>
      </c>
      <c r="D35" s="467">
        <v>3428.9647899999995</v>
      </c>
      <c r="E35" s="467"/>
      <c r="F35" s="467">
        <v>5061.5874300000023</v>
      </c>
      <c r="G35" s="467">
        <v>0</v>
      </c>
      <c r="H35" s="467">
        <v>5061.5874300000023</v>
      </c>
      <c r="I35" s="468" t="s">
        <v>271</v>
      </c>
      <c r="J35" s="469" t="s">
        <v>481</v>
      </c>
    </row>
  </sheetData>
  <mergeCells count="3">
    <mergeCell ref="A1:I1"/>
    <mergeCell ref="F3:I3"/>
    <mergeCell ref="C4:D4"/>
  </mergeCells>
  <conditionalFormatting sqref="F14 F36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5">
    <cfRule type="expression" dxfId="11" priority="6">
      <formula>$H15&gt;0</formula>
    </cfRule>
  </conditionalFormatting>
  <conditionalFormatting sqref="A15:A35">
    <cfRule type="expression" dxfId="10" priority="5">
      <formula>AND($J15&lt;&gt;"mezeraKL",$J15&lt;&gt;"")</formula>
    </cfRule>
  </conditionalFormatting>
  <conditionalFormatting sqref="I15:I35">
    <cfRule type="expression" dxfId="9" priority="7">
      <formula>$I15&gt;1</formula>
    </cfRule>
  </conditionalFormatting>
  <conditionalFormatting sqref="B15:B35">
    <cfRule type="expression" dxfId="8" priority="4">
      <formula>OR($J15="NS",$J15="SumaNS",$J15="Účet")</formula>
    </cfRule>
  </conditionalFormatting>
  <conditionalFormatting sqref="A15:D35 F15:I35">
    <cfRule type="expression" dxfId="7" priority="8">
      <formula>AND($J15&lt;&gt;"",$J15&lt;&gt;"mezeraKL")</formula>
    </cfRule>
  </conditionalFormatting>
  <conditionalFormatting sqref="B15:D35 F15:I35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35 F15:I35">
    <cfRule type="expression" dxfId="5" priority="2">
      <formula>OR($J15="SumaNS",$J15="NS")</formula>
    </cfRule>
  </conditionalFormatting>
  <hyperlinks>
    <hyperlink ref="A2" location="Obsah!A1" display="Zpět na Obsah  KL 01  1.-4.měsíc" xr:uid="{901F173A-4FE4-4A7C-AC23-8CB9065E9AF3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2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1191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28.540980954682627</v>
      </c>
      <c r="J3" s="98">
        <f>SUBTOTAL(9,J5:J1048576)</f>
        <v>178099</v>
      </c>
      <c r="K3" s="99">
        <f>SUBTOTAL(9,K5:K1048576)</f>
        <v>5083120.1670480212</v>
      </c>
    </row>
    <row r="4" spans="1:11" s="208" customFormat="1" ht="14.45" customHeight="1" thickBot="1" x14ac:dyDescent="0.25">
      <c r="A4" s="598" t="s">
        <v>4</v>
      </c>
      <c r="B4" s="599" t="s">
        <v>5</v>
      </c>
      <c r="C4" s="599" t="s">
        <v>0</v>
      </c>
      <c r="D4" s="599" t="s">
        <v>6</v>
      </c>
      <c r="E4" s="599" t="s">
        <v>7</v>
      </c>
      <c r="F4" s="599" t="s">
        <v>1</v>
      </c>
      <c r="G4" s="599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62" t="s">
        <v>477</v>
      </c>
      <c r="B5" s="563" t="s">
        <v>478</v>
      </c>
      <c r="C5" s="566" t="s">
        <v>482</v>
      </c>
      <c r="D5" s="600" t="s">
        <v>483</v>
      </c>
      <c r="E5" s="566" t="s">
        <v>760</v>
      </c>
      <c r="F5" s="600" t="s">
        <v>761</v>
      </c>
      <c r="G5" s="566" t="s">
        <v>762</v>
      </c>
      <c r="H5" s="566" t="s">
        <v>763</v>
      </c>
      <c r="I5" s="116">
        <v>21.329999923706055</v>
      </c>
      <c r="J5" s="116">
        <v>200</v>
      </c>
      <c r="K5" s="586">
        <v>4266.4599609375</v>
      </c>
    </row>
    <row r="6" spans="1:11" ht="14.45" customHeight="1" x14ac:dyDescent="0.2">
      <c r="A6" s="569" t="s">
        <v>477</v>
      </c>
      <c r="B6" s="570" t="s">
        <v>478</v>
      </c>
      <c r="C6" s="573" t="s">
        <v>482</v>
      </c>
      <c r="D6" s="601" t="s">
        <v>483</v>
      </c>
      <c r="E6" s="573" t="s">
        <v>764</v>
      </c>
      <c r="F6" s="601" t="s">
        <v>765</v>
      </c>
      <c r="G6" s="573" t="s">
        <v>766</v>
      </c>
      <c r="H6" s="573" t="s">
        <v>767</v>
      </c>
      <c r="I6" s="587">
        <v>0.60000002384185791</v>
      </c>
      <c r="J6" s="587">
        <v>1000</v>
      </c>
      <c r="K6" s="588">
        <v>600</v>
      </c>
    </row>
    <row r="7" spans="1:11" ht="14.45" customHeight="1" x14ac:dyDescent="0.2">
      <c r="A7" s="569" t="s">
        <v>477</v>
      </c>
      <c r="B7" s="570" t="s">
        <v>478</v>
      </c>
      <c r="C7" s="573" t="s">
        <v>482</v>
      </c>
      <c r="D7" s="601" t="s">
        <v>483</v>
      </c>
      <c r="E7" s="573" t="s">
        <v>764</v>
      </c>
      <c r="F7" s="601" t="s">
        <v>765</v>
      </c>
      <c r="G7" s="573" t="s">
        <v>768</v>
      </c>
      <c r="H7" s="573" t="s">
        <v>769</v>
      </c>
      <c r="I7" s="587">
        <v>0.85000002384185791</v>
      </c>
      <c r="J7" s="587">
        <v>115</v>
      </c>
      <c r="K7" s="588">
        <v>97.75</v>
      </c>
    </row>
    <row r="8" spans="1:11" ht="14.45" customHeight="1" x14ac:dyDescent="0.2">
      <c r="A8" s="569" t="s">
        <v>477</v>
      </c>
      <c r="B8" s="570" t="s">
        <v>478</v>
      </c>
      <c r="C8" s="573" t="s">
        <v>482</v>
      </c>
      <c r="D8" s="601" t="s">
        <v>483</v>
      </c>
      <c r="E8" s="573" t="s">
        <v>764</v>
      </c>
      <c r="F8" s="601" t="s">
        <v>765</v>
      </c>
      <c r="G8" s="573" t="s">
        <v>770</v>
      </c>
      <c r="H8" s="573" t="s">
        <v>771</v>
      </c>
      <c r="I8" s="587">
        <v>1.5199999809265137</v>
      </c>
      <c r="J8" s="587">
        <v>100</v>
      </c>
      <c r="K8" s="588">
        <v>152</v>
      </c>
    </row>
    <row r="9" spans="1:11" ht="14.45" customHeight="1" x14ac:dyDescent="0.2">
      <c r="A9" s="569" t="s">
        <v>477</v>
      </c>
      <c r="B9" s="570" t="s">
        <v>478</v>
      </c>
      <c r="C9" s="573" t="s">
        <v>482</v>
      </c>
      <c r="D9" s="601" t="s">
        <v>483</v>
      </c>
      <c r="E9" s="573" t="s">
        <v>764</v>
      </c>
      <c r="F9" s="601" t="s">
        <v>765</v>
      </c>
      <c r="G9" s="573" t="s">
        <v>772</v>
      </c>
      <c r="H9" s="573" t="s">
        <v>773</v>
      </c>
      <c r="I9" s="587">
        <v>0.37909090518951416</v>
      </c>
      <c r="J9" s="587">
        <v>2036</v>
      </c>
      <c r="K9" s="588">
        <v>772.68000030517578</v>
      </c>
    </row>
    <row r="10" spans="1:11" ht="14.45" customHeight="1" x14ac:dyDescent="0.2">
      <c r="A10" s="569" t="s">
        <v>477</v>
      </c>
      <c r="B10" s="570" t="s">
        <v>478</v>
      </c>
      <c r="C10" s="573" t="s">
        <v>482</v>
      </c>
      <c r="D10" s="601" t="s">
        <v>483</v>
      </c>
      <c r="E10" s="573" t="s">
        <v>764</v>
      </c>
      <c r="F10" s="601" t="s">
        <v>765</v>
      </c>
      <c r="G10" s="573" t="s">
        <v>774</v>
      </c>
      <c r="H10" s="573" t="s">
        <v>775</v>
      </c>
      <c r="I10" s="587">
        <v>0.50999999046325684</v>
      </c>
      <c r="J10" s="587">
        <v>1500</v>
      </c>
      <c r="K10" s="588">
        <v>765</v>
      </c>
    </row>
    <row r="11" spans="1:11" ht="14.45" customHeight="1" x14ac:dyDescent="0.2">
      <c r="A11" s="569" t="s">
        <v>477</v>
      </c>
      <c r="B11" s="570" t="s">
        <v>478</v>
      </c>
      <c r="C11" s="573" t="s">
        <v>482</v>
      </c>
      <c r="D11" s="601" t="s">
        <v>483</v>
      </c>
      <c r="E11" s="573" t="s">
        <v>764</v>
      </c>
      <c r="F11" s="601" t="s">
        <v>765</v>
      </c>
      <c r="G11" s="573" t="s">
        <v>776</v>
      </c>
      <c r="H11" s="573" t="s">
        <v>777</v>
      </c>
      <c r="I11" s="587">
        <v>31.075000047683716</v>
      </c>
      <c r="J11" s="587">
        <v>8</v>
      </c>
      <c r="K11" s="588">
        <v>248.60000038146973</v>
      </c>
    </row>
    <row r="12" spans="1:11" ht="14.45" customHeight="1" x14ac:dyDescent="0.2">
      <c r="A12" s="569" t="s">
        <v>477</v>
      </c>
      <c r="B12" s="570" t="s">
        <v>478</v>
      </c>
      <c r="C12" s="573" t="s">
        <v>482</v>
      </c>
      <c r="D12" s="601" t="s">
        <v>483</v>
      </c>
      <c r="E12" s="573" t="s">
        <v>764</v>
      </c>
      <c r="F12" s="601" t="s">
        <v>765</v>
      </c>
      <c r="G12" s="573" t="s">
        <v>778</v>
      </c>
      <c r="H12" s="573" t="s">
        <v>779</v>
      </c>
      <c r="I12" s="587">
        <v>30.780000686645508</v>
      </c>
      <c r="J12" s="587">
        <v>15</v>
      </c>
      <c r="K12" s="588">
        <v>461.69998168945313</v>
      </c>
    </row>
    <row r="13" spans="1:11" ht="14.45" customHeight="1" x14ac:dyDescent="0.2">
      <c r="A13" s="569" t="s">
        <v>477</v>
      </c>
      <c r="B13" s="570" t="s">
        <v>478</v>
      </c>
      <c r="C13" s="573" t="s">
        <v>482</v>
      </c>
      <c r="D13" s="601" t="s">
        <v>483</v>
      </c>
      <c r="E13" s="573" t="s">
        <v>764</v>
      </c>
      <c r="F13" s="601" t="s">
        <v>765</v>
      </c>
      <c r="G13" s="573" t="s">
        <v>780</v>
      </c>
      <c r="H13" s="573" t="s">
        <v>781</v>
      </c>
      <c r="I13" s="587">
        <v>10.350000381469727</v>
      </c>
      <c r="J13" s="587">
        <v>2</v>
      </c>
      <c r="K13" s="588">
        <v>20.700000762939453</v>
      </c>
    </row>
    <row r="14" spans="1:11" ht="14.45" customHeight="1" x14ac:dyDescent="0.2">
      <c r="A14" s="569" t="s">
        <v>477</v>
      </c>
      <c r="B14" s="570" t="s">
        <v>478</v>
      </c>
      <c r="C14" s="573" t="s">
        <v>482</v>
      </c>
      <c r="D14" s="601" t="s">
        <v>483</v>
      </c>
      <c r="E14" s="573" t="s">
        <v>782</v>
      </c>
      <c r="F14" s="601" t="s">
        <v>783</v>
      </c>
      <c r="G14" s="573" t="s">
        <v>784</v>
      </c>
      <c r="H14" s="573" t="s">
        <v>785</v>
      </c>
      <c r="I14" s="587">
        <v>9.9999997764825821E-3</v>
      </c>
      <c r="J14" s="587">
        <v>200</v>
      </c>
      <c r="K14" s="588">
        <v>2</v>
      </c>
    </row>
    <row r="15" spans="1:11" ht="14.45" customHeight="1" x14ac:dyDescent="0.2">
      <c r="A15" s="569" t="s">
        <v>477</v>
      </c>
      <c r="B15" s="570" t="s">
        <v>478</v>
      </c>
      <c r="C15" s="573" t="s">
        <v>482</v>
      </c>
      <c r="D15" s="601" t="s">
        <v>483</v>
      </c>
      <c r="E15" s="573" t="s">
        <v>782</v>
      </c>
      <c r="F15" s="601" t="s">
        <v>783</v>
      </c>
      <c r="G15" s="573" t="s">
        <v>784</v>
      </c>
      <c r="H15" s="573" t="s">
        <v>786</v>
      </c>
      <c r="I15" s="587">
        <v>1.5555555207861794E-2</v>
      </c>
      <c r="J15" s="587">
        <v>1300</v>
      </c>
      <c r="K15" s="588">
        <v>21</v>
      </c>
    </row>
    <row r="16" spans="1:11" ht="14.45" customHeight="1" x14ac:dyDescent="0.2">
      <c r="A16" s="569" t="s">
        <v>477</v>
      </c>
      <c r="B16" s="570" t="s">
        <v>478</v>
      </c>
      <c r="C16" s="573" t="s">
        <v>482</v>
      </c>
      <c r="D16" s="601" t="s">
        <v>483</v>
      </c>
      <c r="E16" s="573" t="s">
        <v>782</v>
      </c>
      <c r="F16" s="601" t="s">
        <v>783</v>
      </c>
      <c r="G16" s="573" t="s">
        <v>787</v>
      </c>
      <c r="H16" s="573" t="s">
        <v>788</v>
      </c>
      <c r="I16" s="587">
        <v>8.2299995422363281</v>
      </c>
      <c r="J16" s="587">
        <v>10</v>
      </c>
      <c r="K16" s="588">
        <v>82.300003051757813</v>
      </c>
    </row>
    <row r="17" spans="1:11" ht="14.45" customHeight="1" x14ac:dyDescent="0.2">
      <c r="A17" s="569" t="s">
        <v>477</v>
      </c>
      <c r="B17" s="570" t="s">
        <v>478</v>
      </c>
      <c r="C17" s="573" t="s">
        <v>482</v>
      </c>
      <c r="D17" s="601" t="s">
        <v>483</v>
      </c>
      <c r="E17" s="573" t="s">
        <v>782</v>
      </c>
      <c r="F17" s="601" t="s">
        <v>783</v>
      </c>
      <c r="G17" s="573" t="s">
        <v>789</v>
      </c>
      <c r="H17" s="573" t="s">
        <v>790</v>
      </c>
      <c r="I17" s="587">
        <v>3.4900000095367432</v>
      </c>
      <c r="J17" s="587">
        <v>50</v>
      </c>
      <c r="K17" s="588">
        <v>174.5</v>
      </c>
    </row>
    <row r="18" spans="1:11" ht="14.45" customHeight="1" x14ac:dyDescent="0.2">
      <c r="A18" s="569" t="s">
        <v>477</v>
      </c>
      <c r="B18" s="570" t="s">
        <v>478</v>
      </c>
      <c r="C18" s="573" t="s">
        <v>482</v>
      </c>
      <c r="D18" s="601" t="s">
        <v>483</v>
      </c>
      <c r="E18" s="573" t="s">
        <v>782</v>
      </c>
      <c r="F18" s="601" t="s">
        <v>783</v>
      </c>
      <c r="G18" s="573" t="s">
        <v>791</v>
      </c>
      <c r="H18" s="573" t="s">
        <v>792</v>
      </c>
      <c r="I18" s="587">
        <v>17.979999542236328</v>
      </c>
      <c r="J18" s="587">
        <v>10</v>
      </c>
      <c r="K18" s="588">
        <v>179.80000305175781</v>
      </c>
    </row>
    <row r="19" spans="1:11" ht="14.45" customHeight="1" x14ac:dyDescent="0.2">
      <c r="A19" s="569" t="s">
        <v>477</v>
      </c>
      <c r="B19" s="570" t="s">
        <v>478</v>
      </c>
      <c r="C19" s="573" t="s">
        <v>482</v>
      </c>
      <c r="D19" s="601" t="s">
        <v>483</v>
      </c>
      <c r="E19" s="573" t="s">
        <v>782</v>
      </c>
      <c r="F19" s="601" t="s">
        <v>783</v>
      </c>
      <c r="G19" s="573" t="s">
        <v>793</v>
      </c>
      <c r="H19" s="573" t="s">
        <v>794</v>
      </c>
      <c r="I19" s="587">
        <v>17.979999542236328</v>
      </c>
      <c r="J19" s="587">
        <v>10</v>
      </c>
      <c r="K19" s="588">
        <v>179.80000305175781</v>
      </c>
    </row>
    <row r="20" spans="1:11" ht="14.45" customHeight="1" x14ac:dyDescent="0.2">
      <c r="A20" s="569" t="s">
        <v>477</v>
      </c>
      <c r="B20" s="570" t="s">
        <v>478</v>
      </c>
      <c r="C20" s="573" t="s">
        <v>482</v>
      </c>
      <c r="D20" s="601" t="s">
        <v>483</v>
      </c>
      <c r="E20" s="573" t="s">
        <v>782</v>
      </c>
      <c r="F20" s="601" t="s">
        <v>783</v>
      </c>
      <c r="G20" s="573" t="s">
        <v>795</v>
      </c>
      <c r="H20" s="573" t="s">
        <v>796</v>
      </c>
      <c r="I20" s="587">
        <v>9.4399995803833008</v>
      </c>
      <c r="J20" s="587">
        <v>200</v>
      </c>
      <c r="K20" s="588">
        <v>1888</v>
      </c>
    </row>
    <row r="21" spans="1:11" ht="14.45" customHeight="1" x14ac:dyDescent="0.2">
      <c r="A21" s="569" t="s">
        <v>477</v>
      </c>
      <c r="B21" s="570" t="s">
        <v>478</v>
      </c>
      <c r="C21" s="573" t="s">
        <v>482</v>
      </c>
      <c r="D21" s="601" t="s">
        <v>483</v>
      </c>
      <c r="E21" s="573" t="s">
        <v>782</v>
      </c>
      <c r="F21" s="601" t="s">
        <v>783</v>
      </c>
      <c r="G21" s="573" t="s">
        <v>797</v>
      </c>
      <c r="H21" s="573" t="s">
        <v>798</v>
      </c>
      <c r="I21" s="587">
        <v>1.059999942779541</v>
      </c>
      <c r="J21" s="587">
        <v>100</v>
      </c>
      <c r="K21" s="588">
        <v>106</v>
      </c>
    </row>
    <row r="22" spans="1:11" ht="14.45" customHeight="1" x14ac:dyDescent="0.2">
      <c r="A22" s="569" t="s">
        <v>477</v>
      </c>
      <c r="B22" s="570" t="s">
        <v>478</v>
      </c>
      <c r="C22" s="573" t="s">
        <v>482</v>
      </c>
      <c r="D22" s="601" t="s">
        <v>483</v>
      </c>
      <c r="E22" s="573" t="s">
        <v>782</v>
      </c>
      <c r="F22" s="601" t="s">
        <v>783</v>
      </c>
      <c r="G22" s="573" t="s">
        <v>799</v>
      </c>
      <c r="H22" s="573" t="s">
        <v>800</v>
      </c>
      <c r="I22" s="587">
        <v>11.738571166992188</v>
      </c>
      <c r="J22" s="587">
        <v>95</v>
      </c>
      <c r="K22" s="588">
        <v>1115.2000350952148</v>
      </c>
    </row>
    <row r="23" spans="1:11" ht="14.45" customHeight="1" x14ac:dyDescent="0.2">
      <c r="A23" s="569" t="s">
        <v>477</v>
      </c>
      <c r="B23" s="570" t="s">
        <v>478</v>
      </c>
      <c r="C23" s="573" t="s">
        <v>482</v>
      </c>
      <c r="D23" s="601" t="s">
        <v>483</v>
      </c>
      <c r="E23" s="573" t="s">
        <v>782</v>
      </c>
      <c r="F23" s="601" t="s">
        <v>783</v>
      </c>
      <c r="G23" s="573" t="s">
        <v>799</v>
      </c>
      <c r="H23" s="573" t="s">
        <v>801</v>
      </c>
      <c r="I23" s="587">
        <v>11.735999679565429</v>
      </c>
      <c r="J23" s="587">
        <v>90</v>
      </c>
      <c r="K23" s="588">
        <v>1056.2000274658203</v>
      </c>
    </row>
    <row r="24" spans="1:11" ht="14.45" customHeight="1" x14ac:dyDescent="0.2">
      <c r="A24" s="569" t="s">
        <v>477</v>
      </c>
      <c r="B24" s="570" t="s">
        <v>478</v>
      </c>
      <c r="C24" s="573" t="s">
        <v>482</v>
      </c>
      <c r="D24" s="601" t="s">
        <v>483</v>
      </c>
      <c r="E24" s="573" t="s">
        <v>782</v>
      </c>
      <c r="F24" s="601" t="s">
        <v>783</v>
      </c>
      <c r="G24" s="573" t="s">
        <v>802</v>
      </c>
      <c r="H24" s="573" t="s">
        <v>803</v>
      </c>
      <c r="I24" s="587">
        <v>13.310000419616699</v>
      </c>
      <c r="J24" s="587">
        <v>60</v>
      </c>
      <c r="K24" s="588">
        <v>798.60003662109375</v>
      </c>
    </row>
    <row r="25" spans="1:11" ht="14.45" customHeight="1" x14ac:dyDescent="0.2">
      <c r="A25" s="569" t="s">
        <v>477</v>
      </c>
      <c r="B25" s="570" t="s">
        <v>478</v>
      </c>
      <c r="C25" s="573" t="s">
        <v>482</v>
      </c>
      <c r="D25" s="601" t="s">
        <v>483</v>
      </c>
      <c r="E25" s="573" t="s">
        <v>782</v>
      </c>
      <c r="F25" s="601" t="s">
        <v>783</v>
      </c>
      <c r="G25" s="573" t="s">
        <v>804</v>
      </c>
      <c r="H25" s="573" t="s">
        <v>805</v>
      </c>
      <c r="I25" s="587">
        <v>14.149999618530273</v>
      </c>
      <c r="J25" s="587">
        <v>20</v>
      </c>
      <c r="K25" s="588">
        <v>283.04998779296875</v>
      </c>
    </row>
    <row r="26" spans="1:11" ht="14.45" customHeight="1" x14ac:dyDescent="0.2">
      <c r="A26" s="569" t="s">
        <v>477</v>
      </c>
      <c r="B26" s="570" t="s">
        <v>478</v>
      </c>
      <c r="C26" s="573" t="s">
        <v>482</v>
      </c>
      <c r="D26" s="601" t="s">
        <v>483</v>
      </c>
      <c r="E26" s="573" t="s">
        <v>782</v>
      </c>
      <c r="F26" s="601" t="s">
        <v>783</v>
      </c>
      <c r="G26" s="573" t="s">
        <v>806</v>
      </c>
      <c r="H26" s="573" t="s">
        <v>807</v>
      </c>
      <c r="I26" s="587">
        <v>0.82999998331069946</v>
      </c>
      <c r="J26" s="587">
        <v>100</v>
      </c>
      <c r="K26" s="588">
        <v>83</v>
      </c>
    </row>
    <row r="27" spans="1:11" ht="14.45" customHeight="1" x14ac:dyDescent="0.2">
      <c r="A27" s="569" t="s">
        <v>477</v>
      </c>
      <c r="B27" s="570" t="s">
        <v>478</v>
      </c>
      <c r="C27" s="573" t="s">
        <v>482</v>
      </c>
      <c r="D27" s="601" t="s">
        <v>483</v>
      </c>
      <c r="E27" s="573" t="s">
        <v>782</v>
      </c>
      <c r="F27" s="601" t="s">
        <v>783</v>
      </c>
      <c r="G27" s="573" t="s">
        <v>808</v>
      </c>
      <c r="H27" s="573" t="s">
        <v>809</v>
      </c>
      <c r="I27" s="587">
        <v>0.43000000715255737</v>
      </c>
      <c r="J27" s="587">
        <v>100</v>
      </c>
      <c r="K27" s="588">
        <v>43</v>
      </c>
    </row>
    <row r="28" spans="1:11" ht="14.45" customHeight="1" x14ac:dyDescent="0.2">
      <c r="A28" s="569" t="s">
        <v>477</v>
      </c>
      <c r="B28" s="570" t="s">
        <v>478</v>
      </c>
      <c r="C28" s="573" t="s">
        <v>482</v>
      </c>
      <c r="D28" s="601" t="s">
        <v>483</v>
      </c>
      <c r="E28" s="573" t="s">
        <v>782</v>
      </c>
      <c r="F28" s="601" t="s">
        <v>783</v>
      </c>
      <c r="G28" s="573" t="s">
        <v>810</v>
      </c>
      <c r="H28" s="573" t="s">
        <v>811</v>
      </c>
      <c r="I28" s="587">
        <v>0.57999998331069946</v>
      </c>
      <c r="J28" s="587">
        <v>100</v>
      </c>
      <c r="K28" s="588">
        <v>58</v>
      </c>
    </row>
    <row r="29" spans="1:11" ht="14.45" customHeight="1" x14ac:dyDescent="0.2">
      <c r="A29" s="569" t="s">
        <v>477</v>
      </c>
      <c r="B29" s="570" t="s">
        <v>478</v>
      </c>
      <c r="C29" s="573" t="s">
        <v>482</v>
      </c>
      <c r="D29" s="601" t="s">
        <v>483</v>
      </c>
      <c r="E29" s="573" t="s">
        <v>782</v>
      </c>
      <c r="F29" s="601" t="s">
        <v>783</v>
      </c>
      <c r="G29" s="573" t="s">
        <v>812</v>
      </c>
      <c r="H29" s="573" t="s">
        <v>813</v>
      </c>
      <c r="I29" s="587">
        <v>100.48000335693359</v>
      </c>
      <c r="J29" s="587">
        <v>1</v>
      </c>
      <c r="K29" s="588">
        <v>100.48000335693359</v>
      </c>
    </row>
    <row r="30" spans="1:11" ht="14.45" customHeight="1" x14ac:dyDescent="0.2">
      <c r="A30" s="569" t="s">
        <v>477</v>
      </c>
      <c r="B30" s="570" t="s">
        <v>478</v>
      </c>
      <c r="C30" s="573" t="s">
        <v>482</v>
      </c>
      <c r="D30" s="601" t="s">
        <v>483</v>
      </c>
      <c r="E30" s="573" t="s">
        <v>782</v>
      </c>
      <c r="F30" s="601" t="s">
        <v>783</v>
      </c>
      <c r="G30" s="573" t="s">
        <v>814</v>
      </c>
      <c r="H30" s="573" t="s">
        <v>815</v>
      </c>
      <c r="I30" s="587">
        <v>2.369999885559082</v>
      </c>
      <c r="J30" s="587">
        <v>100</v>
      </c>
      <c r="K30" s="588">
        <v>237</v>
      </c>
    </row>
    <row r="31" spans="1:11" ht="14.45" customHeight="1" x14ac:dyDescent="0.2">
      <c r="A31" s="569" t="s">
        <v>477</v>
      </c>
      <c r="B31" s="570" t="s">
        <v>478</v>
      </c>
      <c r="C31" s="573" t="s">
        <v>482</v>
      </c>
      <c r="D31" s="601" t="s">
        <v>483</v>
      </c>
      <c r="E31" s="573" t="s">
        <v>782</v>
      </c>
      <c r="F31" s="601" t="s">
        <v>783</v>
      </c>
      <c r="G31" s="573" t="s">
        <v>816</v>
      </c>
      <c r="H31" s="573" t="s">
        <v>817</v>
      </c>
      <c r="I31" s="587">
        <v>1.9900000095367432</v>
      </c>
      <c r="J31" s="587">
        <v>50</v>
      </c>
      <c r="K31" s="588">
        <v>99.5</v>
      </c>
    </row>
    <row r="32" spans="1:11" ht="14.45" customHeight="1" x14ac:dyDescent="0.2">
      <c r="A32" s="569" t="s">
        <v>477</v>
      </c>
      <c r="B32" s="570" t="s">
        <v>478</v>
      </c>
      <c r="C32" s="573" t="s">
        <v>482</v>
      </c>
      <c r="D32" s="601" t="s">
        <v>483</v>
      </c>
      <c r="E32" s="573" t="s">
        <v>782</v>
      </c>
      <c r="F32" s="601" t="s">
        <v>783</v>
      </c>
      <c r="G32" s="573" t="s">
        <v>818</v>
      </c>
      <c r="H32" s="573" t="s">
        <v>819</v>
      </c>
      <c r="I32" s="587">
        <v>2.0309090614318848</v>
      </c>
      <c r="J32" s="587">
        <v>1700</v>
      </c>
      <c r="K32" s="588">
        <v>3452</v>
      </c>
    </row>
    <row r="33" spans="1:11" ht="14.45" customHeight="1" x14ac:dyDescent="0.2">
      <c r="A33" s="569" t="s">
        <v>477</v>
      </c>
      <c r="B33" s="570" t="s">
        <v>478</v>
      </c>
      <c r="C33" s="573" t="s">
        <v>482</v>
      </c>
      <c r="D33" s="601" t="s">
        <v>483</v>
      </c>
      <c r="E33" s="573" t="s">
        <v>782</v>
      </c>
      <c r="F33" s="601" t="s">
        <v>783</v>
      </c>
      <c r="G33" s="573" t="s">
        <v>820</v>
      </c>
      <c r="H33" s="573" t="s">
        <v>821</v>
      </c>
      <c r="I33" s="587">
        <v>1.9299999475479126</v>
      </c>
      <c r="J33" s="587">
        <v>50</v>
      </c>
      <c r="K33" s="588">
        <v>96.5</v>
      </c>
    </row>
    <row r="34" spans="1:11" ht="14.45" customHeight="1" x14ac:dyDescent="0.2">
      <c r="A34" s="569" t="s">
        <v>477</v>
      </c>
      <c r="B34" s="570" t="s">
        <v>478</v>
      </c>
      <c r="C34" s="573" t="s">
        <v>482</v>
      </c>
      <c r="D34" s="601" t="s">
        <v>483</v>
      </c>
      <c r="E34" s="573" t="s">
        <v>782</v>
      </c>
      <c r="F34" s="601" t="s">
        <v>783</v>
      </c>
      <c r="G34" s="573" t="s">
        <v>822</v>
      </c>
      <c r="H34" s="573" t="s">
        <v>823</v>
      </c>
      <c r="I34" s="587">
        <v>3.0899999141693115</v>
      </c>
      <c r="J34" s="587">
        <v>50</v>
      </c>
      <c r="K34" s="588">
        <v>154.5</v>
      </c>
    </row>
    <row r="35" spans="1:11" ht="14.45" customHeight="1" x14ac:dyDescent="0.2">
      <c r="A35" s="569" t="s">
        <v>477</v>
      </c>
      <c r="B35" s="570" t="s">
        <v>478</v>
      </c>
      <c r="C35" s="573" t="s">
        <v>482</v>
      </c>
      <c r="D35" s="601" t="s">
        <v>483</v>
      </c>
      <c r="E35" s="573" t="s">
        <v>782</v>
      </c>
      <c r="F35" s="601" t="s">
        <v>783</v>
      </c>
      <c r="G35" s="573" t="s">
        <v>824</v>
      </c>
      <c r="H35" s="573" t="s">
        <v>825</v>
      </c>
      <c r="I35" s="587">
        <v>1.9299999475479126</v>
      </c>
      <c r="J35" s="587">
        <v>50</v>
      </c>
      <c r="K35" s="588">
        <v>96.5</v>
      </c>
    </row>
    <row r="36" spans="1:11" ht="14.45" customHeight="1" x14ac:dyDescent="0.2">
      <c r="A36" s="569" t="s">
        <v>477</v>
      </c>
      <c r="B36" s="570" t="s">
        <v>478</v>
      </c>
      <c r="C36" s="573" t="s">
        <v>482</v>
      </c>
      <c r="D36" s="601" t="s">
        <v>483</v>
      </c>
      <c r="E36" s="573" t="s">
        <v>782</v>
      </c>
      <c r="F36" s="601" t="s">
        <v>783</v>
      </c>
      <c r="G36" s="573" t="s">
        <v>826</v>
      </c>
      <c r="H36" s="573" t="s">
        <v>827</v>
      </c>
      <c r="I36" s="587">
        <v>2.1675000786781311</v>
      </c>
      <c r="J36" s="587">
        <v>200</v>
      </c>
      <c r="K36" s="588">
        <v>433.5</v>
      </c>
    </row>
    <row r="37" spans="1:11" ht="14.45" customHeight="1" x14ac:dyDescent="0.2">
      <c r="A37" s="569" t="s">
        <v>477</v>
      </c>
      <c r="B37" s="570" t="s">
        <v>478</v>
      </c>
      <c r="C37" s="573" t="s">
        <v>482</v>
      </c>
      <c r="D37" s="601" t="s">
        <v>483</v>
      </c>
      <c r="E37" s="573" t="s">
        <v>782</v>
      </c>
      <c r="F37" s="601" t="s">
        <v>783</v>
      </c>
      <c r="G37" s="573" t="s">
        <v>828</v>
      </c>
      <c r="H37" s="573" t="s">
        <v>829</v>
      </c>
      <c r="I37" s="587">
        <v>2</v>
      </c>
      <c r="J37" s="587">
        <v>100</v>
      </c>
      <c r="K37" s="588">
        <v>200</v>
      </c>
    </row>
    <row r="38" spans="1:11" ht="14.45" customHeight="1" x14ac:dyDescent="0.2">
      <c r="A38" s="569" t="s">
        <v>477</v>
      </c>
      <c r="B38" s="570" t="s">
        <v>478</v>
      </c>
      <c r="C38" s="573" t="s">
        <v>482</v>
      </c>
      <c r="D38" s="601" t="s">
        <v>483</v>
      </c>
      <c r="E38" s="573" t="s">
        <v>782</v>
      </c>
      <c r="F38" s="601" t="s">
        <v>783</v>
      </c>
      <c r="G38" s="573" t="s">
        <v>830</v>
      </c>
      <c r="H38" s="573" t="s">
        <v>831</v>
      </c>
      <c r="I38" s="587">
        <v>21.229999542236328</v>
      </c>
      <c r="J38" s="587">
        <v>20</v>
      </c>
      <c r="K38" s="588">
        <v>424.60000610351563</v>
      </c>
    </row>
    <row r="39" spans="1:11" ht="14.45" customHeight="1" x14ac:dyDescent="0.2">
      <c r="A39" s="569" t="s">
        <v>477</v>
      </c>
      <c r="B39" s="570" t="s">
        <v>478</v>
      </c>
      <c r="C39" s="573" t="s">
        <v>482</v>
      </c>
      <c r="D39" s="601" t="s">
        <v>483</v>
      </c>
      <c r="E39" s="573" t="s">
        <v>782</v>
      </c>
      <c r="F39" s="601" t="s">
        <v>783</v>
      </c>
      <c r="G39" s="573" t="s">
        <v>832</v>
      </c>
      <c r="H39" s="573" t="s">
        <v>833</v>
      </c>
      <c r="I39" s="587">
        <v>2.5199999809265137</v>
      </c>
      <c r="J39" s="587">
        <v>100</v>
      </c>
      <c r="K39" s="588">
        <v>252</v>
      </c>
    </row>
    <row r="40" spans="1:11" ht="14.45" customHeight="1" x14ac:dyDescent="0.2">
      <c r="A40" s="569" t="s">
        <v>477</v>
      </c>
      <c r="B40" s="570" t="s">
        <v>478</v>
      </c>
      <c r="C40" s="573" t="s">
        <v>482</v>
      </c>
      <c r="D40" s="601" t="s">
        <v>483</v>
      </c>
      <c r="E40" s="573" t="s">
        <v>782</v>
      </c>
      <c r="F40" s="601" t="s">
        <v>783</v>
      </c>
      <c r="G40" s="573" t="s">
        <v>834</v>
      </c>
      <c r="H40" s="573" t="s">
        <v>835</v>
      </c>
      <c r="I40" s="587">
        <v>2.7000000476837158</v>
      </c>
      <c r="J40" s="587">
        <v>50</v>
      </c>
      <c r="K40" s="588">
        <v>135</v>
      </c>
    </row>
    <row r="41" spans="1:11" ht="14.45" customHeight="1" x14ac:dyDescent="0.2">
      <c r="A41" s="569" t="s">
        <v>477</v>
      </c>
      <c r="B41" s="570" t="s">
        <v>478</v>
      </c>
      <c r="C41" s="573" t="s">
        <v>482</v>
      </c>
      <c r="D41" s="601" t="s">
        <v>483</v>
      </c>
      <c r="E41" s="573" t="s">
        <v>782</v>
      </c>
      <c r="F41" s="601" t="s">
        <v>783</v>
      </c>
      <c r="G41" s="573" t="s">
        <v>818</v>
      </c>
      <c r="H41" s="573" t="s">
        <v>836</v>
      </c>
      <c r="I41" s="587">
        <v>2.0399999618530273</v>
      </c>
      <c r="J41" s="587">
        <v>100</v>
      </c>
      <c r="K41" s="588">
        <v>204</v>
      </c>
    </row>
    <row r="42" spans="1:11" ht="14.45" customHeight="1" x14ac:dyDescent="0.2">
      <c r="A42" s="569" t="s">
        <v>477</v>
      </c>
      <c r="B42" s="570" t="s">
        <v>478</v>
      </c>
      <c r="C42" s="573" t="s">
        <v>482</v>
      </c>
      <c r="D42" s="601" t="s">
        <v>483</v>
      </c>
      <c r="E42" s="573" t="s">
        <v>782</v>
      </c>
      <c r="F42" s="601" t="s">
        <v>783</v>
      </c>
      <c r="G42" s="573" t="s">
        <v>837</v>
      </c>
      <c r="H42" s="573" t="s">
        <v>838</v>
      </c>
      <c r="I42" s="587">
        <v>2.5299999713897705</v>
      </c>
      <c r="J42" s="587">
        <v>50</v>
      </c>
      <c r="K42" s="588">
        <v>126.5</v>
      </c>
    </row>
    <row r="43" spans="1:11" ht="14.45" customHeight="1" x14ac:dyDescent="0.2">
      <c r="A43" s="569" t="s">
        <v>477</v>
      </c>
      <c r="B43" s="570" t="s">
        <v>478</v>
      </c>
      <c r="C43" s="573" t="s">
        <v>482</v>
      </c>
      <c r="D43" s="601" t="s">
        <v>483</v>
      </c>
      <c r="E43" s="573" t="s">
        <v>782</v>
      </c>
      <c r="F43" s="601" t="s">
        <v>783</v>
      </c>
      <c r="G43" s="573" t="s">
        <v>839</v>
      </c>
      <c r="H43" s="573" t="s">
        <v>840</v>
      </c>
      <c r="I43" s="587">
        <v>22.840000152587891</v>
      </c>
      <c r="J43" s="587">
        <v>10</v>
      </c>
      <c r="K43" s="588">
        <v>228.39999389648438</v>
      </c>
    </row>
    <row r="44" spans="1:11" ht="14.45" customHeight="1" x14ac:dyDescent="0.2">
      <c r="A44" s="569" t="s">
        <v>477</v>
      </c>
      <c r="B44" s="570" t="s">
        <v>478</v>
      </c>
      <c r="C44" s="573" t="s">
        <v>482</v>
      </c>
      <c r="D44" s="601" t="s">
        <v>483</v>
      </c>
      <c r="E44" s="573" t="s">
        <v>782</v>
      </c>
      <c r="F44" s="601" t="s">
        <v>783</v>
      </c>
      <c r="G44" s="573" t="s">
        <v>837</v>
      </c>
      <c r="H44" s="573" t="s">
        <v>841</v>
      </c>
      <c r="I44" s="587">
        <v>2.5299999713897705</v>
      </c>
      <c r="J44" s="587">
        <v>400</v>
      </c>
      <c r="K44" s="588">
        <v>1012</v>
      </c>
    </row>
    <row r="45" spans="1:11" ht="14.45" customHeight="1" x14ac:dyDescent="0.2">
      <c r="A45" s="569" t="s">
        <v>477</v>
      </c>
      <c r="B45" s="570" t="s">
        <v>478</v>
      </c>
      <c r="C45" s="573" t="s">
        <v>482</v>
      </c>
      <c r="D45" s="601" t="s">
        <v>483</v>
      </c>
      <c r="E45" s="573" t="s">
        <v>842</v>
      </c>
      <c r="F45" s="601" t="s">
        <v>843</v>
      </c>
      <c r="G45" s="573" t="s">
        <v>844</v>
      </c>
      <c r="H45" s="573" t="s">
        <v>845</v>
      </c>
      <c r="I45" s="587">
        <v>10.170000076293945</v>
      </c>
      <c r="J45" s="587">
        <v>10</v>
      </c>
      <c r="K45" s="588">
        <v>101.69999694824219</v>
      </c>
    </row>
    <row r="46" spans="1:11" ht="14.45" customHeight="1" x14ac:dyDescent="0.2">
      <c r="A46" s="569" t="s">
        <v>477</v>
      </c>
      <c r="B46" s="570" t="s">
        <v>478</v>
      </c>
      <c r="C46" s="573" t="s">
        <v>482</v>
      </c>
      <c r="D46" s="601" t="s">
        <v>483</v>
      </c>
      <c r="E46" s="573" t="s">
        <v>842</v>
      </c>
      <c r="F46" s="601" t="s">
        <v>843</v>
      </c>
      <c r="G46" s="573" t="s">
        <v>846</v>
      </c>
      <c r="H46" s="573" t="s">
        <v>847</v>
      </c>
      <c r="I46" s="587">
        <v>62.650001525878906</v>
      </c>
      <c r="J46" s="587">
        <v>5</v>
      </c>
      <c r="K46" s="588">
        <v>313.25</v>
      </c>
    </row>
    <row r="47" spans="1:11" ht="14.45" customHeight="1" x14ac:dyDescent="0.2">
      <c r="A47" s="569" t="s">
        <v>477</v>
      </c>
      <c r="B47" s="570" t="s">
        <v>478</v>
      </c>
      <c r="C47" s="573" t="s">
        <v>482</v>
      </c>
      <c r="D47" s="601" t="s">
        <v>483</v>
      </c>
      <c r="E47" s="573" t="s">
        <v>848</v>
      </c>
      <c r="F47" s="601" t="s">
        <v>849</v>
      </c>
      <c r="G47" s="573" t="s">
        <v>850</v>
      </c>
      <c r="H47" s="573" t="s">
        <v>851</v>
      </c>
      <c r="I47" s="587">
        <v>0.31000000238418579</v>
      </c>
      <c r="J47" s="587">
        <v>200</v>
      </c>
      <c r="K47" s="588">
        <v>62</v>
      </c>
    </row>
    <row r="48" spans="1:11" ht="14.45" customHeight="1" x14ac:dyDescent="0.2">
      <c r="A48" s="569" t="s">
        <v>477</v>
      </c>
      <c r="B48" s="570" t="s">
        <v>478</v>
      </c>
      <c r="C48" s="573" t="s">
        <v>482</v>
      </c>
      <c r="D48" s="601" t="s">
        <v>483</v>
      </c>
      <c r="E48" s="573" t="s">
        <v>848</v>
      </c>
      <c r="F48" s="601" t="s">
        <v>849</v>
      </c>
      <c r="G48" s="573" t="s">
        <v>852</v>
      </c>
      <c r="H48" s="573" t="s">
        <v>853</v>
      </c>
      <c r="I48" s="587">
        <v>0.33500000834465027</v>
      </c>
      <c r="J48" s="587">
        <v>200</v>
      </c>
      <c r="K48" s="588">
        <v>67</v>
      </c>
    </row>
    <row r="49" spans="1:11" ht="14.45" customHeight="1" x14ac:dyDescent="0.2">
      <c r="A49" s="569" t="s">
        <v>477</v>
      </c>
      <c r="B49" s="570" t="s">
        <v>478</v>
      </c>
      <c r="C49" s="573" t="s">
        <v>482</v>
      </c>
      <c r="D49" s="601" t="s">
        <v>483</v>
      </c>
      <c r="E49" s="573" t="s">
        <v>848</v>
      </c>
      <c r="F49" s="601" t="s">
        <v>849</v>
      </c>
      <c r="G49" s="573" t="s">
        <v>854</v>
      </c>
      <c r="H49" s="573" t="s">
        <v>855</v>
      </c>
      <c r="I49" s="587">
        <v>1.8033332824707031</v>
      </c>
      <c r="J49" s="587">
        <v>400</v>
      </c>
      <c r="K49" s="588">
        <v>721</v>
      </c>
    </row>
    <row r="50" spans="1:11" ht="14.45" customHeight="1" x14ac:dyDescent="0.2">
      <c r="A50" s="569" t="s">
        <v>477</v>
      </c>
      <c r="B50" s="570" t="s">
        <v>478</v>
      </c>
      <c r="C50" s="573" t="s">
        <v>482</v>
      </c>
      <c r="D50" s="601" t="s">
        <v>483</v>
      </c>
      <c r="E50" s="573" t="s">
        <v>848</v>
      </c>
      <c r="F50" s="601" t="s">
        <v>849</v>
      </c>
      <c r="G50" s="573" t="s">
        <v>856</v>
      </c>
      <c r="H50" s="573" t="s">
        <v>857</v>
      </c>
      <c r="I50" s="587">
        <v>1.8033332824707031</v>
      </c>
      <c r="J50" s="587">
        <v>1200</v>
      </c>
      <c r="K50" s="588">
        <v>2164</v>
      </c>
    </row>
    <row r="51" spans="1:11" ht="14.45" customHeight="1" x14ac:dyDescent="0.2">
      <c r="A51" s="569" t="s">
        <v>477</v>
      </c>
      <c r="B51" s="570" t="s">
        <v>478</v>
      </c>
      <c r="C51" s="573" t="s">
        <v>482</v>
      </c>
      <c r="D51" s="601" t="s">
        <v>483</v>
      </c>
      <c r="E51" s="573" t="s">
        <v>848</v>
      </c>
      <c r="F51" s="601" t="s">
        <v>849</v>
      </c>
      <c r="G51" s="573" t="s">
        <v>854</v>
      </c>
      <c r="H51" s="573" t="s">
        <v>858</v>
      </c>
      <c r="I51" s="587">
        <v>1.7999999523162842</v>
      </c>
      <c r="J51" s="587">
        <v>200</v>
      </c>
      <c r="K51" s="588">
        <v>360</v>
      </c>
    </row>
    <row r="52" spans="1:11" ht="14.45" customHeight="1" x14ac:dyDescent="0.2">
      <c r="A52" s="569" t="s">
        <v>477</v>
      </c>
      <c r="B52" s="570" t="s">
        <v>478</v>
      </c>
      <c r="C52" s="573" t="s">
        <v>482</v>
      </c>
      <c r="D52" s="601" t="s">
        <v>483</v>
      </c>
      <c r="E52" s="573" t="s">
        <v>859</v>
      </c>
      <c r="F52" s="601" t="s">
        <v>860</v>
      </c>
      <c r="G52" s="573" t="s">
        <v>861</v>
      </c>
      <c r="H52" s="573" t="s">
        <v>862</v>
      </c>
      <c r="I52" s="587">
        <v>0.67500000198682153</v>
      </c>
      <c r="J52" s="587">
        <v>1200</v>
      </c>
      <c r="K52" s="588">
        <v>810</v>
      </c>
    </row>
    <row r="53" spans="1:11" ht="14.45" customHeight="1" x14ac:dyDescent="0.2">
      <c r="A53" s="569" t="s">
        <v>477</v>
      </c>
      <c r="B53" s="570" t="s">
        <v>478</v>
      </c>
      <c r="C53" s="573" t="s">
        <v>482</v>
      </c>
      <c r="D53" s="601" t="s">
        <v>483</v>
      </c>
      <c r="E53" s="573" t="s">
        <v>859</v>
      </c>
      <c r="F53" s="601" t="s">
        <v>860</v>
      </c>
      <c r="G53" s="573" t="s">
        <v>863</v>
      </c>
      <c r="H53" s="573" t="s">
        <v>864</v>
      </c>
      <c r="I53" s="587">
        <v>0.70142857517514912</v>
      </c>
      <c r="J53" s="587">
        <v>3200</v>
      </c>
      <c r="K53" s="588">
        <v>2294</v>
      </c>
    </row>
    <row r="54" spans="1:11" ht="14.45" customHeight="1" x14ac:dyDescent="0.2">
      <c r="A54" s="569" t="s">
        <v>477</v>
      </c>
      <c r="B54" s="570" t="s">
        <v>478</v>
      </c>
      <c r="C54" s="573" t="s">
        <v>482</v>
      </c>
      <c r="D54" s="601" t="s">
        <v>483</v>
      </c>
      <c r="E54" s="573" t="s">
        <v>859</v>
      </c>
      <c r="F54" s="601" t="s">
        <v>860</v>
      </c>
      <c r="G54" s="573" t="s">
        <v>865</v>
      </c>
      <c r="H54" s="573" t="s">
        <v>866</v>
      </c>
      <c r="I54" s="587">
        <v>0.71499998867511749</v>
      </c>
      <c r="J54" s="587">
        <v>1200</v>
      </c>
      <c r="K54" s="588">
        <v>892</v>
      </c>
    </row>
    <row r="55" spans="1:11" ht="14.45" customHeight="1" x14ac:dyDescent="0.2">
      <c r="A55" s="569" t="s">
        <v>477</v>
      </c>
      <c r="B55" s="570" t="s">
        <v>478</v>
      </c>
      <c r="C55" s="573" t="s">
        <v>482</v>
      </c>
      <c r="D55" s="601" t="s">
        <v>483</v>
      </c>
      <c r="E55" s="573" t="s">
        <v>859</v>
      </c>
      <c r="F55" s="601" t="s">
        <v>860</v>
      </c>
      <c r="G55" s="573" t="s">
        <v>867</v>
      </c>
      <c r="H55" s="573" t="s">
        <v>868</v>
      </c>
      <c r="I55" s="587">
        <v>4.8299999237060547</v>
      </c>
      <c r="J55" s="587">
        <v>400</v>
      </c>
      <c r="K55" s="588">
        <v>1932</v>
      </c>
    </row>
    <row r="56" spans="1:11" ht="14.45" customHeight="1" x14ac:dyDescent="0.2">
      <c r="A56" s="569" t="s">
        <v>477</v>
      </c>
      <c r="B56" s="570" t="s">
        <v>478</v>
      </c>
      <c r="C56" s="573" t="s">
        <v>482</v>
      </c>
      <c r="D56" s="601" t="s">
        <v>483</v>
      </c>
      <c r="E56" s="573" t="s">
        <v>859</v>
      </c>
      <c r="F56" s="601" t="s">
        <v>860</v>
      </c>
      <c r="G56" s="573" t="s">
        <v>861</v>
      </c>
      <c r="H56" s="573" t="s">
        <v>869</v>
      </c>
      <c r="I56" s="587">
        <v>0.86499997973442078</v>
      </c>
      <c r="J56" s="587">
        <v>400</v>
      </c>
      <c r="K56" s="588">
        <v>346</v>
      </c>
    </row>
    <row r="57" spans="1:11" ht="14.45" customHeight="1" x14ac:dyDescent="0.2">
      <c r="A57" s="569" t="s">
        <v>477</v>
      </c>
      <c r="B57" s="570" t="s">
        <v>478</v>
      </c>
      <c r="C57" s="573" t="s">
        <v>482</v>
      </c>
      <c r="D57" s="601" t="s">
        <v>483</v>
      </c>
      <c r="E57" s="573" t="s">
        <v>859</v>
      </c>
      <c r="F57" s="601" t="s">
        <v>860</v>
      </c>
      <c r="G57" s="573" t="s">
        <v>863</v>
      </c>
      <c r="H57" s="573" t="s">
        <v>870</v>
      </c>
      <c r="I57" s="587">
        <v>1.1559999942779542</v>
      </c>
      <c r="J57" s="587">
        <v>2800</v>
      </c>
      <c r="K57" s="588">
        <v>3242</v>
      </c>
    </row>
    <row r="58" spans="1:11" ht="14.45" customHeight="1" x14ac:dyDescent="0.2">
      <c r="A58" s="569" t="s">
        <v>477</v>
      </c>
      <c r="B58" s="570" t="s">
        <v>478</v>
      </c>
      <c r="C58" s="573" t="s">
        <v>482</v>
      </c>
      <c r="D58" s="601" t="s">
        <v>483</v>
      </c>
      <c r="E58" s="573" t="s">
        <v>859</v>
      </c>
      <c r="F58" s="601" t="s">
        <v>860</v>
      </c>
      <c r="G58" s="573" t="s">
        <v>865</v>
      </c>
      <c r="H58" s="573" t="s">
        <v>871</v>
      </c>
      <c r="I58" s="587">
        <v>0.98500001430511475</v>
      </c>
      <c r="J58" s="587">
        <v>800</v>
      </c>
      <c r="K58" s="588">
        <v>788</v>
      </c>
    </row>
    <row r="59" spans="1:11" ht="14.45" customHeight="1" x14ac:dyDescent="0.2">
      <c r="A59" s="569" t="s">
        <v>477</v>
      </c>
      <c r="B59" s="570" t="s">
        <v>478</v>
      </c>
      <c r="C59" s="573" t="s">
        <v>482</v>
      </c>
      <c r="D59" s="601" t="s">
        <v>483</v>
      </c>
      <c r="E59" s="573" t="s">
        <v>859</v>
      </c>
      <c r="F59" s="601" t="s">
        <v>860</v>
      </c>
      <c r="G59" s="573" t="s">
        <v>872</v>
      </c>
      <c r="H59" s="573" t="s">
        <v>873</v>
      </c>
      <c r="I59" s="587">
        <v>4.3600001335144043</v>
      </c>
      <c r="J59" s="587">
        <v>200</v>
      </c>
      <c r="K59" s="588">
        <v>872</v>
      </c>
    </row>
    <row r="60" spans="1:11" ht="14.45" customHeight="1" x14ac:dyDescent="0.2">
      <c r="A60" s="569" t="s">
        <v>477</v>
      </c>
      <c r="B60" s="570" t="s">
        <v>478</v>
      </c>
      <c r="C60" s="573" t="s">
        <v>482</v>
      </c>
      <c r="D60" s="601" t="s">
        <v>483</v>
      </c>
      <c r="E60" s="573" t="s">
        <v>859</v>
      </c>
      <c r="F60" s="601" t="s">
        <v>860</v>
      </c>
      <c r="G60" s="573" t="s">
        <v>874</v>
      </c>
      <c r="H60" s="573" t="s">
        <v>875</v>
      </c>
      <c r="I60" s="587">
        <v>0.74000000953674316</v>
      </c>
      <c r="J60" s="587">
        <v>200</v>
      </c>
      <c r="K60" s="588">
        <v>147.6199951171875</v>
      </c>
    </row>
    <row r="61" spans="1:11" ht="14.45" customHeight="1" x14ac:dyDescent="0.2">
      <c r="A61" s="569" t="s">
        <v>477</v>
      </c>
      <c r="B61" s="570" t="s">
        <v>478</v>
      </c>
      <c r="C61" s="573" t="s">
        <v>482</v>
      </c>
      <c r="D61" s="601" t="s">
        <v>483</v>
      </c>
      <c r="E61" s="573" t="s">
        <v>859</v>
      </c>
      <c r="F61" s="601" t="s">
        <v>860</v>
      </c>
      <c r="G61" s="573" t="s">
        <v>876</v>
      </c>
      <c r="H61" s="573" t="s">
        <v>877</v>
      </c>
      <c r="I61" s="587">
        <v>0.82999998331069946</v>
      </c>
      <c r="J61" s="587">
        <v>100</v>
      </c>
      <c r="K61" s="588">
        <v>83</v>
      </c>
    </row>
    <row r="62" spans="1:11" ht="14.45" customHeight="1" x14ac:dyDescent="0.2">
      <c r="A62" s="569" t="s">
        <v>477</v>
      </c>
      <c r="B62" s="570" t="s">
        <v>478</v>
      </c>
      <c r="C62" s="573" t="s">
        <v>487</v>
      </c>
      <c r="D62" s="601" t="s">
        <v>488</v>
      </c>
      <c r="E62" s="573" t="s">
        <v>878</v>
      </c>
      <c r="F62" s="601" t="s">
        <v>879</v>
      </c>
      <c r="G62" s="573" t="s">
        <v>880</v>
      </c>
      <c r="H62" s="573" t="s">
        <v>881</v>
      </c>
      <c r="I62" s="587">
        <v>5215.10009765625</v>
      </c>
      <c r="J62" s="587">
        <v>1</v>
      </c>
      <c r="K62" s="588">
        <v>5215.10009765625</v>
      </c>
    </row>
    <row r="63" spans="1:11" ht="14.45" customHeight="1" x14ac:dyDescent="0.2">
      <c r="A63" s="569" t="s">
        <v>477</v>
      </c>
      <c r="B63" s="570" t="s">
        <v>478</v>
      </c>
      <c r="C63" s="573" t="s">
        <v>487</v>
      </c>
      <c r="D63" s="601" t="s">
        <v>488</v>
      </c>
      <c r="E63" s="573" t="s">
        <v>878</v>
      </c>
      <c r="F63" s="601" t="s">
        <v>879</v>
      </c>
      <c r="G63" s="573" t="s">
        <v>882</v>
      </c>
      <c r="H63" s="573" t="s">
        <v>883</v>
      </c>
      <c r="I63" s="587">
        <v>19299.5</v>
      </c>
      <c r="J63" s="587">
        <v>1</v>
      </c>
      <c r="K63" s="588">
        <v>19299.5</v>
      </c>
    </row>
    <row r="64" spans="1:11" ht="14.45" customHeight="1" x14ac:dyDescent="0.2">
      <c r="A64" s="569" t="s">
        <v>477</v>
      </c>
      <c r="B64" s="570" t="s">
        <v>478</v>
      </c>
      <c r="C64" s="573" t="s">
        <v>487</v>
      </c>
      <c r="D64" s="601" t="s">
        <v>488</v>
      </c>
      <c r="E64" s="573" t="s">
        <v>878</v>
      </c>
      <c r="F64" s="601" t="s">
        <v>879</v>
      </c>
      <c r="G64" s="573" t="s">
        <v>884</v>
      </c>
      <c r="H64" s="573" t="s">
        <v>885</v>
      </c>
      <c r="I64" s="587">
        <v>1306.7999790736608</v>
      </c>
      <c r="J64" s="587">
        <v>70</v>
      </c>
      <c r="K64" s="588">
        <v>91476</v>
      </c>
    </row>
    <row r="65" spans="1:11" ht="14.45" customHeight="1" x14ac:dyDescent="0.2">
      <c r="A65" s="569" t="s">
        <v>477</v>
      </c>
      <c r="B65" s="570" t="s">
        <v>478</v>
      </c>
      <c r="C65" s="573" t="s">
        <v>487</v>
      </c>
      <c r="D65" s="601" t="s">
        <v>488</v>
      </c>
      <c r="E65" s="573" t="s">
        <v>878</v>
      </c>
      <c r="F65" s="601" t="s">
        <v>879</v>
      </c>
      <c r="G65" s="573" t="s">
        <v>886</v>
      </c>
      <c r="H65" s="573" t="s">
        <v>887</v>
      </c>
      <c r="I65" s="587">
        <v>30020.41015625</v>
      </c>
      <c r="J65" s="587">
        <v>1</v>
      </c>
      <c r="K65" s="588">
        <v>30020.41015625</v>
      </c>
    </row>
    <row r="66" spans="1:11" ht="14.45" customHeight="1" x14ac:dyDescent="0.2">
      <c r="A66" s="569" t="s">
        <v>477</v>
      </c>
      <c r="B66" s="570" t="s">
        <v>478</v>
      </c>
      <c r="C66" s="573" t="s">
        <v>487</v>
      </c>
      <c r="D66" s="601" t="s">
        <v>488</v>
      </c>
      <c r="E66" s="573" t="s">
        <v>878</v>
      </c>
      <c r="F66" s="601" t="s">
        <v>879</v>
      </c>
      <c r="G66" s="573" t="s">
        <v>888</v>
      </c>
      <c r="H66" s="573" t="s">
        <v>889</v>
      </c>
      <c r="I66" s="587">
        <v>6823.919921875</v>
      </c>
      <c r="J66" s="587">
        <v>1</v>
      </c>
      <c r="K66" s="588">
        <v>6823.919921875</v>
      </c>
    </row>
    <row r="67" spans="1:11" ht="14.45" customHeight="1" x14ac:dyDescent="0.2">
      <c r="A67" s="569" t="s">
        <v>477</v>
      </c>
      <c r="B67" s="570" t="s">
        <v>478</v>
      </c>
      <c r="C67" s="573" t="s">
        <v>487</v>
      </c>
      <c r="D67" s="601" t="s">
        <v>488</v>
      </c>
      <c r="E67" s="573" t="s">
        <v>878</v>
      </c>
      <c r="F67" s="601" t="s">
        <v>879</v>
      </c>
      <c r="G67" s="573" t="s">
        <v>890</v>
      </c>
      <c r="H67" s="573" t="s">
        <v>891</v>
      </c>
      <c r="I67" s="587">
        <v>46149.3984375</v>
      </c>
      <c r="J67" s="587">
        <v>1</v>
      </c>
      <c r="K67" s="588">
        <v>46149.3984375</v>
      </c>
    </row>
    <row r="68" spans="1:11" ht="14.45" customHeight="1" x14ac:dyDescent="0.2">
      <c r="A68" s="569" t="s">
        <v>477</v>
      </c>
      <c r="B68" s="570" t="s">
        <v>478</v>
      </c>
      <c r="C68" s="573" t="s">
        <v>487</v>
      </c>
      <c r="D68" s="601" t="s">
        <v>488</v>
      </c>
      <c r="E68" s="573" t="s">
        <v>878</v>
      </c>
      <c r="F68" s="601" t="s">
        <v>879</v>
      </c>
      <c r="G68" s="573" t="s">
        <v>892</v>
      </c>
      <c r="H68" s="573" t="s">
        <v>893</v>
      </c>
      <c r="I68" s="587">
        <v>46149.3984375</v>
      </c>
      <c r="J68" s="587">
        <v>2</v>
      </c>
      <c r="K68" s="588">
        <v>92298.796875</v>
      </c>
    </row>
    <row r="69" spans="1:11" ht="14.45" customHeight="1" x14ac:dyDescent="0.2">
      <c r="A69" s="569" t="s">
        <v>477</v>
      </c>
      <c r="B69" s="570" t="s">
        <v>478</v>
      </c>
      <c r="C69" s="573" t="s">
        <v>487</v>
      </c>
      <c r="D69" s="601" t="s">
        <v>488</v>
      </c>
      <c r="E69" s="573" t="s">
        <v>878</v>
      </c>
      <c r="F69" s="601" t="s">
        <v>879</v>
      </c>
      <c r="G69" s="573" t="s">
        <v>894</v>
      </c>
      <c r="H69" s="573" t="s">
        <v>895</v>
      </c>
      <c r="I69" s="587">
        <v>18634</v>
      </c>
      <c r="J69" s="587">
        <v>1</v>
      </c>
      <c r="K69" s="588">
        <v>18634</v>
      </c>
    </row>
    <row r="70" spans="1:11" ht="14.45" customHeight="1" x14ac:dyDescent="0.2">
      <c r="A70" s="569" t="s">
        <v>477</v>
      </c>
      <c r="B70" s="570" t="s">
        <v>478</v>
      </c>
      <c r="C70" s="573" t="s">
        <v>487</v>
      </c>
      <c r="D70" s="601" t="s">
        <v>488</v>
      </c>
      <c r="E70" s="573" t="s">
        <v>878</v>
      </c>
      <c r="F70" s="601" t="s">
        <v>879</v>
      </c>
      <c r="G70" s="573" t="s">
        <v>896</v>
      </c>
      <c r="H70" s="573" t="s">
        <v>897</v>
      </c>
      <c r="I70" s="587">
        <v>7260</v>
      </c>
      <c r="J70" s="587">
        <v>2</v>
      </c>
      <c r="K70" s="588">
        <v>14520</v>
      </c>
    </row>
    <row r="71" spans="1:11" ht="14.45" customHeight="1" x14ac:dyDescent="0.2">
      <c r="A71" s="569" t="s">
        <v>477</v>
      </c>
      <c r="B71" s="570" t="s">
        <v>478</v>
      </c>
      <c r="C71" s="573" t="s">
        <v>487</v>
      </c>
      <c r="D71" s="601" t="s">
        <v>488</v>
      </c>
      <c r="E71" s="573" t="s">
        <v>878</v>
      </c>
      <c r="F71" s="601" t="s">
        <v>879</v>
      </c>
      <c r="G71" s="573" t="s">
        <v>898</v>
      </c>
      <c r="H71" s="573" t="s">
        <v>899</v>
      </c>
      <c r="I71" s="587">
        <v>209.93500518798828</v>
      </c>
      <c r="J71" s="587">
        <v>2</v>
      </c>
      <c r="K71" s="588">
        <v>419.87001037597656</v>
      </c>
    </row>
    <row r="72" spans="1:11" ht="14.45" customHeight="1" x14ac:dyDescent="0.2">
      <c r="A72" s="569" t="s">
        <v>477</v>
      </c>
      <c r="B72" s="570" t="s">
        <v>478</v>
      </c>
      <c r="C72" s="573" t="s">
        <v>487</v>
      </c>
      <c r="D72" s="601" t="s">
        <v>488</v>
      </c>
      <c r="E72" s="573" t="s">
        <v>878</v>
      </c>
      <c r="F72" s="601" t="s">
        <v>879</v>
      </c>
      <c r="G72" s="573" t="s">
        <v>900</v>
      </c>
      <c r="H72" s="573" t="s">
        <v>901</v>
      </c>
      <c r="I72" s="587">
        <v>57438.69921875</v>
      </c>
      <c r="J72" s="587">
        <v>1</v>
      </c>
      <c r="K72" s="588">
        <v>57438.69921875</v>
      </c>
    </row>
    <row r="73" spans="1:11" ht="14.45" customHeight="1" x14ac:dyDescent="0.2">
      <c r="A73" s="569" t="s">
        <v>477</v>
      </c>
      <c r="B73" s="570" t="s">
        <v>478</v>
      </c>
      <c r="C73" s="573" t="s">
        <v>487</v>
      </c>
      <c r="D73" s="601" t="s">
        <v>488</v>
      </c>
      <c r="E73" s="573" t="s">
        <v>878</v>
      </c>
      <c r="F73" s="601" t="s">
        <v>879</v>
      </c>
      <c r="G73" s="573" t="s">
        <v>902</v>
      </c>
      <c r="H73" s="573" t="s">
        <v>903</v>
      </c>
      <c r="I73" s="587">
        <v>4247.760009765625</v>
      </c>
      <c r="J73" s="587">
        <v>2</v>
      </c>
      <c r="K73" s="588">
        <v>8495.52001953125</v>
      </c>
    </row>
    <row r="74" spans="1:11" ht="14.45" customHeight="1" x14ac:dyDescent="0.2">
      <c r="A74" s="569" t="s">
        <v>477</v>
      </c>
      <c r="B74" s="570" t="s">
        <v>478</v>
      </c>
      <c r="C74" s="573" t="s">
        <v>487</v>
      </c>
      <c r="D74" s="601" t="s">
        <v>488</v>
      </c>
      <c r="E74" s="573" t="s">
        <v>878</v>
      </c>
      <c r="F74" s="601" t="s">
        <v>879</v>
      </c>
      <c r="G74" s="573" t="s">
        <v>904</v>
      </c>
      <c r="H74" s="573" t="s">
        <v>905</v>
      </c>
      <c r="I74" s="587">
        <v>9486.400390625</v>
      </c>
      <c r="J74" s="587">
        <v>2</v>
      </c>
      <c r="K74" s="588">
        <v>18972.80078125</v>
      </c>
    </row>
    <row r="75" spans="1:11" ht="14.45" customHeight="1" x14ac:dyDescent="0.2">
      <c r="A75" s="569" t="s">
        <v>477</v>
      </c>
      <c r="B75" s="570" t="s">
        <v>478</v>
      </c>
      <c r="C75" s="573" t="s">
        <v>487</v>
      </c>
      <c r="D75" s="601" t="s">
        <v>488</v>
      </c>
      <c r="E75" s="573" t="s">
        <v>878</v>
      </c>
      <c r="F75" s="601" t="s">
        <v>879</v>
      </c>
      <c r="G75" s="573" t="s">
        <v>906</v>
      </c>
      <c r="H75" s="573" t="s">
        <v>907</v>
      </c>
      <c r="I75" s="587">
        <v>7929.52978515625</v>
      </c>
      <c r="J75" s="587">
        <v>3</v>
      </c>
      <c r="K75" s="588">
        <v>23788.58935546875</v>
      </c>
    </row>
    <row r="76" spans="1:11" ht="14.45" customHeight="1" x14ac:dyDescent="0.2">
      <c r="A76" s="569" t="s">
        <v>477</v>
      </c>
      <c r="B76" s="570" t="s">
        <v>478</v>
      </c>
      <c r="C76" s="573" t="s">
        <v>487</v>
      </c>
      <c r="D76" s="601" t="s">
        <v>488</v>
      </c>
      <c r="E76" s="573" t="s">
        <v>878</v>
      </c>
      <c r="F76" s="601" t="s">
        <v>879</v>
      </c>
      <c r="G76" s="573" t="s">
        <v>908</v>
      </c>
      <c r="H76" s="573" t="s">
        <v>909</v>
      </c>
      <c r="I76" s="587">
        <v>30021.5908203125</v>
      </c>
      <c r="J76" s="587">
        <v>2</v>
      </c>
      <c r="K76" s="588">
        <v>60043.181640625</v>
      </c>
    </row>
    <row r="77" spans="1:11" ht="14.45" customHeight="1" x14ac:dyDescent="0.2">
      <c r="A77" s="569" t="s">
        <v>477</v>
      </c>
      <c r="B77" s="570" t="s">
        <v>478</v>
      </c>
      <c r="C77" s="573" t="s">
        <v>487</v>
      </c>
      <c r="D77" s="601" t="s">
        <v>488</v>
      </c>
      <c r="E77" s="573" t="s">
        <v>878</v>
      </c>
      <c r="F77" s="601" t="s">
        <v>879</v>
      </c>
      <c r="G77" s="573" t="s">
        <v>910</v>
      </c>
      <c r="H77" s="573" t="s">
        <v>911</v>
      </c>
      <c r="I77" s="587">
        <v>50493.30078125</v>
      </c>
      <c r="J77" s="587">
        <v>1</v>
      </c>
      <c r="K77" s="588">
        <v>50493.30078125</v>
      </c>
    </row>
    <row r="78" spans="1:11" ht="14.45" customHeight="1" x14ac:dyDescent="0.2">
      <c r="A78" s="569" t="s">
        <v>477</v>
      </c>
      <c r="B78" s="570" t="s">
        <v>478</v>
      </c>
      <c r="C78" s="573" t="s">
        <v>487</v>
      </c>
      <c r="D78" s="601" t="s">
        <v>488</v>
      </c>
      <c r="E78" s="573" t="s">
        <v>878</v>
      </c>
      <c r="F78" s="601" t="s">
        <v>879</v>
      </c>
      <c r="G78" s="573" t="s">
        <v>912</v>
      </c>
      <c r="H78" s="573" t="s">
        <v>913</v>
      </c>
      <c r="I78" s="587">
        <v>1969.9000244140625</v>
      </c>
      <c r="J78" s="587">
        <v>1</v>
      </c>
      <c r="K78" s="588">
        <v>1969.9000244140625</v>
      </c>
    </row>
    <row r="79" spans="1:11" ht="14.45" customHeight="1" x14ac:dyDescent="0.2">
      <c r="A79" s="569" t="s">
        <v>477</v>
      </c>
      <c r="B79" s="570" t="s">
        <v>478</v>
      </c>
      <c r="C79" s="573" t="s">
        <v>487</v>
      </c>
      <c r="D79" s="601" t="s">
        <v>488</v>
      </c>
      <c r="E79" s="573" t="s">
        <v>878</v>
      </c>
      <c r="F79" s="601" t="s">
        <v>879</v>
      </c>
      <c r="G79" s="573" t="s">
        <v>914</v>
      </c>
      <c r="H79" s="573" t="s">
        <v>915</v>
      </c>
      <c r="I79" s="587">
        <v>48000</v>
      </c>
      <c r="J79" s="587">
        <v>6</v>
      </c>
      <c r="K79" s="588">
        <v>288000</v>
      </c>
    </row>
    <row r="80" spans="1:11" ht="14.45" customHeight="1" x14ac:dyDescent="0.2">
      <c r="A80" s="569" t="s">
        <v>477</v>
      </c>
      <c r="B80" s="570" t="s">
        <v>478</v>
      </c>
      <c r="C80" s="573" t="s">
        <v>487</v>
      </c>
      <c r="D80" s="601" t="s">
        <v>488</v>
      </c>
      <c r="E80" s="573" t="s">
        <v>878</v>
      </c>
      <c r="F80" s="601" t="s">
        <v>879</v>
      </c>
      <c r="G80" s="573" t="s">
        <v>916</v>
      </c>
      <c r="H80" s="573" t="s">
        <v>917</v>
      </c>
      <c r="I80" s="587">
        <v>250.29192867434989</v>
      </c>
      <c r="J80" s="587">
        <v>8</v>
      </c>
      <c r="K80" s="588">
        <v>2002.3354293947991</v>
      </c>
    </row>
    <row r="81" spans="1:11" ht="14.45" customHeight="1" x14ac:dyDescent="0.2">
      <c r="A81" s="569" t="s">
        <v>477</v>
      </c>
      <c r="B81" s="570" t="s">
        <v>478</v>
      </c>
      <c r="C81" s="573" t="s">
        <v>487</v>
      </c>
      <c r="D81" s="601" t="s">
        <v>488</v>
      </c>
      <c r="E81" s="573" t="s">
        <v>878</v>
      </c>
      <c r="F81" s="601" t="s">
        <v>879</v>
      </c>
      <c r="G81" s="573" t="s">
        <v>918</v>
      </c>
      <c r="H81" s="573" t="s">
        <v>919</v>
      </c>
      <c r="I81" s="587">
        <v>3502.949951171875</v>
      </c>
      <c r="J81" s="587">
        <v>1</v>
      </c>
      <c r="K81" s="588">
        <v>3502.949951171875</v>
      </c>
    </row>
    <row r="82" spans="1:11" ht="14.45" customHeight="1" x14ac:dyDescent="0.2">
      <c r="A82" s="569" t="s">
        <v>477</v>
      </c>
      <c r="B82" s="570" t="s">
        <v>478</v>
      </c>
      <c r="C82" s="573" t="s">
        <v>487</v>
      </c>
      <c r="D82" s="601" t="s">
        <v>488</v>
      </c>
      <c r="E82" s="573" t="s">
        <v>878</v>
      </c>
      <c r="F82" s="601" t="s">
        <v>879</v>
      </c>
      <c r="G82" s="573" t="s">
        <v>920</v>
      </c>
      <c r="H82" s="573" t="s">
        <v>921</v>
      </c>
      <c r="I82" s="587">
        <v>547.44324328448317</v>
      </c>
      <c r="J82" s="587">
        <v>37</v>
      </c>
      <c r="K82" s="588">
        <v>20255.400001525879</v>
      </c>
    </row>
    <row r="83" spans="1:11" ht="14.45" customHeight="1" x14ac:dyDescent="0.2">
      <c r="A83" s="569" t="s">
        <v>477</v>
      </c>
      <c r="B83" s="570" t="s">
        <v>478</v>
      </c>
      <c r="C83" s="573" t="s">
        <v>487</v>
      </c>
      <c r="D83" s="601" t="s">
        <v>488</v>
      </c>
      <c r="E83" s="573" t="s">
        <v>878</v>
      </c>
      <c r="F83" s="601" t="s">
        <v>879</v>
      </c>
      <c r="G83" s="573" t="s">
        <v>922</v>
      </c>
      <c r="H83" s="573" t="s">
        <v>923</v>
      </c>
      <c r="I83" s="587">
        <v>757.62601318359373</v>
      </c>
      <c r="J83" s="587">
        <v>7</v>
      </c>
      <c r="K83" s="588">
        <v>5560.590087890625</v>
      </c>
    </row>
    <row r="84" spans="1:11" ht="14.45" customHeight="1" x14ac:dyDescent="0.2">
      <c r="A84" s="569" t="s">
        <v>477</v>
      </c>
      <c r="B84" s="570" t="s">
        <v>478</v>
      </c>
      <c r="C84" s="573" t="s">
        <v>487</v>
      </c>
      <c r="D84" s="601" t="s">
        <v>488</v>
      </c>
      <c r="E84" s="573" t="s">
        <v>878</v>
      </c>
      <c r="F84" s="601" t="s">
        <v>879</v>
      </c>
      <c r="G84" s="573" t="s">
        <v>924</v>
      </c>
      <c r="H84" s="573" t="s">
        <v>925</v>
      </c>
      <c r="I84" s="587">
        <v>2680.1499511718748</v>
      </c>
      <c r="J84" s="587">
        <v>10</v>
      </c>
      <c r="K84" s="588">
        <v>26771.249755859375</v>
      </c>
    </row>
    <row r="85" spans="1:11" ht="14.45" customHeight="1" x14ac:dyDescent="0.2">
      <c r="A85" s="569" t="s">
        <v>477</v>
      </c>
      <c r="B85" s="570" t="s">
        <v>478</v>
      </c>
      <c r="C85" s="573" t="s">
        <v>487</v>
      </c>
      <c r="D85" s="601" t="s">
        <v>488</v>
      </c>
      <c r="E85" s="573" t="s">
        <v>878</v>
      </c>
      <c r="F85" s="601" t="s">
        <v>879</v>
      </c>
      <c r="G85" s="573" t="s">
        <v>926</v>
      </c>
      <c r="H85" s="573" t="s">
        <v>927</v>
      </c>
      <c r="I85" s="587">
        <v>2282.06005859375</v>
      </c>
      <c r="J85" s="587">
        <v>6</v>
      </c>
      <c r="K85" s="588">
        <v>13692.3603515625</v>
      </c>
    </row>
    <row r="86" spans="1:11" ht="14.45" customHeight="1" x14ac:dyDescent="0.2">
      <c r="A86" s="569" t="s">
        <v>477</v>
      </c>
      <c r="B86" s="570" t="s">
        <v>478</v>
      </c>
      <c r="C86" s="573" t="s">
        <v>487</v>
      </c>
      <c r="D86" s="601" t="s">
        <v>488</v>
      </c>
      <c r="E86" s="573" t="s">
        <v>878</v>
      </c>
      <c r="F86" s="601" t="s">
        <v>879</v>
      </c>
      <c r="G86" s="573" t="s">
        <v>928</v>
      </c>
      <c r="H86" s="573" t="s">
        <v>929</v>
      </c>
      <c r="I86" s="587">
        <v>1089</v>
      </c>
      <c r="J86" s="587">
        <v>3</v>
      </c>
      <c r="K86" s="588">
        <v>3267</v>
      </c>
    </row>
    <row r="87" spans="1:11" ht="14.45" customHeight="1" x14ac:dyDescent="0.2">
      <c r="A87" s="569" t="s">
        <v>477</v>
      </c>
      <c r="B87" s="570" t="s">
        <v>478</v>
      </c>
      <c r="C87" s="573" t="s">
        <v>487</v>
      </c>
      <c r="D87" s="601" t="s">
        <v>488</v>
      </c>
      <c r="E87" s="573" t="s">
        <v>878</v>
      </c>
      <c r="F87" s="601" t="s">
        <v>879</v>
      </c>
      <c r="G87" s="573" t="s">
        <v>930</v>
      </c>
      <c r="H87" s="573" t="s">
        <v>931</v>
      </c>
      <c r="I87" s="587">
        <v>2562.1749877929688</v>
      </c>
      <c r="J87" s="587">
        <v>4</v>
      </c>
      <c r="K87" s="588">
        <v>10248.699951171875</v>
      </c>
    </row>
    <row r="88" spans="1:11" ht="14.45" customHeight="1" x14ac:dyDescent="0.2">
      <c r="A88" s="569" t="s">
        <v>477</v>
      </c>
      <c r="B88" s="570" t="s">
        <v>478</v>
      </c>
      <c r="C88" s="573" t="s">
        <v>487</v>
      </c>
      <c r="D88" s="601" t="s">
        <v>488</v>
      </c>
      <c r="E88" s="573" t="s">
        <v>878</v>
      </c>
      <c r="F88" s="601" t="s">
        <v>879</v>
      </c>
      <c r="G88" s="573" t="s">
        <v>932</v>
      </c>
      <c r="H88" s="573" t="s">
        <v>933</v>
      </c>
      <c r="I88" s="587">
        <v>34485</v>
      </c>
      <c r="J88" s="587">
        <v>2</v>
      </c>
      <c r="K88" s="588">
        <v>68970</v>
      </c>
    </row>
    <row r="89" spans="1:11" ht="14.45" customHeight="1" x14ac:dyDescent="0.2">
      <c r="A89" s="569" t="s">
        <v>477</v>
      </c>
      <c r="B89" s="570" t="s">
        <v>478</v>
      </c>
      <c r="C89" s="573" t="s">
        <v>487</v>
      </c>
      <c r="D89" s="601" t="s">
        <v>488</v>
      </c>
      <c r="E89" s="573" t="s">
        <v>878</v>
      </c>
      <c r="F89" s="601" t="s">
        <v>879</v>
      </c>
      <c r="G89" s="573" t="s">
        <v>934</v>
      </c>
      <c r="H89" s="573" t="s">
        <v>935</v>
      </c>
      <c r="I89" s="587">
        <v>4477</v>
      </c>
      <c r="J89" s="587">
        <v>1</v>
      </c>
      <c r="K89" s="588">
        <v>4477</v>
      </c>
    </row>
    <row r="90" spans="1:11" ht="14.45" customHeight="1" x14ac:dyDescent="0.2">
      <c r="A90" s="569" t="s">
        <v>477</v>
      </c>
      <c r="B90" s="570" t="s">
        <v>478</v>
      </c>
      <c r="C90" s="573" t="s">
        <v>487</v>
      </c>
      <c r="D90" s="601" t="s">
        <v>488</v>
      </c>
      <c r="E90" s="573" t="s">
        <v>878</v>
      </c>
      <c r="F90" s="601" t="s">
        <v>879</v>
      </c>
      <c r="G90" s="573" t="s">
        <v>936</v>
      </c>
      <c r="H90" s="573" t="s">
        <v>937</v>
      </c>
      <c r="I90" s="587">
        <v>14832.66015625</v>
      </c>
      <c r="J90" s="587">
        <v>2</v>
      </c>
      <c r="K90" s="588">
        <v>29665.3203125</v>
      </c>
    </row>
    <row r="91" spans="1:11" ht="14.45" customHeight="1" x14ac:dyDescent="0.2">
      <c r="A91" s="569" t="s">
        <v>477</v>
      </c>
      <c r="B91" s="570" t="s">
        <v>478</v>
      </c>
      <c r="C91" s="573" t="s">
        <v>487</v>
      </c>
      <c r="D91" s="601" t="s">
        <v>488</v>
      </c>
      <c r="E91" s="573" t="s">
        <v>878</v>
      </c>
      <c r="F91" s="601" t="s">
        <v>879</v>
      </c>
      <c r="G91" s="573" t="s">
        <v>938</v>
      </c>
      <c r="H91" s="573" t="s">
        <v>939</v>
      </c>
      <c r="I91" s="587">
        <v>17015.5</v>
      </c>
      <c r="J91" s="587">
        <v>1</v>
      </c>
      <c r="K91" s="588">
        <v>17015.5</v>
      </c>
    </row>
    <row r="92" spans="1:11" ht="14.45" customHeight="1" x14ac:dyDescent="0.2">
      <c r="A92" s="569" t="s">
        <v>477</v>
      </c>
      <c r="B92" s="570" t="s">
        <v>478</v>
      </c>
      <c r="C92" s="573" t="s">
        <v>487</v>
      </c>
      <c r="D92" s="601" t="s">
        <v>488</v>
      </c>
      <c r="E92" s="573" t="s">
        <v>878</v>
      </c>
      <c r="F92" s="601" t="s">
        <v>879</v>
      </c>
      <c r="G92" s="573" t="s">
        <v>940</v>
      </c>
      <c r="H92" s="573" t="s">
        <v>941</v>
      </c>
      <c r="I92" s="587">
        <v>334.8800048828125</v>
      </c>
      <c r="J92" s="587">
        <v>3</v>
      </c>
      <c r="K92" s="588">
        <v>1004.6400146484375</v>
      </c>
    </row>
    <row r="93" spans="1:11" ht="14.45" customHeight="1" x14ac:dyDescent="0.2">
      <c r="A93" s="569" t="s">
        <v>477</v>
      </c>
      <c r="B93" s="570" t="s">
        <v>478</v>
      </c>
      <c r="C93" s="573" t="s">
        <v>487</v>
      </c>
      <c r="D93" s="601" t="s">
        <v>488</v>
      </c>
      <c r="E93" s="573" t="s">
        <v>878</v>
      </c>
      <c r="F93" s="601" t="s">
        <v>879</v>
      </c>
      <c r="G93" s="573" t="s">
        <v>942</v>
      </c>
      <c r="H93" s="573" t="s">
        <v>943</v>
      </c>
      <c r="I93" s="587">
        <v>15633.2001953125</v>
      </c>
      <c r="J93" s="587">
        <v>1</v>
      </c>
      <c r="K93" s="588">
        <v>15633.2001953125</v>
      </c>
    </row>
    <row r="94" spans="1:11" ht="14.45" customHeight="1" x14ac:dyDescent="0.2">
      <c r="A94" s="569" t="s">
        <v>477</v>
      </c>
      <c r="B94" s="570" t="s">
        <v>478</v>
      </c>
      <c r="C94" s="573" t="s">
        <v>487</v>
      </c>
      <c r="D94" s="601" t="s">
        <v>488</v>
      </c>
      <c r="E94" s="573" t="s">
        <v>878</v>
      </c>
      <c r="F94" s="601" t="s">
        <v>879</v>
      </c>
      <c r="G94" s="573" t="s">
        <v>944</v>
      </c>
      <c r="H94" s="573" t="s">
        <v>945</v>
      </c>
      <c r="I94" s="587">
        <v>7389.43017578125</v>
      </c>
      <c r="J94" s="587">
        <v>1</v>
      </c>
      <c r="K94" s="588">
        <v>7389.43017578125</v>
      </c>
    </row>
    <row r="95" spans="1:11" ht="14.45" customHeight="1" x14ac:dyDescent="0.2">
      <c r="A95" s="569" t="s">
        <v>477</v>
      </c>
      <c r="B95" s="570" t="s">
        <v>478</v>
      </c>
      <c r="C95" s="573" t="s">
        <v>487</v>
      </c>
      <c r="D95" s="601" t="s">
        <v>488</v>
      </c>
      <c r="E95" s="573" t="s">
        <v>878</v>
      </c>
      <c r="F95" s="601" t="s">
        <v>879</v>
      </c>
      <c r="G95" s="573" t="s">
        <v>946</v>
      </c>
      <c r="H95" s="573" t="s">
        <v>947</v>
      </c>
      <c r="I95" s="587">
        <v>1573</v>
      </c>
      <c r="J95" s="587">
        <v>1</v>
      </c>
      <c r="K95" s="588">
        <v>1573</v>
      </c>
    </row>
    <row r="96" spans="1:11" ht="14.45" customHeight="1" x14ac:dyDescent="0.2">
      <c r="A96" s="569" t="s">
        <v>477</v>
      </c>
      <c r="B96" s="570" t="s">
        <v>478</v>
      </c>
      <c r="C96" s="573" t="s">
        <v>487</v>
      </c>
      <c r="D96" s="601" t="s">
        <v>488</v>
      </c>
      <c r="E96" s="573" t="s">
        <v>878</v>
      </c>
      <c r="F96" s="601" t="s">
        <v>879</v>
      </c>
      <c r="G96" s="573" t="s">
        <v>948</v>
      </c>
      <c r="H96" s="573" t="s">
        <v>949</v>
      </c>
      <c r="I96" s="587">
        <v>3859.89990234375</v>
      </c>
      <c r="J96" s="587">
        <v>10</v>
      </c>
      <c r="K96" s="588">
        <v>38598.9990234375</v>
      </c>
    </row>
    <row r="97" spans="1:11" ht="14.45" customHeight="1" x14ac:dyDescent="0.2">
      <c r="A97" s="569" t="s">
        <v>477</v>
      </c>
      <c r="B97" s="570" t="s">
        <v>478</v>
      </c>
      <c r="C97" s="573" t="s">
        <v>487</v>
      </c>
      <c r="D97" s="601" t="s">
        <v>488</v>
      </c>
      <c r="E97" s="573" t="s">
        <v>878</v>
      </c>
      <c r="F97" s="601" t="s">
        <v>879</v>
      </c>
      <c r="G97" s="573" t="s">
        <v>950</v>
      </c>
      <c r="H97" s="573" t="s">
        <v>951</v>
      </c>
      <c r="I97" s="587">
        <v>30696.490234375</v>
      </c>
      <c r="J97" s="587">
        <v>4</v>
      </c>
      <c r="K97" s="588">
        <v>122785.9609375</v>
      </c>
    </row>
    <row r="98" spans="1:11" ht="14.45" customHeight="1" x14ac:dyDescent="0.2">
      <c r="A98" s="569" t="s">
        <v>477</v>
      </c>
      <c r="B98" s="570" t="s">
        <v>478</v>
      </c>
      <c r="C98" s="573" t="s">
        <v>487</v>
      </c>
      <c r="D98" s="601" t="s">
        <v>488</v>
      </c>
      <c r="E98" s="573" t="s">
        <v>878</v>
      </c>
      <c r="F98" s="601" t="s">
        <v>879</v>
      </c>
      <c r="G98" s="573" t="s">
        <v>952</v>
      </c>
      <c r="H98" s="573" t="s">
        <v>953</v>
      </c>
      <c r="I98" s="587">
        <v>8908</v>
      </c>
      <c r="J98" s="587">
        <v>1</v>
      </c>
      <c r="K98" s="588">
        <v>8908</v>
      </c>
    </row>
    <row r="99" spans="1:11" ht="14.45" customHeight="1" x14ac:dyDescent="0.2">
      <c r="A99" s="569" t="s">
        <v>477</v>
      </c>
      <c r="B99" s="570" t="s">
        <v>478</v>
      </c>
      <c r="C99" s="573" t="s">
        <v>487</v>
      </c>
      <c r="D99" s="601" t="s">
        <v>488</v>
      </c>
      <c r="E99" s="573" t="s">
        <v>878</v>
      </c>
      <c r="F99" s="601" t="s">
        <v>879</v>
      </c>
      <c r="G99" s="573" t="s">
        <v>954</v>
      </c>
      <c r="H99" s="573" t="s">
        <v>955</v>
      </c>
      <c r="I99" s="587">
        <v>110715</v>
      </c>
      <c r="J99" s="587">
        <v>1</v>
      </c>
      <c r="K99" s="588">
        <v>110715</v>
      </c>
    </row>
    <row r="100" spans="1:11" ht="14.45" customHeight="1" x14ac:dyDescent="0.2">
      <c r="A100" s="569" t="s">
        <v>477</v>
      </c>
      <c r="B100" s="570" t="s">
        <v>478</v>
      </c>
      <c r="C100" s="573" t="s">
        <v>487</v>
      </c>
      <c r="D100" s="601" t="s">
        <v>488</v>
      </c>
      <c r="E100" s="573" t="s">
        <v>878</v>
      </c>
      <c r="F100" s="601" t="s">
        <v>879</v>
      </c>
      <c r="G100" s="573" t="s">
        <v>956</v>
      </c>
      <c r="H100" s="573" t="s">
        <v>957</v>
      </c>
      <c r="I100" s="587">
        <v>109980.24739583333</v>
      </c>
      <c r="J100" s="587">
        <v>3</v>
      </c>
      <c r="K100" s="588">
        <v>329940.7421875</v>
      </c>
    </row>
    <row r="101" spans="1:11" ht="14.45" customHeight="1" x14ac:dyDescent="0.2">
      <c r="A101" s="569" t="s">
        <v>477</v>
      </c>
      <c r="B101" s="570" t="s">
        <v>478</v>
      </c>
      <c r="C101" s="573" t="s">
        <v>487</v>
      </c>
      <c r="D101" s="601" t="s">
        <v>488</v>
      </c>
      <c r="E101" s="573" t="s">
        <v>878</v>
      </c>
      <c r="F101" s="601" t="s">
        <v>879</v>
      </c>
      <c r="G101" s="573" t="s">
        <v>958</v>
      </c>
      <c r="H101" s="573" t="s">
        <v>959</v>
      </c>
      <c r="I101" s="587">
        <v>119708.32421875</v>
      </c>
      <c r="J101" s="587">
        <v>2</v>
      </c>
      <c r="K101" s="588">
        <v>239416.6484375</v>
      </c>
    </row>
    <row r="102" spans="1:11" ht="14.45" customHeight="1" x14ac:dyDescent="0.2">
      <c r="A102" s="569" t="s">
        <v>477</v>
      </c>
      <c r="B102" s="570" t="s">
        <v>478</v>
      </c>
      <c r="C102" s="573" t="s">
        <v>487</v>
      </c>
      <c r="D102" s="601" t="s">
        <v>488</v>
      </c>
      <c r="E102" s="573" t="s">
        <v>878</v>
      </c>
      <c r="F102" s="601" t="s">
        <v>879</v>
      </c>
      <c r="G102" s="573" t="s">
        <v>960</v>
      </c>
      <c r="H102" s="573" t="s">
        <v>961</v>
      </c>
      <c r="I102" s="587">
        <v>34678.6015625</v>
      </c>
      <c r="J102" s="587">
        <v>2</v>
      </c>
      <c r="K102" s="588">
        <v>69357.203125</v>
      </c>
    </row>
    <row r="103" spans="1:11" ht="14.45" customHeight="1" x14ac:dyDescent="0.2">
      <c r="A103" s="569" t="s">
        <v>477</v>
      </c>
      <c r="B103" s="570" t="s">
        <v>478</v>
      </c>
      <c r="C103" s="573" t="s">
        <v>487</v>
      </c>
      <c r="D103" s="601" t="s">
        <v>488</v>
      </c>
      <c r="E103" s="573" t="s">
        <v>878</v>
      </c>
      <c r="F103" s="601" t="s">
        <v>879</v>
      </c>
      <c r="G103" s="573" t="s">
        <v>962</v>
      </c>
      <c r="H103" s="573" t="s">
        <v>963</v>
      </c>
      <c r="I103" s="587">
        <v>5.000000074505806E-2</v>
      </c>
      <c r="J103" s="587">
        <v>1</v>
      </c>
      <c r="K103" s="588">
        <v>5.000000074505806E-2</v>
      </c>
    </row>
    <row r="104" spans="1:11" ht="14.45" customHeight="1" x14ac:dyDescent="0.2">
      <c r="A104" s="569" t="s">
        <v>477</v>
      </c>
      <c r="B104" s="570" t="s">
        <v>478</v>
      </c>
      <c r="C104" s="573" t="s">
        <v>487</v>
      </c>
      <c r="D104" s="601" t="s">
        <v>488</v>
      </c>
      <c r="E104" s="573" t="s">
        <v>878</v>
      </c>
      <c r="F104" s="601" t="s">
        <v>879</v>
      </c>
      <c r="G104" s="573" t="s">
        <v>964</v>
      </c>
      <c r="H104" s="573" t="s">
        <v>965</v>
      </c>
      <c r="I104" s="587">
        <v>31063.73046875</v>
      </c>
      <c r="J104" s="587">
        <v>2</v>
      </c>
      <c r="K104" s="588">
        <v>62127.44921875</v>
      </c>
    </row>
    <row r="105" spans="1:11" ht="14.45" customHeight="1" x14ac:dyDescent="0.2">
      <c r="A105" s="569" t="s">
        <v>477</v>
      </c>
      <c r="B105" s="570" t="s">
        <v>478</v>
      </c>
      <c r="C105" s="573" t="s">
        <v>487</v>
      </c>
      <c r="D105" s="601" t="s">
        <v>488</v>
      </c>
      <c r="E105" s="573" t="s">
        <v>878</v>
      </c>
      <c r="F105" s="601" t="s">
        <v>879</v>
      </c>
      <c r="G105" s="573" t="s">
        <v>966</v>
      </c>
      <c r="H105" s="573" t="s">
        <v>967</v>
      </c>
      <c r="I105" s="587">
        <v>49501.1015625</v>
      </c>
      <c r="J105" s="587">
        <v>1</v>
      </c>
      <c r="K105" s="588">
        <v>49501.1015625</v>
      </c>
    </row>
    <row r="106" spans="1:11" ht="14.45" customHeight="1" x14ac:dyDescent="0.2">
      <c r="A106" s="569" t="s">
        <v>477</v>
      </c>
      <c r="B106" s="570" t="s">
        <v>478</v>
      </c>
      <c r="C106" s="573" t="s">
        <v>487</v>
      </c>
      <c r="D106" s="601" t="s">
        <v>488</v>
      </c>
      <c r="E106" s="573" t="s">
        <v>878</v>
      </c>
      <c r="F106" s="601" t="s">
        <v>879</v>
      </c>
      <c r="G106" s="573" t="s">
        <v>968</v>
      </c>
      <c r="H106" s="573" t="s">
        <v>969</v>
      </c>
      <c r="I106" s="587">
        <v>80644.078125</v>
      </c>
      <c r="J106" s="587">
        <v>2</v>
      </c>
      <c r="K106" s="588">
        <v>161288.15625</v>
      </c>
    </row>
    <row r="107" spans="1:11" ht="14.45" customHeight="1" x14ac:dyDescent="0.2">
      <c r="A107" s="569" t="s">
        <v>477</v>
      </c>
      <c r="B107" s="570" t="s">
        <v>478</v>
      </c>
      <c r="C107" s="573" t="s">
        <v>487</v>
      </c>
      <c r="D107" s="601" t="s">
        <v>488</v>
      </c>
      <c r="E107" s="573" t="s">
        <v>878</v>
      </c>
      <c r="F107" s="601" t="s">
        <v>879</v>
      </c>
      <c r="G107" s="573" t="s">
        <v>970</v>
      </c>
      <c r="H107" s="573" t="s">
        <v>971</v>
      </c>
      <c r="I107" s="587">
        <v>1024.3399658203125</v>
      </c>
      <c r="J107" s="587">
        <v>3</v>
      </c>
      <c r="K107" s="588">
        <v>3073.010009765625</v>
      </c>
    </row>
    <row r="108" spans="1:11" ht="14.45" customHeight="1" x14ac:dyDescent="0.2">
      <c r="A108" s="569" t="s">
        <v>477</v>
      </c>
      <c r="B108" s="570" t="s">
        <v>478</v>
      </c>
      <c r="C108" s="573" t="s">
        <v>487</v>
      </c>
      <c r="D108" s="601" t="s">
        <v>488</v>
      </c>
      <c r="E108" s="573" t="s">
        <v>878</v>
      </c>
      <c r="F108" s="601" t="s">
        <v>879</v>
      </c>
      <c r="G108" s="573" t="s">
        <v>972</v>
      </c>
      <c r="H108" s="573" t="s">
        <v>973</v>
      </c>
      <c r="I108" s="587">
        <v>2037.6400146484375</v>
      </c>
      <c r="J108" s="587">
        <v>4</v>
      </c>
      <c r="K108" s="588">
        <v>8150.56005859375</v>
      </c>
    </row>
    <row r="109" spans="1:11" ht="14.45" customHeight="1" x14ac:dyDescent="0.2">
      <c r="A109" s="569" t="s">
        <v>477</v>
      </c>
      <c r="B109" s="570" t="s">
        <v>478</v>
      </c>
      <c r="C109" s="573" t="s">
        <v>487</v>
      </c>
      <c r="D109" s="601" t="s">
        <v>488</v>
      </c>
      <c r="E109" s="573" t="s">
        <v>878</v>
      </c>
      <c r="F109" s="601" t="s">
        <v>879</v>
      </c>
      <c r="G109" s="573" t="s">
        <v>974</v>
      </c>
      <c r="H109" s="573" t="s">
        <v>975</v>
      </c>
      <c r="I109" s="587">
        <v>116.16000366210938</v>
      </c>
      <c r="J109" s="587">
        <v>8</v>
      </c>
      <c r="K109" s="588">
        <v>929.280029296875</v>
      </c>
    </row>
    <row r="110" spans="1:11" ht="14.45" customHeight="1" x14ac:dyDescent="0.2">
      <c r="A110" s="569" t="s">
        <v>477</v>
      </c>
      <c r="B110" s="570" t="s">
        <v>478</v>
      </c>
      <c r="C110" s="573" t="s">
        <v>487</v>
      </c>
      <c r="D110" s="601" t="s">
        <v>488</v>
      </c>
      <c r="E110" s="573" t="s">
        <v>878</v>
      </c>
      <c r="F110" s="601" t="s">
        <v>879</v>
      </c>
      <c r="G110" s="573" t="s">
        <v>976</v>
      </c>
      <c r="H110" s="573" t="s">
        <v>977</v>
      </c>
      <c r="I110" s="587">
        <v>70.698571341378354</v>
      </c>
      <c r="J110" s="587">
        <v>25</v>
      </c>
      <c r="K110" s="588">
        <v>1772.6499938964844</v>
      </c>
    </row>
    <row r="111" spans="1:11" ht="14.45" customHeight="1" x14ac:dyDescent="0.2">
      <c r="A111" s="569" t="s">
        <v>477</v>
      </c>
      <c r="B111" s="570" t="s">
        <v>478</v>
      </c>
      <c r="C111" s="573" t="s">
        <v>487</v>
      </c>
      <c r="D111" s="601" t="s">
        <v>488</v>
      </c>
      <c r="E111" s="573" t="s">
        <v>878</v>
      </c>
      <c r="F111" s="601" t="s">
        <v>879</v>
      </c>
      <c r="G111" s="573" t="s">
        <v>978</v>
      </c>
      <c r="H111" s="573" t="s">
        <v>979</v>
      </c>
      <c r="I111" s="587">
        <v>5674.81982421875</v>
      </c>
      <c r="J111" s="587">
        <v>1</v>
      </c>
      <c r="K111" s="588">
        <v>5674.81982421875</v>
      </c>
    </row>
    <row r="112" spans="1:11" ht="14.45" customHeight="1" x14ac:dyDescent="0.2">
      <c r="A112" s="569" t="s">
        <v>477</v>
      </c>
      <c r="B112" s="570" t="s">
        <v>478</v>
      </c>
      <c r="C112" s="573" t="s">
        <v>487</v>
      </c>
      <c r="D112" s="601" t="s">
        <v>488</v>
      </c>
      <c r="E112" s="573" t="s">
        <v>878</v>
      </c>
      <c r="F112" s="601" t="s">
        <v>879</v>
      </c>
      <c r="G112" s="573" t="s">
        <v>980</v>
      </c>
      <c r="H112" s="573" t="s">
        <v>981</v>
      </c>
      <c r="I112" s="587">
        <v>5168.073404947917</v>
      </c>
      <c r="J112" s="587">
        <v>3</v>
      </c>
      <c r="K112" s="588">
        <v>15504.22021484375</v>
      </c>
    </row>
    <row r="113" spans="1:11" ht="14.45" customHeight="1" x14ac:dyDescent="0.2">
      <c r="A113" s="569" t="s">
        <v>477</v>
      </c>
      <c r="B113" s="570" t="s">
        <v>478</v>
      </c>
      <c r="C113" s="573" t="s">
        <v>487</v>
      </c>
      <c r="D113" s="601" t="s">
        <v>488</v>
      </c>
      <c r="E113" s="573" t="s">
        <v>878</v>
      </c>
      <c r="F113" s="601" t="s">
        <v>879</v>
      </c>
      <c r="G113" s="573" t="s">
        <v>982</v>
      </c>
      <c r="H113" s="573" t="s">
        <v>983</v>
      </c>
      <c r="I113" s="587">
        <v>31805.572916666668</v>
      </c>
      <c r="J113" s="587">
        <v>7</v>
      </c>
      <c r="K113" s="588">
        <v>228184.408203125</v>
      </c>
    </row>
    <row r="114" spans="1:11" ht="14.45" customHeight="1" x14ac:dyDescent="0.2">
      <c r="A114" s="569" t="s">
        <v>477</v>
      </c>
      <c r="B114" s="570" t="s">
        <v>478</v>
      </c>
      <c r="C114" s="573" t="s">
        <v>487</v>
      </c>
      <c r="D114" s="601" t="s">
        <v>488</v>
      </c>
      <c r="E114" s="573" t="s">
        <v>878</v>
      </c>
      <c r="F114" s="601" t="s">
        <v>879</v>
      </c>
      <c r="G114" s="573" t="s">
        <v>984</v>
      </c>
      <c r="H114" s="573" t="s">
        <v>985</v>
      </c>
      <c r="I114" s="587">
        <v>19275.30078125</v>
      </c>
      <c r="J114" s="587">
        <v>2</v>
      </c>
      <c r="K114" s="588">
        <v>38550.6015625</v>
      </c>
    </row>
    <row r="115" spans="1:11" ht="14.45" customHeight="1" x14ac:dyDescent="0.2">
      <c r="A115" s="569" t="s">
        <v>477</v>
      </c>
      <c r="B115" s="570" t="s">
        <v>478</v>
      </c>
      <c r="C115" s="573" t="s">
        <v>487</v>
      </c>
      <c r="D115" s="601" t="s">
        <v>488</v>
      </c>
      <c r="E115" s="573" t="s">
        <v>878</v>
      </c>
      <c r="F115" s="601" t="s">
        <v>879</v>
      </c>
      <c r="G115" s="573" t="s">
        <v>986</v>
      </c>
      <c r="H115" s="573" t="s">
        <v>987</v>
      </c>
      <c r="I115" s="587">
        <v>16341.46044921875</v>
      </c>
      <c r="J115" s="587">
        <v>2</v>
      </c>
      <c r="K115" s="588">
        <v>32682.9208984375</v>
      </c>
    </row>
    <row r="116" spans="1:11" ht="14.45" customHeight="1" x14ac:dyDescent="0.2">
      <c r="A116" s="569" t="s">
        <v>477</v>
      </c>
      <c r="B116" s="570" t="s">
        <v>478</v>
      </c>
      <c r="C116" s="573" t="s">
        <v>487</v>
      </c>
      <c r="D116" s="601" t="s">
        <v>488</v>
      </c>
      <c r="E116" s="573" t="s">
        <v>878</v>
      </c>
      <c r="F116" s="601" t="s">
        <v>879</v>
      </c>
      <c r="G116" s="573" t="s">
        <v>988</v>
      </c>
      <c r="H116" s="573" t="s">
        <v>989</v>
      </c>
      <c r="I116" s="587">
        <v>11049.97998046875</v>
      </c>
      <c r="J116" s="587">
        <v>2</v>
      </c>
      <c r="K116" s="588">
        <v>22099.9599609375</v>
      </c>
    </row>
    <row r="117" spans="1:11" ht="14.45" customHeight="1" x14ac:dyDescent="0.2">
      <c r="A117" s="569" t="s">
        <v>477</v>
      </c>
      <c r="B117" s="570" t="s">
        <v>478</v>
      </c>
      <c r="C117" s="573" t="s">
        <v>487</v>
      </c>
      <c r="D117" s="601" t="s">
        <v>488</v>
      </c>
      <c r="E117" s="573" t="s">
        <v>878</v>
      </c>
      <c r="F117" s="601" t="s">
        <v>879</v>
      </c>
      <c r="G117" s="573" t="s">
        <v>990</v>
      </c>
      <c r="H117" s="573" t="s">
        <v>991</v>
      </c>
      <c r="I117" s="587">
        <v>238.05246253590985</v>
      </c>
      <c r="J117" s="587">
        <v>6</v>
      </c>
      <c r="K117" s="588">
        <v>1428.3147752154591</v>
      </c>
    </row>
    <row r="118" spans="1:11" ht="14.45" customHeight="1" x14ac:dyDescent="0.2">
      <c r="A118" s="569" t="s">
        <v>477</v>
      </c>
      <c r="B118" s="570" t="s">
        <v>478</v>
      </c>
      <c r="C118" s="573" t="s">
        <v>487</v>
      </c>
      <c r="D118" s="601" t="s">
        <v>488</v>
      </c>
      <c r="E118" s="573" t="s">
        <v>878</v>
      </c>
      <c r="F118" s="601" t="s">
        <v>879</v>
      </c>
      <c r="G118" s="573" t="s">
        <v>992</v>
      </c>
      <c r="H118" s="573" t="s">
        <v>993</v>
      </c>
      <c r="I118" s="587">
        <v>242</v>
      </c>
      <c r="J118" s="587">
        <v>12</v>
      </c>
      <c r="K118" s="588">
        <v>2904</v>
      </c>
    </row>
    <row r="119" spans="1:11" ht="14.45" customHeight="1" x14ac:dyDescent="0.2">
      <c r="A119" s="569" t="s">
        <v>477</v>
      </c>
      <c r="B119" s="570" t="s">
        <v>478</v>
      </c>
      <c r="C119" s="573" t="s">
        <v>487</v>
      </c>
      <c r="D119" s="601" t="s">
        <v>488</v>
      </c>
      <c r="E119" s="573" t="s">
        <v>878</v>
      </c>
      <c r="F119" s="601" t="s">
        <v>879</v>
      </c>
      <c r="G119" s="573" t="s">
        <v>994</v>
      </c>
      <c r="H119" s="573" t="s">
        <v>995</v>
      </c>
      <c r="I119" s="587">
        <v>1331</v>
      </c>
      <c r="J119" s="587">
        <v>2</v>
      </c>
      <c r="K119" s="588">
        <v>2662</v>
      </c>
    </row>
    <row r="120" spans="1:11" ht="14.45" customHeight="1" x14ac:dyDescent="0.2">
      <c r="A120" s="569" t="s">
        <v>477</v>
      </c>
      <c r="B120" s="570" t="s">
        <v>478</v>
      </c>
      <c r="C120" s="573" t="s">
        <v>487</v>
      </c>
      <c r="D120" s="601" t="s">
        <v>488</v>
      </c>
      <c r="E120" s="573" t="s">
        <v>878</v>
      </c>
      <c r="F120" s="601" t="s">
        <v>879</v>
      </c>
      <c r="G120" s="573" t="s">
        <v>996</v>
      </c>
      <c r="H120" s="573" t="s">
        <v>997</v>
      </c>
      <c r="I120" s="587">
        <v>30855</v>
      </c>
      <c r="J120" s="587">
        <v>1</v>
      </c>
      <c r="K120" s="588">
        <v>30855</v>
      </c>
    </row>
    <row r="121" spans="1:11" ht="14.45" customHeight="1" x14ac:dyDescent="0.2">
      <c r="A121" s="569" t="s">
        <v>477</v>
      </c>
      <c r="B121" s="570" t="s">
        <v>478</v>
      </c>
      <c r="C121" s="573" t="s">
        <v>487</v>
      </c>
      <c r="D121" s="601" t="s">
        <v>488</v>
      </c>
      <c r="E121" s="573" t="s">
        <v>878</v>
      </c>
      <c r="F121" s="601" t="s">
        <v>879</v>
      </c>
      <c r="G121" s="573" t="s">
        <v>998</v>
      </c>
      <c r="H121" s="573" t="s">
        <v>999</v>
      </c>
      <c r="I121" s="587">
        <v>357.12179716587264</v>
      </c>
      <c r="J121" s="587">
        <v>22</v>
      </c>
      <c r="K121" s="588">
        <v>7856.6164048235969</v>
      </c>
    </row>
    <row r="122" spans="1:11" ht="14.45" customHeight="1" x14ac:dyDescent="0.2">
      <c r="A122" s="569" t="s">
        <v>477</v>
      </c>
      <c r="B122" s="570" t="s">
        <v>478</v>
      </c>
      <c r="C122" s="573" t="s">
        <v>487</v>
      </c>
      <c r="D122" s="601" t="s">
        <v>488</v>
      </c>
      <c r="E122" s="573" t="s">
        <v>878</v>
      </c>
      <c r="F122" s="601" t="s">
        <v>879</v>
      </c>
      <c r="G122" s="573" t="s">
        <v>1000</v>
      </c>
      <c r="H122" s="573" t="s">
        <v>1001</v>
      </c>
      <c r="I122" s="587">
        <v>381.31661097208661</v>
      </c>
      <c r="J122" s="587">
        <v>279</v>
      </c>
      <c r="K122" s="588">
        <v>80867.101196289063</v>
      </c>
    </row>
    <row r="123" spans="1:11" ht="14.45" customHeight="1" x14ac:dyDescent="0.2">
      <c r="A123" s="569" t="s">
        <v>477</v>
      </c>
      <c r="B123" s="570" t="s">
        <v>478</v>
      </c>
      <c r="C123" s="573" t="s">
        <v>487</v>
      </c>
      <c r="D123" s="601" t="s">
        <v>488</v>
      </c>
      <c r="E123" s="573" t="s">
        <v>878</v>
      </c>
      <c r="F123" s="601" t="s">
        <v>879</v>
      </c>
      <c r="G123" s="573" t="s">
        <v>1002</v>
      </c>
      <c r="H123" s="573" t="s">
        <v>1003</v>
      </c>
      <c r="I123" s="587">
        <v>15554</v>
      </c>
      <c r="J123" s="587">
        <v>2</v>
      </c>
      <c r="K123" s="588">
        <v>31108</v>
      </c>
    </row>
    <row r="124" spans="1:11" ht="14.45" customHeight="1" x14ac:dyDescent="0.2">
      <c r="A124" s="569" t="s">
        <v>477</v>
      </c>
      <c r="B124" s="570" t="s">
        <v>478</v>
      </c>
      <c r="C124" s="573" t="s">
        <v>487</v>
      </c>
      <c r="D124" s="601" t="s">
        <v>488</v>
      </c>
      <c r="E124" s="573" t="s">
        <v>878</v>
      </c>
      <c r="F124" s="601" t="s">
        <v>879</v>
      </c>
      <c r="G124" s="573" t="s">
        <v>1004</v>
      </c>
      <c r="H124" s="573" t="s">
        <v>1005</v>
      </c>
      <c r="I124" s="587">
        <v>20055.75</v>
      </c>
      <c r="J124" s="587">
        <v>1</v>
      </c>
      <c r="K124" s="588">
        <v>20055.75</v>
      </c>
    </row>
    <row r="125" spans="1:11" ht="14.45" customHeight="1" x14ac:dyDescent="0.2">
      <c r="A125" s="569" t="s">
        <v>477</v>
      </c>
      <c r="B125" s="570" t="s">
        <v>478</v>
      </c>
      <c r="C125" s="573" t="s">
        <v>487</v>
      </c>
      <c r="D125" s="601" t="s">
        <v>488</v>
      </c>
      <c r="E125" s="573" t="s">
        <v>878</v>
      </c>
      <c r="F125" s="601" t="s">
        <v>879</v>
      </c>
      <c r="G125" s="573" t="s">
        <v>1006</v>
      </c>
      <c r="H125" s="573" t="s">
        <v>1007</v>
      </c>
      <c r="I125" s="587">
        <v>874.6832175788013</v>
      </c>
      <c r="J125" s="587">
        <v>7</v>
      </c>
      <c r="K125" s="588">
        <v>6122.7825230516091</v>
      </c>
    </row>
    <row r="126" spans="1:11" ht="14.45" customHeight="1" x14ac:dyDescent="0.2">
      <c r="A126" s="569" t="s">
        <v>477</v>
      </c>
      <c r="B126" s="570" t="s">
        <v>478</v>
      </c>
      <c r="C126" s="573" t="s">
        <v>487</v>
      </c>
      <c r="D126" s="601" t="s">
        <v>488</v>
      </c>
      <c r="E126" s="573" t="s">
        <v>878</v>
      </c>
      <c r="F126" s="601" t="s">
        <v>879</v>
      </c>
      <c r="G126" s="573" t="s">
        <v>1008</v>
      </c>
      <c r="H126" s="573" t="s">
        <v>1009</v>
      </c>
      <c r="I126" s="587">
        <v>369.41371229263046</v>
      </c>
      <c r="J126" s="587">
        <v>12</v>
      </c>
      <c r="K126" s="588">
        <v>4432.9645475115658</v>
      </c>
    </row>
    <row r="127" spans="1:11" ht="14.45" customHeight="1" x14ac:dyDescent="0.2">
      <c r="A127" s="569" t="s">
        <v>477</v>
      </c>
      <c r="B127" s="570" t="s">
        <v>478</v>
      </c>
      <c r="C127" s="573" t="s">
        <v>487</v>
      </c>
      <c r="D127" s="601" t="s">
        <v>488</v>
      </c>
      <c r="E127" s="573" t="s">
        <v>878</v>
      </c>
      <c r="F127" s="601" t="s">
        <v>879</v>
      </c>
      <c r="G127" s="573" t="s">
        <v>1010</v>
      </c>
      <c r="H127" s="573" t="s">
        <v>1011</v>
      </c>
      <c r="I127" s="587">
        <v>3449.949951171875</v>
      </c>
      <c r="J127" s="587">
        <v>1</v>
      </c>
      <c r="K127" s="588">
        <v>3449.949951171875</v>
      </c>
    </row>
    <row r="128" spans="1:11" ht="14.45" customHeight="1" x14ac:dyDescent="0.2">
      <c r="A128" s="569" t="s">
        <v>477</v>
      </c>
      <c r="B128" s="570" t="s">
        <v>478</v>
      </c>
      <c r="C128" s="573" t="s">
        <v>487</v>
      </c>
      <c r="D128" s="601" t="s">
        <v>488</v>
      </c>
      <c r="E128" s="573" t="s">
        <v>878</v>
      </c>
      <c r="F128" s="601" t="s">
        <v>879</v>
      </c>
      <c r="G128" s="573" t="s">
        <v>1012</v>
      </c>
      <c r="H128" s="573" t="s">
        <v>1013</v>
      </c>
      <c r="I128" s="587">
        <v>8107</v>
      </c>
      <c r="J128" s="587">
        <v>1</v>
      </c>
      <c r="K128" s="588">
        <v>8107</v>
      </c>
    </row>
    <row r="129" spans="1:11" ht="14.45" customHeight="1" x14ac:dyDescent="0.2">
      <c r="A129" s="569" t="s">
        <v>477</v>
      </c>
      <c r="B129" s="570" t="s">
        <v>478</v>
      </c>
      <c r="C129" s="573" t="s">
        <v>487</v>
      </c>
      <c r="D129" s="601" t="s">
        <v>488</v>
      </c>
      <c r="E129" s="573" t="s">
        <v>878</v>
      </c>
      <c r="F129" s="601" t="s">
        <v>879</v>
      </c>
      <c r="G129" s="573" t="s">
        <v>1014</v>
      </c>
      <c r="H129" s="573" t="s">
        <v>1015</v>
      </c>
      <c r="I129" s="587">
        <v>8107</v>
      </c>
      <c r="J129" s="587">
        <v>1</v>
      </c>
      <c r="K129" s="588">
        <v>8107</v>
      </c>
    </row>
    <row r="130" spans="1:11" ht="14.45" customHeight="1" x14ac:dyDescent="0.2">
      <c r="A130" s="569" t="s">
        <v>477</v>
      </c>
      <c r="B130" s="570" t="s">
        <v>478</v>
      </c>
      <c r="C130" s="573" t="s">
        <v>487</v>
      </c>
      <c r="D130" s="601" t="s">
        <v>488</v>
      </c>
      <c r="E130" s="573" t="s">
        <v>878</v>
      </c>
      <c r="F130" s="601" t="s">
        <v>879</v>
      </c>
      <c r="G130" s="573" t="s">
        <v>1016</v>
      </c>
      <c r="H130" s="573" t="s">
        <v>1017</v>
      </c>
      <c r="I130" s="587">
        <v>44863.0595703125</v>
      </c>
      <c r="J130" s="587">
        <v>4</v>
      </c>
      <c r="K130" s="588">
        <v>179452.23828125</v>
      </c>
    </row>
    <row r="131" spans="1:11" ht="14.45" customHeight="1" x14ac:dyDescent="0.2">
      <c r="A131" s="569" t="s">
        <v>477</v>
      </c>
      <c r="B131" s="570" t="s">
        <v>478</v>
      </c>
      <c r="C131" s="573" t="s">
        <v>487</v>
      </c>
      <c r="D131" s="601" t="s">
        <v>488</v>
      </c>
      <c r="E131" s="573" t="s">
        <v>878</v>
      </c>
      <c r="F131" s="601" t="s">
        <v>879</v>
      </c>
      <c r="G131" s="573" t="s">
        <v>1018</v>
      </c>
      <c r="H131" s="573" t="s">
        <v>1019</v>
      </c>
      <c r="I131" s="587">
        <v>16214</v>
      </c>
      <c r="J131" s="587">
        <v>1</v>
      </c>
      <c r="K131" s="588">
        <v>16214</v>
      </c>
    </row>
    <row r="132" spans="1:11" ht="14.45" customHeight="1" x14ac:dyDescent="0.2">
      <c r="A132" s="569" t="s">
        <v>477</v>
      </c>
      <c r="B132" s="570" t="s">
        <v>478</v>
      </c>
      <c r="C132" s="573" t="s">
        <v>487</v>
      </c>
      <c r="D132" s="601" t="s">
        <v>488</v>
      </c>
      <c r="E132" s="573" t="s">
        <v>878</v>
      </c>
      <c r="F132" s="601" t="s">
        <v>879</v>
      </c>
      <c r="G132" s="573" t="s">
        <v>1020</v>
      </c>
      <c r="H132" s="573" t="s">
        <v>1021</v>
      </c>
      <c r="I132" s="587">
        <v>15754.2001953125</v>
      </c>
      <c r="J132" s="587">
        <v>2</v>
      </c>
      <c r="K132" s="588">
        <v>31508.400390625</v>
      </c>
    </row>
    <row r="133" spans="1:11" ht="14.45" customHeight="1" x14ac:dyDescent="0.2">
      <c r="A133" s="569" t="s">
        <v>477</v>
      </c>
      <c r="B133" s="570" t="s">
        <v>478</v>
      </c>
      <c r="C133" s="573" t="s">
        <v>487</v>
      </c>
      <c r="D133" s="601" t="s">
        <v>488</v>
      </c>
      <c r="E133" s="573" t="s">
        <v>878</v>
      </c>
      <c r="F133" s="601" t="s">
        <v>879</v>
      </c>
      <c r="G133" s="573" t="s">
        <v>1022</v>
      </c>
      <c r="H133" s="573" t="s">
        <v>1023</v>
      </c>
      <c r="I133" s="587">
        <v>16214</v>
      </c>
      <c r="J133" s="587">
        <v>1</v>
      </c>
      <c r="K133" s="588">
        <v>16214</v>
      </c>
    </row>
    <row r="134" spans="1:11" ht="14.45" customHeight="1" x14ac:dyDescent="0.2">
      <c r="A134" s="569" t="s">
        <v>477</v>
      </c>
      <c r="B134" s="570" t="s">
        <v>478</v>
      </c>
      <c r="C134" s="573" t="s">
        <v>487</v>
      </c>
      <c r="D134" s="601" t="s">
        <v>488</v>
      </c>
      <c r="E134" s="573" t="s">
        <v>878</v>
      </c>
      <c r="F134" s="601" t="s">
        <v>879</v>
      </c>
      <c r="G134" s="573" t="s">
        <v>1024</v>
      </c>
      <c r="H134" s="573" t="s">
        <v>1025</v>
      </c>
      <c r="I134" s="587">
        <v>16214</v>
      </c>
      <c r="J134" s="587">
        <v>2</v>
      </c>
      <c r="K134" s="588">
        <v>32428</v>
      </c>
    </row>
    <row r="135" spans="1:11" ht="14.45" customHeight="1" x14ac:dyDescent="0.2">
      <c r="A135" s="569" t="s">
        <v>477</v>
      </c>
      <c r="B135" s="570" t="s">
        <v>478</v>
      </c>
      <c r="C135" s="573" t="s">
        <v>487</v>
      </c>
      <c r="D135" s="601" t="s">
        <v>488</v>
      </c>
      <c r="E135" s="573" t="s">
        <v>878</v>
      </c>
      <c r="F135" s="601" t="s">
        <v>879</v>
      </c>
      <c r="G135" s="573" t="s">
        <v>1026</v>
      </c>
      <c r="H135" s="573" t="s">
        <v>1027</v>
      </c>
      <c r="I135" s="587">
        <v>7953.7333984375</v>
      </c>
      <c r="J135" s="587">
        <v>3</v>
      </c>
      <c r="K135" s="588">
        <v>23861.2001953125</v>
      </c>
    </row>
    <row r="136" spans="1:11" ht="14.45" customHeight="1" x14ac:dyDescent="0.2">
      <c r="A136" s="569" t="s">
        <v>477</v>
      </c>
      <c r="B136" s="570" t="s">
        <v>478</v>
      </c>
      <c r="C136" s="573" t="s">
        <v>487</v>
      </c>
      <c r="D136" s="601" t="s">
        <v>488</v>
      </c>
      <c r="E136" s="573" t="s">
        <v>878</v>
      </c>
      <c r="F136" s="601" t="s">
        <v>879</v>
      </c>
      <c r="G136" s="573" t="s">
        <v>1028</v>
      </c>
      <c r="H136" s="573" t="s">
        <v>1029</v>
      </c>
      <c r="I136" s="587">
        <v>7953.7333984375</v>
      </c>
      <c r="J136" s="587">
        <v>4</v>
      </c>
      <c r="K136" s="588">
        <v>31968.2001953125</v>
      </c>
    </row>
    <row r="137" spans="1:11" ht="14.45" customHeight="1" x14ac:dyDescent="0.2">
      <c r="A137" s="569" t="s">
        <v>477</v>
      </c>
      <c r="B137" s="570" t="s">
        <v>478</v>
      </c>
      <c r="C137" s="573" t="s">
        <v>487</v>
      </c>
      <c r="D137" s="601" t="s">
        <v>488</v>
      </c>
      <c r="E137" s="573" t="s">
        <v>878</v>
      </c>
      <c r="F137" s="601" t="s">
        <v>879</v>
      </c>
      <c r="G137" s="573" t="s">
        <v>1030</v>
      </c>
      <c r="H137" s="573" t="s">
        <v>1031</v>
      </c>
      <c r="I137" s="587">
        <v>15294.400390625</v>
      </c>
      <c r="J137" s="587">
        <v>1</v>
      </c>
      <c r="K137" s="588">
        <v>15294.400390625</v>
      </c>
    </row>
    <row r="138" spans="1:11" ht="14.45" customHeight="1" x14ac:dyDescent="0.2">
      <c r="A138" s="569" t="s">
        <v>477</v>
      </c>
      <c r="B138" s="570" t="s">
        <v>478</v>
      </c>
      <c r="C138" s="573" t="s">
        <v>487</v>
      </c>
      <c r="D138" s="601" t="s">
        <v>488</v>
      </c>
      <c r="E138" s="573" t="s">
        <v>878</v>
      </c>
      <c r="F138" s="601" t="s">
        <v>879</v>
      </c>
      <c r="G138" s="573" t="s">
        <v>1032</v>
      </c>
      <c r="H138" s="573" t="s">
        <v>1033</v>
      </c>
      <c r="I138" s="587">
        <v>15294.400390625</v>
      </c>
      <c r="J138" s="587">
        <v>1</v>
      </c>
      <c r="K138" s="588">
        <v>15294.400390625</v>
      </c>
    </row>
    <row r="139" spans="1:11" ht="14.45" customHeight="1" x14ac:dyDescent="0.2">
      <c r="A139" s="569" t="s">
        <v>477</v>
      </c>
      <c r="B139" s="570" t="s">
        <v>478</v>
      </c>
      <c r="C139" s="573" t="s">
        <v>487</v>
      </c>
      <c r="D139" s="601" t="s">
        <v>488</v>
      </c>
      <c r="E139" s="573" t="s">
        <v>878</v>
      </c>
      <c r="F139" s="601" t="s">
        <v>879</v>
      </c>
      <c r="G139" s="573" t="s">
        <v>1034</v>
      </c>
      <c r="H139" s="573" t="s">
        <v>1035</v>
      </c>
      <c r="I139" s="587">
        <v>8107</v>
      </c>
      <c r="J139" s="587">
        <v>1</v>
      </c>
      <c r="K139" s="588">
        <v>8107</v>
      </c>
    </row>
    <row r="140" spans="1:11" ht="14.45" customHeight="1" x14ac:dyDescent="0.2">
      <c r="A140" s="569" t="s">
        <v>477</v>
      </c>
      <c r="B140" s="570" t="s">
        <v>478</v>
      </c>
      <c r="C140" s="573" t="s">
        <v>487</v>
      </c>
      <c r="D140" s="601" t="s">
        <v>488</v>
      </c>
      <c r="E140" s="573" t="s">
        <v>878</v>
      </c>
      <c r="F140" s="601" t="s">
        <v>879</v>
      </c>
      <c r="G140" s="573" t="s">
        <v>1036</v>
      </c>
      <c r="H140" s="573" t="s">
        <v>1037</v>
      </c>
      <c r="I140" s="587">
        <v>15754.2001953125</v>
      </c>
      <c r="J140" s="587">
        <v>5</v>
      </c>
      <c r="K140" s="588">
        <v>78311.201171875</v>
      </c>
    </row>
    <row r="141" spans="1:11" ht="14.45" customHeight="1" x14ac:dyDescent="0.2">
      <c r="A141" s="569" t="s">
        <v>477</v>
      </c>
      <c r="B141" s="570" t="s">
        <v>478</v>
      </c>
      <c r="C141" s="573" t="s">
        <v>487</v>
      </c>
      <c r="D141" s="601" t="s">
        <v>488</v>
      </c>
      <c r="E141" s="573" t="s">
        <v>878</v>
      </c>
      <c r="F141" s="601" t="s">
        <v>879</v>
      </c>
      <c r="G141" s="573" t="s">
        <v>1038</v>
      </c>
      <c r="H141" s="573" t="s">
        <v>1039</v>
      </c>
      <c r="I141" s="587">
        <v>7647.2001953125</v>
      </c>
      <c r="J141" s="587">
        <v>1</v>
      </c>
      <c r="K141" s="588">
        <v>7647.2001953125</v>
      </c>
    </row>
    <row r="142" spans="1:11" ht="14.45" customHeight="1" x14ac:dyDescent="0.2">
      <c r="A142" s="569" t="s">
        <v>477</v>
      </c>
      <c r="B142" s="570" t="s">
        <v>478</v>
      </c>
      <c r="C142" s="573" t="s">
        <v>487</v>
      </c>
      <c r="D142" s="601" t="s">
        <v>488</v>
      </c>
      <c r="E142" s="573" t="s">
        <v>878</v>
      </c>
      <c r="F142" s="601" t="s">
        <v>879</v>
      </c>
      <c r="G142" s="573" t="s">
        <v>1040</v>
      </c>
      <c r="H142" s="573" t="s">
        <v>1041</v>
      </c>
      <c r="I142" s="587">
        <v>7647.2001953125</v>
      </c>
      <c r="J142" s="587">
        <v>1</v>
      </c>
      <c r="K142" s="588">
        <v>7647.2001953125</v>
      </c>
    </row>
    <row r="143" spans="1:11" ht="14.45" customHeight="1" x14ac:dyDescent="0.2">
      <c r="A143" s="569" t="s">
        <v>477</v>
      </c>
      <c r="B143" s="570" t="s">
        <v>478</v>
      </c>
      <c r="C143" s="573" t="s">
        <v>487</v>
      </c>
      <c r="D143" s="601" t="s">
        <v>488</v>
      </c>
      <c r="E143" s="573" t="s">
        <v>878</v>
      </c>
      <c r="F143" s="601" t="s">
        <v>879</v>
      </c>
      <c r="G143" s="573" t="s">
        <v>1042</v>
      </c>
      <c r="H143" s="573" t="s">
        <v>1043</v>
      </c>
      <c r="I143" s="587">
        <v>7926.93017578125</v>
      </c>
      <c r="J143" s="587">
        <v>2</v>
      </c>
      <c r="K143" s="588">
        <v>15853.8603515625</v>
      </c>
    </row>
    <row r="144" spans="1:11" ht="14.45" customHeight="1" x14ac:dyDescent="0.2">
      <c r="A144" s="569" t="s">
        <v>477</v>
      </c>
      <c r="B144" s="570" t="s">
        <v>478</v>
      </c>
      <c r="C144" s="573" t="s">
        <v>487</v>
      </c>
      <c r="D144" s="601" t="s">
        <v>488</v>
      </c>
      <c r="E144" s="573" t="s">
        <v>878</v>
      </c>
      <c r="F144" s="601" t="s">
        <v>879</v>
      </c>
      <c r="G144" s="573" t="s">
        <v>1044</v>
      </c>
      <c r="H144" s="573" t="s">
        <v>1045</v>
      </c>
      <c r="I144" s="587">
        <v>7647.2001953125</v>
      </c>
      <c r="J144" s="587">
        <v>1</v>
      </c>
      <c r="K144" s="588">
        <v>7647.2001953125</v>
      </c>
    </row>
    <row r="145" spans="1:11" ht="14.45" customHeight="1" x14ac:dyDescent="0.2">
      <c r="A145" s="569" t="s">
        <v>477</v>
      </c>
      <c r="B145" s="570" t="s">
        <v>478</v>
      </c>
      <c r="C145" s="573" t="s">
        <v>487</v>
      </c>
      <c r="D145" s="601" t="s">
        <v>488</v>
      </c>
      <c r="E145" s="573" t="s">
        <v>878</v>
      </c>
      <c r="F145" s="601" t="s">
        <v>879</v>
      </c>
      <c r="G145" s="573" t="s">
        <v>1046</v>
      </c>
      <c r="H145" s="573" t="s">
        <v>1047</v>
      </c>
      <c r="I145" s="587">
        <v>7992.050048828125</v>
      </c>
      <c r="J145" s="587">
        <v>4</v>
      </c>
      <c r="K145" s="588">
        <v>31968.2001953125</v>
      </c>
    </row>
    <row r="146" spans="1:11" ht="14.45" customHeight="1" x14ac:dyDescent="0.2">
      <c r="A146" s="569" t="s">
        <v>477</v>
      </c>
      <c r="B146" s="570" t="s">
        <v>478</v>
      </c>
      <c r="C146" s="573" t="s">
        <v>487</v>
      </c>
      <c r="D146" s="601" t="s">
        <v>488</v>
      </c>
      <c r="E146" s="573" t="s">
        <v>878</v>
      </c>
      <c r="F146" s="601" t="s">
        <v>879</v>
      </c>
      <c r="G146" s="573" t="s">
        <v>1048</v>
      </c>
      <c r="H146" s="573" t="s">
        <v>1049</v>
      </c>
      <c r="I146" s="587">
        <v>8107</v>
      </c>
      <c r="J146" s="587">
        <v>1</v>
      </c>
      <c r="K146" s="588">
        <v>8107</v>
      </c>
    </row>
    <row r="147" spans="1:11" ht="14.45" customHeight="1" x14ac:dyDescent="0.2">
      <c r="A147" s="569" t="s">
        <v>477</v>
      </c>
      <c r="B147" s="570" t="s">
        <v>478</v>
      </c>
      <c r="C147" s="573" t="s">
        <v>487</v>
      </c>
      <c r="D147" s="601" t="s">
        <v>488</v>
      </c>
      <c r="E147" s="573" t="s">
        <v>878</v>
      </c>
      <c r="F147" s="601" t="s">
        <v>879</v>
      </c>
      <c r="G147" s="573" t="s">
        <v>1050</v>
      </c>
      <c r="H147" s="573" t="s">
        <v>1051</v>
      </c>
      <c r="I147" s="587">
        <v>7877.10009765625</v>
      </c>
      <c r="J147" s="587">
        <v>2</v>
      </c>
      <c r="K147" s="588">
        <v>15754.2001953125</v>
      </c>
    </row>
    <row r="148" spans="1:11" ht="14.45" customHeight="1" x14ac:dyDescent="0.2">
      <c r="A148" s="569" t="s">
        <v>477</v>
      </c>
      <c r="B148" s="570" t="s">
        <v>478</v>
      </c>
      <c r="C148" s="573" t="s">
        <v>487</v>
      </c>
      <c r="D148" s="601" t="s">
        <v>488</v>
      </c>
      <c r="E148" s="573" t="s">
        <v>878</v>
      </c>
      <c r="F148" s="601" t="s">
        <v>879</v>
      </c>
      <c r="G148" s="573" t="s">
        <v>1052</v>
      </c>
      <c r="H148" s="573" t="s">
        <v>1053</v>
      </c>
      <c r="I148" s="587">
        <v>7647.2001953125</v>
      </c>
      <c r="J148" s="587">
        <v>1</v>
      </c>
      <c r="K148" s="588">
        <v>7647.2001953125</v>
      </c>
    </row>
    <row r="149" spans="1:11" ht="14.45" customHeight="1" x14ac:dyDescent="0.2">
      <c r="A149" s="569" t="s">
        <v>477</v>
      </c>
      <c r="B149" s="570" t="s">
        <v>478</v>
      </c>
      <c r="C149" s="573" t="s">
        <v>487</v>
      </c>
      <c r="D149" s="601" t="s">
        <v>488</v>
      </c>
      <c r="E149" s="573" t="s">
        <v>878</v>
      </c>
      <c r="F149" s="601" t="s">
        <v>879</v>
      </c>
      <c r="G149" s="573" t="s">
        <v>1054</v>
      </c>
      <c r="H149" s="573" t="s">
        <v>1055</v>
      </c>
      <c r="I149" s="587">
        <v>7877.10009765625</v>
      </c>
      <c r="J149" s="587">
        <v>2</v>
      </c>
      <c r="K149" s="588">
        <v>15754.2001953125</v>
      </c>
    </row>
    <row r="150" spans="1:11" ht="14.45" customHeight="1" x14ac:dyDescent="0.2">
      <c r="A150" s="569" t="s">
        <v>477</v>
      </c>
      <c r="B150" s="570" t="s">
        <v>478</v>
      </c>
      <c r="C150" s="573" t="s">
        <v>487</v>
      </c>
      <c r="D150" s="601" t="s">
        <v>488</v>
      </c>
      <c r="E150" s="573" t="s">
        <v>878</v>
      </c>
      <c r="F150" s="601" t="s">
        <v>879</v>
      </c>
      <c r="G150" s="573" t="s">
        <v>1056</v>
      </c>
      <c r="H150" s="573" t="s">
        <v>1057</v>
      </c>
      <c r="I150" s="587">
        <v>7647.2001953125</v>
      </c>
      <c r="J150" s="587">
        <v>1</v>
      </c>
      <c r="K150" s="588">
        <v>7647.2001953125</v>
      </c>
    </row>
    <row r="151" spans="1:11" ht="14.45" customHeight="1" x14ac:dyDescent="0.2">
      <c r="A151" s="569" t="s">
        <v>477</v>
      </c>
      <c r="B151" s="570" t="s">
        <v>478</v>
      </c>
      <c r="C151" s="573" t="s">
        <v>487</v>
      </c>
      <c r="D151" s="601" t="s">
        <v>488</v>
      </c>
      <c r="E151" s="573" t="s">
        <v>878</v>
      </c>
      <c r="F151" s="601" t="s">
        <v>879</v>
      </c>
      <c r="G151" s="573" t="s">
        <v>1058</v>
      </c>
      <c r="H151" s="573" t="s">
        <v>1059</v>
      </c>
      <c r="I151" s="587">
        <v>7877.10009765625</v>
      </c>
      <c r="J151" s="587">
        <v>2</v>
      </c>
      <c r="K151" s="588">
        <v>15754.2001953125</v>
      </c>
    </row>
    <row r="152" spans="1:11" ht="14.45" customHeight="1" x14ac:dyDescent="0.2">
      <c r="A152" s="569" t="s">
        <v>477</v>
      </c>
      <c r="B152" s="570" t="s">
        <v>478</v>
      </c>
      <c r="C152" s="573" t="s">
        <v>487</v>
      </c>
      <c r="D152" s="601" t="s">
        <v>488</v>
      </c>
      <c r="E152" s="573" t="s">
        <v>878</v>
      </c>
      <c r="F152" s="601" t="s">
        <v>879</v>
      </c>
      <c r="G152" s="573" t="s">
        <v>1060</v>
      </c>
      <c r="H152" s="573" t="s">
        <v>1061</v>
      </c>
      <c r="I152" s="587">
        <v>7647.2001953125</v>
      </c>
      <c r="J152" s="587">
        <v>1</v>
      </c>
      <c r="K152" s="588">
        <v>7647.2001953125</v>
      </c>
    </row>
    <row r="153" spans="1:11" ht="14.45" customHeight="1" x14ac:dyDescent="0.2">
      <c r="A153" s="569" t="s">
        <v>477</v>
      </c>
      <c r="B153" s="570" t="s">
        <v>478</v>
      </c>
      <c r="C153" s="573" t="s">
        <v>487</v>
      </c>
      <c r="D153" s="601" t="s">
        <v>488</v>
      </c>
      <c r="E153" s="573" t="s">
        <v>878</v>
      </c>
      <c r="F153" s="601" t="s">
        <v>879</v>
      </c>
      <c r="G153" s="573" t="s">
        <v>1062</v>
      </c>
      <c r="H153" s="573" t="s">
        <v>1063</v>
      </c>
      <c r="I153" s="587">
        <v>16214</v>
      </c>
      <c r="J153" s="587">
        <v>1</v>
      </c>
      <c r="K153" s="588">
        <v>16214</v>
      </c>
    </row>
    <row r="154" spans="1:11" ht="14.45" customHeight="1" x14ac:dyDescent="0.2">
      <c r="A154" s="569" t="s">
        <v>477</v>
      </c>
      <c r="B154" s="570" t="s">
        <v>478</v>
      </c>
      <c r="C154" s="573" t="s">
        <v>487</v>
      </c>
      <c r="D154" s="601" t="s">
        <v>488</v>
      </c>
      <c r="E154" s="573" t="s">
        <v>878</v>
      </c>
      <c r="F154" s="601" t="s">
        <v>879</v>
      </c>
      <c r="G154" s="573" t="s">
        <v>1064</v>
      </c>
      <c r="H154" s="573" t="s">
        <v>1065</v>
      </c>
      <c r="I154" s="587">
        <v>7647.2001953125</v>
      </c>
      <c r="J154" s="587">
        <v>1</v>
      </c>
      <c r="K154" s="588">
        <v>7647.2001953125</v>
      </c>
    </row>
    <row r="155" spans="1:11" ht="14.45" customHeight="1" x14ac:dyDescent="0.2">
      <c r="A155" s="569" t="s">
        <v>477</v>
      </c>
      <c r="B155" s="570" t="s">
        <v>478</v>
      </c>
      <c r="C155" s="573" t="s">
        <v>487</v>
      </c>
      <c r="D155" s="601" t="s">
        <v>488</v>
      </c>
      <c r="E155" s="573" t="s">
        <v>878</v>
      </c>
      <c r="F155" s="601" t="s">
        <v>879</v>
      </c>
      <c r="G155" s="573" t="s">
        <v>1066</v>
      </c>
      <c r="H155" s="573" t="s">
        <v>1067</v>
      </c>
      <c r="I155" s="587">
        <v>8107</v>
      </c>
      <c r="J155" s="587">
        <v>1</v>
      </c>
      <c r="K155" s="588">
        <v>8107</v>
      </c>
    </row>
    <row r="156" spans="1:11" ht="14.45" customHeight="1" x14ac:dyDescent="0.2">
      <c r="A156" s="569" t="s">
        <v>477</v>
      </c>
      <c r="B156" s="570" t="s">
        <v>478</v>
      </c>
      <c r="C156" s="573" t="s">
        <v>487</v>
      </c>
      <c r="D156" s="601" t="s">
        <v>488</v>
      </c>
      <c r="E156" s="573" t="s">
        <v>878</v>
      </c>
      <c r="F156" s="601" t="s">
        <v>879</v>
      </c>
      <c r="G156" s="573" t="s">
        <v>1068</v>
      </c>
      <c r="H156" s="573" t="s">
        <v>1069</v>
      </c>
      <c r="I156" s="587">
        <v>8107</v>
      </c>
      <c r="J156" s="587">
        <v>1</v>
      </c>
      <c r="K156" s="588">
        <v>8107</v>
      </c>
    </row>
    <row r="157" spans="1:11" ht="14.45" customHeight="1" x14ac:dyDescent="0.2">
      <c r="A157" s="569" t="s">
        <v>477</v>
      </c>
      <c r="B157" s="570" t="s">
        <v>478</v>
      </c>
      <c r="C157" s="573" t="s">
        <v>487</v>
      </c>
      <c r="D157" s="601" t="s">
        <v>488</v>
      </c>
      <c r="E157" s="573" t="s">
        <v>878</v>
      </c>
      <c r="F157" s="601" t="s">
        <v>879</v>
      </c>
      <c r="G157" s="573" t="s">
        <v>1070</v>
      </c>
      <c r="H157" s="573" t="s">
        <v>1071</v>
      </c>
      <c r="I157" s="587">
        <v>8107</v>
      </c>
      <c r="J157" s="587">
        <v>1</v>
      </c>
      <c r="K157" s="588">
        <v>8107</v>
      </c>
    </row>
    <row r="158" spans="1:11" ht="14.45" customHeight="1" x14ac:dyDescent="0.2">
      <c r="A158" s="569" t="s">
        <v>477</v>
      </c>
      <c r="B158" s="570" t="s">
        <v>478</v>
      </c>
      <c r="C158" s="573" t="s">
        <v>487</v>
      </c>
      <c r="D158" s="601" t="s">
        <v>488</v>
      </c>
      <c r="E158" s="573" t="s">
        <v>878</v>
      </c>
      <c r="F158" s="601" t="s">
        <v>879</v>
      </c>
      <c r="G158" s="573" t="s">
        <v>1072</v>
      </c>
      <c r="H158" s="573" t="s">
        <v>1073</v>
      </c>
      <c r="I158" s="587">
        <v>8107</v>
      </c>
      <c r="J158" s="587">
        <v>1</v>
      </c>
      <c r="K158" s="588">
        <v>8107</v>
      </c>
    </row>
    <row r="159" spans="1:11" ht="14.45" customHeight="1" x14ac:dyDescent="0.2">
      <c r="A159" s="569" t="s">
        <v>477</v>
      </c>
      <c r="B159" s="570" t="s">
        <v>478</v>
      </c>
      <c r="C159" s="573" t="s">
        <v>487</v>
      </c>
      <c r="D159" s="601" t="s">
        <v>488</v>
      </c>
      <c r="E159" s="573" t="s">
        <v>878</v>
      </c>
      <c r="F159" s="601" t="s">
        <v>879</v>
      </c>
      <c r="G159" s="573" t="s">
        <v>1074</v>
      </c>
      <c r="H159" s="573" t="s">
        <v>1075</v>
      </c>
      <c r="I159" s="587">
        <v>7953.7333984375</v>
      </c>
      <c r="J159" s="587">
        <v>3</v>
      </c>
      <c r="K159" s="588">
        <v>23861.2001953125</v>
      </c>
    </row>
    <row r="160" spans="1:11" ht="14.45" customHeight="1" x14ac:dyDescent="0.2">
      <c r="A160" s="569" t="s">
        <v>477</v>
      </c>
      <c r="B160" s="570" t="s">
        <v>478</v>
      </c>
      <c r="C160" s="573" t="s">
        <v>487</v>
      </c>
      <c r="D160" s="601" t="s">
        <v>488</v>
      </c>
      <c r="E160" s="573" t="s">
        <v>878</v>
      </c>
      <c r="F160" s="601" t="s">
        <v>879</v>
      </c>
      <c r="G160" s="573" t="s">
        <v>1076</v>
      </c>
      <c r="H160" s="573" t="s">
        <v>1077</v>
      </c>
      <c r="I160" s="587">
        <v>7768.2001953125</v>
      </c>
      <c r="J160" s="587">
        <v>1</v>
      </c>
      <c r="K160" s="588">
        <v>7768.2001953125</v>
      </c>
    </row>
    <row r="161" spans="1:11" ht="14.45" customHeight="1" x14ac:dyDescent="0.2">
      <c r="A161" s="569" t="s">
        <v>477</v>
      </c>
      <c r="B161" s="570" t="s">
        <v>478</v>
      </c>
      <c r="C161" s="573" t="s">
        <v>487</v>
      </c>
      <c r="D161" s="601" t="s">
        <v>488</v>
      </c>
      <c r="E161" s="573" t="s">
        <v>878</v>
      </c>
      <c r="F161" s="601" t="s">
        <v>879</v>
      </c>
      <c r="G161" s="573" t="s">
        <v>1078</v>
      </c>
      <c r="H161" s="573" t="s">
        <v>1079</v>
      </c>
      <c r="I161" s="587">
        <v>2879.800048828125</v>
      </c>
      <c r="J161" s="587">
        <v>1</v>
      </c>
      <c r="K161" s="588">
        <v>2879.800048828125</v>
      </c>
    </row>
    <row r="162" spans="1:11" ht="14.45" customHeight="1" x14ac:dyDescent="0.2">
      <c r="A162" s="569" t="s">
        <v>477</v>
      </c>
      <c r="B162" s="570" t="s">
        <v>478</v>
      </c>
      <c r="C162" s="573" t="s">
        <v>487</v>
      </c>
      <c r="D162" s="601" t="s">
        <v>488</v>
      </c>
      <c r="E162" s="573" t="s">
        <v>878</v>
      </c>
      <c r="F162" s="601" t="s">
        <v>879</v>
      </c>
      <c r="G162" s="573" t="s">
        <v>1080</v>
      </c>
      <c r="H162" s="573" t="s">
        <v>1081</v>
      </c>
      <c r="I162" s="587">
        <v>54753.7109375</v>
      </c>
      <c r="J162" s="587">
        <v>1</v>
      </c>
      <c r="K162" s="588">
        <v>54753.7109375</v>
      </c>
    </row>
    <row r="163" spans="1:11" ht="14.45" customHeight="1" x14ac:dyDescent="0.2">
      <c r="A163" s="569" t="s">
        <v>477</v>
      </c>
      <c r="B163" s="570" t="s">
        <v>478</v>
      </c>
      <c r="C163" s="573" t="s">
        <v>487</v>
      </c>
      <c r="D163" s="601" t="s">
        <v>488</v>
      </c>
      <c r="E163" s="573" t="s">
        <v>878</v>
      </c>
      <c r="F163" s="601" t="s">
        <v>879</v>
      </c>
      <c r="G163" s="573" t="s">
        <v>1082</v>
      </c>
      <c r="H163" s="573" t="s">
        <v>1083</v>
      </c>
      <c r="I163" s="587">
        <v>3443.5399169921875</v>
      </c>
      <c r="J163" s="587">
        <v>2</v>
      </c>
      <c r="K163" s="588">
        <v>6887.079833984375</v>
      </c>
    </row>
    <row r="164" spans="1:11" ht="14.45" customHeight="1" x14ac:dyDescent="0.2">
      <c r="A164" s="569" t="s">
        <v>477</v>
      </c>
      <c r="B164" s="570" t="s">
        <v>478</v>
      </c>
      <c r="C164" s="573" t="s">
        <v>487</v>
      </c>
      <c r="D164" s="601" t="s">
        <v>488</v>
      </c>
      <c r="E164" s="573" t="s">
        <v>878</v>
      </c>
      <c r="F164" s="601" t="s">
        <v>879</v>
      </c>
      <c r="G164" s="573" t="s">
        <v>1084</v>
      </c>
      <c r="H164" s="573" t="s">
        <v>1085</v>
      </c>
      <c r="I164" s="587">
        <v>13247.080078125</v>
      </c>
      <c r="J164" s="587">
        <v>1</v>
      </c>
      <c r="K164" s="588">
        <v>13247.080078125</v>
      </c>
    </row>
    <row r="165" spans="1:11" ht="14.45" customHeight="1" x14ac:dyDescent="0.2">
      <c r="A165" s="569" t="s">
        <v>477</v>
      </c>
      <c r="B165" s="570" t="s">
        <v>478</v>
      </c>
      <c r="C165" s="573" t="s">
        <v>487</v>
      </c>
      <c r="D165" s="601" t="s">
        <v>488</v>
      </c>
      <c r="E165" s="573" t="s">
        <v>878</v>
      </c>
      <c r="F165" s="601" t="s">
        <v>879</v>
      </c>
      <c r="G165" s="573" t="s">
        <v>1086</v>
      </c>
      <c r="H165" s="573" t="s">
        <v>1087</v>
      </c>
      <c r="I165" s="587">
        <v>267.82510437331814</v>
      </c>
      <c r="J165" s="587">
        <v>49</v>
      </c>
      <c r="K165" s="588">
        <v>13126.799188743784</v>
      </c>
    </row>
    <row r="166" spans="1:11" ht="14.45" customHeight="1" x14ac:dyDescent="0.2">
      <c r="A166" s="569" t="s">
        <v>477</v>
      </c>
      <c r="B166" s="570" t="s">
        <v>478</v>
      </c>
      <c r="C166" s="573" t="s">
        <v>487</v>
      </c>
      <c r="D166" s="601" t="s">
        <v>488</v>
      </c>
      <c r="E166" s="573" t="s">
        <v>878</v>
      </c>
      <c r="F166" s="601" t="s">
        <v>879</v>
      </c>
      <c r="G166" s="573" t="s">
        <v>1088</v>
      </c>
      <c r="H166" s="573" t="s">
        <v>1089</v>
      </c>
      <c r="I166" s="587">
        <v>229.44969631685581</v>
      </c>
      <c r="J166" s="587">
        <v>2</v>
      </c>
      <c r="K166" s="588">
        <v>458.89939263371161</v>
      </c>
    </row>
    <row r="167" spans="1:11" ht="14.45" customHeight="1" x14ac:dyDescent="0.2">
      <c r="A167" s="569" t="s">
        <v>477</v>
      </c>
      <c r="B167" s="570" t="s">
        <v>478</v>
      </c>
      <c r="C167" s="573" t="s">
        <v>487</v>
      </c>
      <c r="D167" s="601" t="s">
        <v>488</v>
      </c>
      <c r="E167" s="573" t="s">
        <v>878</v>
      </c>
      <c r="F167" s="601" t="s">
        <v>879</v>
      </c>
      <c r="G167" s="573" t="s">
        <v>1090</v>
      </c>
      <c r="H167" s="573" t="s">
        <v>1091</v>
      </c>
      <c r="I167" s="587">
        <v>106533.03794642857</v>
      </c>
      <c r="J167" s="587">
        <v>7</v>
      </c>
      <c r="K167" s="588">
        <v>745731.265625</v>
      </c>
    </row>
    <row r="168" spans="1:11" ht="14.45" customHeight="1" x14ac:dyDescent="0.2">
      <c r="A168" s="569" t="s">
        <v>477</v>
      </c>
      <c r="B168" s="570" t="s">
        <v>478</v>
      </c>
      <c r="C168" s="573" t="s">
        <v>487</v>
      </c>
      <c r="D168" s="601" t="s">
        <v>488</v>
      </c>
      <c r="E168" s="573" t="s">
        <v>878</v>
      </c>
      <c r="F168" s="601" t="s">
        <v>879</v>
      </c>
      <c r="G168" s="573" t="s">
        <v>1092</v>
      </c>
      <c r="H168" s="573" t="s">
        <v>1093</v>
      </c>
      <c r="I168" s="587">
        <v>102425.25</v>
      </c>
      <c r="J168" s="587">
        <v>1</v>
      </c>
      <c r="K168" s="588">
        <v>102425.25</v>
      </c>
    </row>
    <row r="169" spans="1:11" ht="14.45" customHeight="1" x14ac:dyDescent="0.2">
      <c r="A169" s="569" t="s">
        <v>477</v>
      </c>
      <c r="B169" s="570" t="s">
        <v>478</v>
      </c>
      <c r="C169" s="573" t="s">
        <v>487</v>
      </c>
      <c r="D169" s="601" t="s">
        <v>488</v>
      </c>
      <c r="E169" s="573" t="s">
        <v>878</v>
      </c>
      <c r="F169" s="601" t="s">
        <v>879</v>
      </c>
      <c r="G169" s="573" t="s">
        <v>1094</v>
      </c>
      <c r="H169" s="573" t="s">
        <v>1095</v>
      </c>
      <c r="I169" s="587">
        <v>80990.13671875</v>
      </c>
      <c r="J169" s="587">
        <v>2</v>
      </c>
      <c r="K169" s="588">
        <v>161980.2734375</v>
      </c>
    </row>
    <row r="170" spans="1:11" ht="14.45" customHeight="1" x14ac:dyDescent="0.2">
      <c r="A170" s="569" t="s">
        <v>477</v>
      </c>
      <c r="B170" s="570" t="s">
        <v>478</v>
      </c>
      <c r="C170" s="573" t="s">
        <v>487</v>
      </c>
      <c r="D170" s="601" t="s">
        <v>488</v>
      </c>
      <c r="E170" s="573" t="s">
        <v>878</v>
      </c>
      <c r="F170" s="601" t="s">
        <v>879</v>
      </c>
      <c r="G170" s="573" t="s">
        <v>1096</v>
      </c>
      <c r="H170" s="573" t="s">
        <v>1097</v>
      </c>
      <c r="I170" s="587">
        <v>48114.26171875</v>
      </c>
      <c r="J170" s="587">
        <v>2</v>
      </c>
      <c r="K170" s="588">
        <v>96228.5234375</v>
      </c>
    </row>
    <row r="171" spans="1:11" ht="14.45" customHeight="1" x14ac:dyDescent="0.2">
      <c r="A171" s="569" t="s">
        <v>477</v>
      </c>
      <c r="B171" s="570" t="s">
        <v>478</v>
      </c>
      <c r="C171" s="573" t="s">
        <v>487</v>
      </c>
      <c r="D171" s="601" t="s">
        <v>488</v>
      </c>
      <c r="E171" s="573" t="s">
        <v>878</v>
      </c>
      <c r="F171" s="601" t="s">
        <v>879</v>
      </c>
      <c r="G171" s="573" t="s">
        <v>1098</v>
      </c>
      <c r="H171" s="573" t="s">
        <v>1099</v>
      </c>
      <c r="I171" s="587">
        <v>5691.675048828125</v>
      </c>
      <c r="J171" s="587">
        <v>4</v>
      </c>
      <c r="K171" s="588">
        <v>22766.7001953125</v>
      </c>
    </row>
    <row r="172" spans="1:11" ht="14.45" customHeight="1" x14ac:dyDescent="0.2">
      <c r="A172" s="569" t="s">
        <v>477</v>
      </c>
      <c r="B172" s="570" t="s">
        <v>478</v>
      </c>
      <c r="C172" s="573" t="s">
        <v>487</v>
      </c>
      <c r="D172" s="601" t="s">
        <v>488</v>
      </c>
      <c r="E172" s="573" t="s">
        <v>878</v>
      </c>
      <c r="F172" s="601" t="s">
        <v>879</v>
      </c>
      <c r="G172" s="573" t="s">
        <v>1100</v>
      </c>
      <c r="H172" s="573" t="s">
        <v>1101</v>
      </c>
      <c r="I172" s="587">
        <v>9317</v>
      </c>
      <c r="J172" s="587">
        <v>1</v>
      </c>
      <c r="K172" s="588">
        <v>9317</v>
      </c>
    </row>
    <row r="173" spans="1:11" ht="14.45" customHeight="1" x14ac:dyDescent="0.2">
      <c r="A173" s="569" t="s">
        <v>477</v>
      </c>
      <c r="B173" s="570" t="s">
        <v>478</v>
      </c>
      <c r="C173" s="573" t="s">
        <v>487</v>
      </c>
      <c r="D173" s="601" t="s">
        <v>488</v>
      </c>
      <c r="E173" s="573" t="s">
        <v>878</v>
      </c>
      <c r="F173" s="601" t="s">
        <v>879</v>
      </c>
      <c r="G173" s="573" t="s">
        <v>1102</v>
      </c>
      <c r="H173" s="573" t="s">
        <v>1103</v>
      </c>
      <c r="I173" s="587">
        <v>367.07493168061103</v>
      </c>
      <c r="J173" s="587">
        <v>1</v>
      </c>
      <c r="K173" s="588">
        <v>367.07493168061103</v>
      </c>
    </row>
    <row r="174" spans="1:11" ht="14.45" customHeight="1" x14ac:dyDescent="0.2">
      <c r="A174" s="569" t="s">
        <v>477</v>
      </c>
      <c r="B174" s="570" t="s">
        <v>478</v>
      </c>
      <c r="C174" s="573" t="s">
        <v>487</v>
      </c>
      <c r="D174" s="601" t="s">
        <v>488</v>
      </c>
      <c r="E174" s="573" t="s">
        <v>878</v>
      </c>
      <c r="F174" s="601" t="s">
        <v>879</v>
      </c>
      <c r="G174" s="573" t="s">
        <v>1104</v>
      </c>
      <c r="H174" s="573" t="s">
        <v>1105</v>
      </c>
      <c r="I174" s="587">
        <v>3748.10009765625</v>
      </c>
      <c r="J174" s="587">
        <v>1</v>
      </c>
      <c r="K174" s="588">
        <v>3748.10009765625</v>
      </c>
    </row>
    <row r="175" spans="1:11" ht="14.45" customHeight="1" x14ac:dyDescent="0.2">
      <c r="A175" s="569" t="s">
        <v>477</v>
      </c>
      <c r="B175" s="570" t="s">
        <v>478</v>
      </c>
      <c r="C175" s="573" t="s">
        <v>487</v>
      </c>
      <c r="D175" s="601" t="s">
        <v>488</v>
      </c>
      <c r="E175" s="573" t="s">
        <v>878</v>
      </c>
      <c r="F175" s="601" t="s">
        <v>879</v>
      </c>
      <c r="G175" s="573" t="s">
        <v>1106</v>
      </c>
      <c r="H175" s="573" t="s">
        <v>1107</v>
      </c>
      <c r="I175" s="587">
        <v>13491.5</v>
      </c>
      <c r="J175" s="587">
        <v>1</v>
      </c>
      <c r="K175" s="588">
        <v>13491.5</v>
      </c>
    </row>
    <row r="176" spans="1:11" ht="14.45" customHeight="1" x14ac:dyDescent="0.2">
      <c r="A176" s="569" t="s">
        <v>477</v>
      </c>
      <c r="B176" s="570" t="s">
        <v>478</v>
      </c>
      <c r="C176" s="573" t="s">
        <v>487</v>
      </c>
      <c r="D176" s="601" t="s">
        <v>488</v>
      </c>
      <c r="E176" s="573" t="s">
        <v>760</v>
      </c>
      <c r="F176" s="601" t="s">
        <v>761</v>
      </c>
      <c r="G176" s="573" t="s">
        <v>1108</v>
      </c>
      <c r="H176" s="573" t="s">
        <v>1109</v>
      </c>
      <c r="I176" s="587">
        <v>234.74000549316406</v>
      </c>
      <c r="J176" s="587">
        <v>20</v>
      </c>
      <c r="K176" s="588">
        <v>4694.7998046875</v>
      </c>
    </row>
    <row r="177" spans="1:11" ht="14.45" customHeight="1" x14ac:dyDescent="0.2">
      <c r="A177" s="569" t="s">
        <v>477</v>
      </c>
      <c r="B177" s="570" t="s">
        <v>478</v>
      </c>
      <c r="C177" s="573" t="s">
        <v>487</v>
      </c>
      <c r="D177" s="601" t="s">
        <v>488</v>
      </c>
      <c r="E177" s="573" t="s">
        <v>760</v>
      </c>
      <c r="F177" s="601" t="s">
        <v>761</v>
      </c>
      <c r="G177" s="573" t="s">
        <v>1110</v>
      </c>
      <c r="H177" s="573" t="s">
        <v>1111</v>
      </c>
      <c r="I177" s="587">
        <v>98.949996948242188</v>
      </c>
      <c r="J177" s="587">
        <v>25</v>
      </c>
      <c r="K177" s="588">
        <v>2473.800048828125</v>
      </c>
    </row>
    <row r="178" spans="1:11" ht="14.45" customHeight="1" x14ac:dyDescent="0.2">
      <c r="A178" s="569" t="s">
        <v>477</v>
      </c>
      <c r="B178" s="570" t="s">
        <v>478</v>
      </c>
      <c r="C178" s="573" t="s">
        <v>487</v>
      </c>
      <c r="D178" s="601" t="s">
        <v>488</v>
      </c>
      <c r="E178" s="573" t="s">
        <v>760</v>
      </c>
      <c r="F178" s="601" t="s">
        <v>761</v>
      </c>
      <c r="G178" s="573" t="s">
        <v>1112</v>
      </c>
      <c r="H178" s="573" t="s">
        <v>1113</v>
      </c>
      <c r="I178" s="587">
        <v>2.6225000023841858</v>
      </c>
      <c r="J178" s="587">
        <v>5120</v>
      </c>
      <c r="K178" s="588">
        <v>12925.22021484375</v>
      </c>
    </row>
    <row r="179" spans="1:11" ht="14.45" customHeight="1" x14ac:dyDescent="0.2">
      <c r="A179" s="569" t="s">
        <v>477</v>
      </c>
      <c r="B179" s="570" t="s">
        <v>478</v>
      </c>
      <c r="C179" s="573" t="s">
        <v>487</v>
      </c>
      <c r="D179" s="601" t="s">
        <v>488</v>
      </c>
      <c r="E179" s="573" t="s">
        <v>760</v>
      </c>
      <c r="F179" s="601" t="s">
        <v>761</v>
      </c>
      <c r="G179" s="573" t="s">
        <v>1114</v>
      </c>
      <c r="H179" s="573" t="s">
        <v>1115</v>
      </c>
      <c r="I179" s="587">
        <v>2.4750000238418579</v>
      </c>
      <c r="J179" s="587">
        <v>2048</v>
      </c>
      <c r="K179" s="588">
        <v>5062.64013671875</v>
      </c>
    </row>
    <row r="180" spans="1:11" ht="14.45" customHeight="1" x14ac:dyDescent="0.2">
      <c r="A180" s="569" t="s">
        <v>477</v>
      </c>
      <c r="B180" s="570" t="s">
        <v>478</v>
      </c>
      <c r="C180" s="573" t="s">
        <v>487</v>
      </c>
      <c r="D180" s="601" t="s">
        <v>488</v>
      </c>
      <c r="E180" s="573" t="s">
        <v>760</v>
      </c>
      <c r="F180" s="601" t="s">
        <v>761</v>
      </c>
      <c r="G180" s="573" t="s">
        <v>1116</v>
      </c>
      <c r="H180" s="573" t="s">
        <v>1117</v>
      </c>
      <c r="I180" s="587">
        <v>2.3599998950958252</v>
      </c>
      <c r="J180" s="587">
        <v>3840</v>
      </c>
      <c r="K180" s="588">
        <v>9060.42041015625</v>
      </c>
    </row>
    <row r="181" spans="1:11" ht="14.45" customHeight="1" x14ac:dyDescent="0.2">
      <c r="A181" s="569" t="s">
        <v>477</v>
      </c>
      <c r="B181" s="570" t="s">
        <v>478</v>
      </c>
      <c r="C181" s="573" t="s">
        <v>487</v>
      </c>
      <c r="D181" s="601" t="s">
        <v>488</v>
      </c>
      <c r="E181" s="573" t="s">
        <v>760</v>
      </c>
      <c r="F181" s="601" t="s">
        <v>761</v>
      </c>
      <c r="G181" s="573" t="s">
        <v>1118</v>
      </c>
      <c r="H181" s="573" t="s">
        <v>1119</v>
      </c>
      <c r="I181" s="587">
        <v>0.31299999654293059</v>
      </c>
      <c r="J181" s="587">
        <v>19000</v>
      </c>
      <c r="K181" s="588">
        <v>5984.7198791503906</v>
      </c>
    </row>
    <row r="182" spans="1:11" ht="14.45" customHeight="1" x14ac:dyDescent="0.2">
      <c r="A182" s="569" t="s">
        <v>477</v>
      </c>
      <c r="B182" s="570" t="s">
        <v>478</v>
      </c>
      <c r="C182" s="573" t="s">
        <v>487</v>
      </c>
      <c r="D182" s="601" t="s">
        <v>488</v>
      </c>
      <c r="E182" s="573" t="s">
        <v>760</v>
      </c>
      <c r="F182" s="601" t="s">
        <v>761</v>
      </c>
      <c r="G182" s="573" t="s">
        <v>1120</v>
      </c>
      <c r="H182" s="573" t="s">
        <v>1121</v>
      </c>
      <c r="I182" s="587">
        <v>2.690000057220459</v>
      </c>
      <c r="J182" s="587">
        <v>1536</v>
      </c>
      <c r="K182" s="588">
        <v>4125.919921875</v>
      </c>
    </row>
    <row r="183" spans="1:11" ht="14.45" customHeight="1" x14ac:dyDescent="0.2">
      <c r="A183" s="569" t="s">
        <v>477</v>
      </c>
      <c r="B183" s="570" t="s">
        <v>478</v>
      </c>
      <c r="C183" s="573" t="s">
        <v>487</v>
      </c>
      <c r="D183" s="601" t="s">
        <v>488</v>
      </c>
      <c r="E183" s="573" t="s">
        <v>760</v>
      </c>
      <c r="F183" s="601" t="s">
        <v>761</v>
      </c>
      <c r="G183" s="573" t="s">
        <v>1122</v>
      </c>
      <c r="H183" s="573" t="s">
        <v>1123</v>
      </c>
      <c r="I183" s="587">
        <v>3.0899999141693115</v>
      </c>
      <c r="J183" s="587">
        <v>1000</v>
      </c>
      <c r="K183" s="588">
        <v>3085.5</v>
      </c>
    </row>
    <row r="184" spans="1:11" ht="14.45" customHeight="1" x14ac:dyDescent="0.2">
      <c r="A184" s="569" t="s">
        <v>477</v>
      </c>
      <c r="B184" s="570" t="s">
        <v>478</v>
      </c>
      <c r="C184" s="573" t="s">
        <v>487</v>
      </c>
      <c r="D184" s="601" t="s">
        <v>488</v>
      </c>
      <c r="E184" s="573" t="s">
        <v>760</v>
      </c>
      <c r="F184" s="601" t="s">
        <v>761</v>
      </c>
      <c r="G184" s="573" t="s">
        <v>1124</v>
      </c>
      <c r="H184" s="573" t="s">
        <v>1125</v>
      </c>
      <c r="I184" s="587">
        <v>1.5399999618530273</v>
      </c>
      <c r="J184" s="587">
        <v>768</v>
      </c>
      <c r="K184" s="588">
        <v>1185.800048828125</v>
      </c>
    </row>
    <row r="185" spans="1:11" ht="14.45" customHeight="1" x14ac:dyDescent="0.2">
      <c r="A185" s="569" t="s">
        <v>477</v>
      </c>
      <c r="B185" s="570" t="s">
        <v>478</v>
      </c>
      <c r="C185" s="573" t="s">
        <v>487</v>
      </c>
      <c r="D185" s="601" t="s">
        <v>488</v>
      </c>
      <c r="E185" s="573" t="s">
        <v>760</v>
      </c>
      <c r="F185" s="601" t="s">
        <v>761</v>
      </c>
      <c r="G185" s="573" t="s">
        <v>1126</v>
      </c>
      <c r="H185" s="573" t="s">
        <v>1127</v>
      </c>
      <c r="I185" s="587">
        <v>2.2100000381469727</v>
      </c>
      <c r="J185" s="587">
        <v>960</v>
      </c>
      <c r="K185" s="588">
        <v>2117.5</v>
      </c>
    </row>
    <row r="186" spans="1:11" ht="14.45" customHeight="1" x14ac:dyDescent="0.2">
      <c r="A186" s="569" t="s">
        <v>477</v>
      </c>
      <c r="B186" s="570" t="s">
        <v>478</v>
      </c>
      <c r="C186" s="573" t="s">
        <v>487</v>
      </c>
      <c r="D186" s="601" t="s">
        <v>488</v>
      </c>
      <c r="E186" s="573" t="s">
        <v>760</v>
      </c>
      <c r="F186" s="601" t="s">
        <v>761</v>
      </c>
      <c r="G186" s="573" t="s">
        <v>1128</v>
      </c>
      <c r="H186" s="573" t="s">
        <v>1129</v>
      </c>
      <c r="I186" s="587">
        <v>4.0716667970021563</v>
      </c>
      <c r="J186" s="587">
        <v>6720</v>
      </c>
      <c r="K186" s="588">
        <v>27390.25</v>
      </c>
    </row>
    <row r="187" spans="1:11" ht="14.45" customHeight="1" x14ac:dyDescent="0.2">
      <c r="A187" s="569" t="s">
        <v>477</v>
      </c>
      <c r="B187" s="570" t="s">
        <v>478</v>
      </c>
      <c r="C187" s="573" t="s">
        <v>487</v>
      </c>
      <c r="D187" s="601" t="s">
        <v>488</v>
      </c>
      <c r="E187" s="573" t="s">
        <v>760</v>
      </c>
      <c r="F187" s="601" t="s">
        <v>761</v>
      </c>
      <c r="G187" s="573" t="s">
        <v>1130</v>
      </c>
      <c r="H187" s="573" t="s">
        <v>1131</v>
      </c>
      <c r="I187" s="587">
        <v>3.8900001049041748</v>
      </c>
      <c r="J187" s="587">
        <v>1920</v>
      </c>
      <c r="K187" s="588">
        <v>7468.7998046875</v>
      </c>
    </row>
    <row r="188" spans="1:11" ht="14.45" customHeight="1" x14ac:dyDescent="0.2">
      <c r="A188" s="569" t="s">
        <v>477</v>
      </c>
      <c r="B188" s="570" t="s">
        <v>478</v>
      </c>
      <c r="C188" s="573" t="s">
        <v>487</v>
      </c>
      <c r="D188" s="601" t="s">
        <v>488</v>
      </c>
      <c r="E188" s="573" t="s">
        <v>760</v>
      </c>
      <c r="F188" s="601" t="s">
        <v>761</v>
      </c>
      <c r="G188" s="573" t="s">
        <v>1132</v>
      </c>
      <c r="H188" s="573" t="s">
        <v>1133</v>
      </c>
      <c r="I188" s="587">
        <v>4.4099998474121094</v>
      </c>
      <c r="J188" s="587">
        <v>960</v>
      </c>
      <c r="K188" s="588">
        <v>4230.16015625</v>
      </c>
    </row>
    <row r="189" spans="1:11" ht="14.45" customHeight="1" x14ac:dyDescent="0.2">
      <c r="A189" s="569" t="s">
        <v>477</v>
      </c>
      <c r="B189" s="570" t="s">
        <v>478</v>
      </c>
      <c r="C189" s="573" t="s">
        <v>487</v>
      </c>
      <c r="D189" s="601" t="s">
        <v>488</v>
      </c>
      <c r="E189" s="573" t="s">
        <v>760</v>
      </c>
      <c r="F189" s="601" t="s">
        <v>761</v>
      </c>
      <c r="G189" s="573" t="s">
        <v>1134</v>
      </c>
      <c r="H189" s="573" t="s">
        <v>1135</v>
      </c>
      <c r="I189" s="587">
        <v>0.13099999576807023</v>
      </c>
      <c r="J189" s="587">
        <v>19000</v>
      </c>
      <c r="K189" s="588">
        <v>2480</v>
      </c>
    </row>
    <row r="190" spans="1:11" ht="14.45" customHeight="1" x14ac:dyDescent="0.2">
      <c r="A190" s="569" t="s">
        <v>477</v>
      </c>
      <c r="B190" s="570" t="s">
        <v>478</v>
      </c>
      <c r="C190" s="573" t="s">
        <v>487</v>
      </c>
      <c r="D190" s="601" t="s">
        <v>488</v>
      </c>
      <c r="E190" s="573" t="s">
        <v>760</v>
      </c>
      <c r="F190" s="601" t="s">
        <v>761</v>
      </c>
      <c r="G190" s="573" t="s">
        <v>1136</v>
      </c>
      <c r="H190" s="573" t="s">
        <v>1137</v>
      </c>
      <c r="I190" s="587">
        <v>2.8875000178813934</v>
      </c>
      <c r="J190" s="587">
        <v>19200</v>
      </c>
      <c r="K190" s="588">
        <v>55424.25048828125</v>
      </c>
    </row>
    <row r="191" spans="1:11" ht="14.45" customHeight="1" x14ac:dyDescent="0.2">
      <c r="A191" s="569" t="s">
        <v>477</v>
      </c>
      <c r="B191" s="570" t="s">
        <v>478</v>
      </c>
      <c r="C191" s="573" t="s">
        <v>487</v>
      </c>
      <c r="D191" s="601" t="s">
        <v>488</v>
      </c>
      <c r="E191" s="573" t="s">
        <v>760</v>
      </c>
      <c r="F191" s="601" t="s">
        <v>761</v>
      </c>
      <c r="G191" s="573" t="s">
        <v>1138</v>
      </c>
      <c r="H191" s="573" t="s">
        <v>1139</v>
      </c>
      <c r="I191" s="587">
        <v>2.4528571537562778</v>
      </c>
      <c r="J191" s="587">
        <v>10560</v>
      </c>
      <c r="K191" s="588">
        <v>25923.989990234375</v>
      </c>
    </row>
    <row r="192" spans="1:11" ht="14.45" customHeight="1" x14ac:dyDescent="0.2">
      <c r="A192" s="569" t="s">
        <v>477</v>
      </c>
      <c r="B192" s="570" t="s">
        <v>478</v>
      </c>
      <c r="C192" s="573" t="s">
        <v>487</v>
      </c>
      <c r="D192" s="601" t="s">
        <v>488</v>
      </c>
      <c r="E192" s="573" t="s">
        <v>760</v>
      </c>
      <c r="F192" s="601" t="s">
        <v>761</v>
      </c>
      <c r="G192" s="573" t="s">
        <v>1140</v>
      </c>
      <c r="H192" s="573" t="s">
        <v>1141</v>
      </c>
      <c r="I192" s="587">
        <v>2.6500000953674316</v>
      </c>
      <c r="J192" s="587">
        <v>3840</v>
      </c>
      <c r="K192" s="588">
        <v>10164</v>
      </c>
    </row>
    <row r="193" spans="1:11" ht="14.45" customHeight="1" x14ac:dyDescent="0.2">
      <c r="A193" s="569" t="s">
        <v>477</v>
      </c>
      <c r="B193" s="570" t="s">
        <v>478</v>
      </c>
      <c r="C193" s="573" t="s">
        <v>487</v>
      </c>
      <c r="D193" s="601" t="s">
        <v>488</v>
      </c>
      <c r="E193" s="573" t="s">
        <v>760</v>
      </c>
      <c r="F193" s="601" t="s">
        <v>761</v>
      </c>
      <c r="G193" s="573" t="s">
        <v>1112</v>
      </c>
      <c r="H193" s="573" t="s">
        <v>1142</v>
      </c>
      <c r="I193" s="587">
        <v>2.4950000047683716</v>
      </c>
      <c r="J193" s="587">
        <v>2048</v>
      </c>
      <c r="K193" s="588">
        <v>5106.5400390625</v>
      </c>
    </row>
    <row r="194" spans="1:11" ht="14.45" customHeight="1" x14ac:dyDescent="0.2">
      <c r="A194" s="569" t="s">
        <v>477</v>
      </c>
      <c r="B194" s="570" t="s">
        <v>478</v>
      </c>
      <c r="C194" s="573" t="s">
        <v>487</v>
      </c>
      <c r="D194" s="601" t="s">
        <v>488</v>
      </c>
      <c r="E194" s="573" t="s">
        <v>760</v>
      </c>
      <c r="F194" s="601" t="s">
        <v>761</v>
      </c>
      <c r="G194" s="573" t="s">
        <v>1143</v>
      </c>
      <c r="H194" s="573" t="s">
        <v>1144</v>
      </c>
      <c r="I194" s="587">
        <v>0.62600001096725466</v>
      </c>
      <c r="J194" s="587">
        <v>5500</v>
      </c>
      <c r="K194" s="588">
        <v>3410.3800048828125</v>
      </c>
    </row>
    <row r="195" spans="1:11" ht="14.45" customHeight="1" x14ac:dyDescent="0.2">
      <c r="A195" s="569" t="s">
        <v>477</v>
      </c>
      <c r="B195" s="570" t="s">
        <v>478</v>
      </c>
      <c r="C195" s="573" t="s">
        <v>487</v>
      </c>
      <c r="D195" s="601" t="s">
        <v>488</v>
      </c>
      <c r="E195" s="573" t="s">
        <v>760</v>
      </c>
      <c r="F195" s="601" t="s">
        <v>761</v>
      </c>
      <c r="G195" s="573" t="s">
        <v>1145</v>
      </c>
      <c r="H195" s="573" t="s">
        <v>1146</v>
      </c>
      <c r="I195" s="587">
        <v>1.0514285819871085</v>
      </c>
      <c r="J195" s="587">
        <v>11000</v>
      </c>
      <c r="K195" s="588">
        <v>11105.550109863281</v>
      </c>
    </row>
    <row r="196" spans="1:11" ht="14.45" customHeight="1" x14ac:dyDescent="0.2">
      <c r="A196" s="569" t="s">
        <v>477</v>
      </c>
      <c r="B196" s="570" t="s">
        <v>478</v>
      </c>
      <c r="C196" s="573" t="s">
        <v>487</v>
      </c>
      <c r="D196" s="601" t="s">
        <v>488</v>
      </c>
      <c r="E196" s="573" t="s">
        <v>760</v>
      </c>
      <c r="F196" s="601" t="s">
        <v>761</v>
      </c>
      <c r="G196" s="573" t="s">
        <v>1147</v>
      </c>
      <c r="H196" s="573" t="s">
        <v>1148</v>
      </c>
      <c r="I196" s="587">
        <v>1.7849999517202377</v>
      </c>
      <c r="J196" s="587">
        <v>10000</v>
      </c>
      <c r="K196" s="588">
        <v>17893.480224609375</v>
      </c>
    </row>
    <row r="197" spans="1:11" ht="14.45" customHeight="1" x14ac:dyDescent="0.2">
      <c r="A197" s="569" t="s">
        <v>477</v>
      </c>
      <c r="B197" s="570" t="s">
        <v>478</v>
      </c>
      <c r="C197" s="573" t="s">
        <v>487</v>
      </c>
      <c r="D197" s="601" t="s">
        <v>488</v>
      </c>
      <c r="E197" s="573" t="s">
        <v>760</v>
      </c>
      <c r="F197" s="601" t="s">
        <v>761</v>
      </c>
      <c r="G197" s="573" t="s">
        <v>1149</v>
      </c>
      <c r="H197" s="573" t="s">
        <v>1150</v>
      </c>
      <c r="I197" s="587">
        <v>12.829999923706055</v>
      </c>
      <c r="J197" s="587">
        <v>100</v>
      </c>
      <c r="K197" s="588">
        <v>1282.5999755859375</v>
      </c>
    </row>
    <row r="198" spans="1:11" ht="14.45" customHeight="1" x14ac:dyDescent="0.2">
      <c r="A198" s="569" t="s">
        <v>477</v>
      </c>
      <c r="B198" s="570" t="s">
        <v>478</v>
      </c>
      <c r="C198" s="573" t="s">
        <v>487</v>
      </c>
      <c r="D198" s="601" t="s">
        <v>488</v>
      </c>
      <c r="E198" s="573" t="s">
        <v>760</v>
      </c>
      <c r="F198" s="601" t="s">
        <v>761</v>
      </c>
      <c r="G198" s="573" t="s">
        <v>1151</v>
      </c>
      <c r="H198" s="573" t="s">
        <v>1152</v>
      </c>
      <c r="I198" s="587">
        <v>1.5625000149011612</v>
      </c>
      <c r="J198" s="587">
        <v>5600</v>
      </c>
      <c r="K198" s="588">
        <v>8737.60009765625</v>
      </c>
    </row>
    <row r="199" spans="1:11" ht="14.45" customHeight="1" x14ac:dyDescent="0.2">
      <c r="A199" s="569" t="s">
        <v>477</v>
      </c>
      <c r="B199" s="570" t="s">
        <v>478</v>
      </c>
      <c r="C199" s="573" t="s">
        <v>487</v>
      </c>
      <c r="D199" s="601" t="s">
        <v>488</v>
      </c>
      <c r="E199" s="573" t="s">
        <v>760</v>
      </c>
      <c r="F199" s="601" t="s">
        <v>761</v>
      </c>
      <c r="G199" s="573" t="s">
        <v>1153</v>
      </c>
      <c r="H199" s="573" t="s">
        <v>1154</v>
      </c>
      <c r="I199" s="587">
        <v>6352.5</v>
      </c>
      <c r="J199" s="587">
        <v>2</v>
      </c>
      <c r="K199" s="588">
        <v>12705</v>
      </c>
    </row>
    <row r="200" spans="1:11" ht="14.45" customHeight="1" x14ac:dyDescent="0.2">
      <c r="A200" s="569" t="s">
        <v>477</v>
      </c>
      <c r="B200" s="570" t="s">
        <v>478</v>
      </c>
      <c r="C200" s="573" t="s">
        <v>487</v>
      </c>
      <c r="D200" s="601" t="s">
        <v>488</v>
      </c>
      <c r="E200" s="573" t="s">
        <v>764</v>
      </c>
      <c r="F200" s="601" t="s">
        <v>765</v>
      </c>
      <c r="G200" s="573" t="s">
        <v>766</v>
      </c>
      <c r="H200" s="573" t="s">
        <v>767</v>
      </c>
      <c r="I200" s="587">
        <v>0.56333333253860474</v>
      </c>
      <c r="J200" s="587">
        <v>1500</v>
      </c>
      <c r="K200" s="588">
        <v>845</v>
      </c>
    </row>
    <row r="201" spans="1:11" ht="14.45" customHeight="1" x14ac:dyDescent="0.2">
      <c r="A201" s="569" t="s">
        <v>477</v>
      </c>
      <c r="B201" s="570" t="s">
        <v>478</v>
      </c>
      <c r="C201" s="573" t="s">
        <v>487</v>
      </c>
      <c r="D201" s="601" t="s">
        <v>488</v>
      </c>
      <c r="E201" s="573" t="s">
        <v>764</v>
      </c>
      <c r="F201" s="601" t="s">
        <v>765</v>
      </c>
      <c r="G201" s="573" t="s">
        <v>1155</v>
      </c>
      <c r="H201" s="573" t="s">
        <v>1156</v>
      </c>
      <c r="I201" s="587">
        <v>1.5533333619435628</v>
      </c>
      <c r="J201" s="587">
        <v>300</v>
      </c>
      <c r="K201" s="588">
        <v>466</v>
      </c>
    </row>
    <row r="202" spans="1:11" ht="14.45" customHeight="1" x14ac:dyDescent="0.2">
      <c r="A202" s="569" t="s">
        <v>477</v>
      </c>
      <c r="B202" s="570" t="s">
        <v>478</v>
      </c>
      <c r="C202" s="573" t="s">
        <v>487</v>
      </c>
      <c r="D202" s="601" t="s">
        <v>488</v>
      </c>
      <c r="E202" s="573" t="s">
        <v>764</v>
      </c>
      <c r="F202" s="601" t="s">
        <v>765</v>
      </c>
      <c r="G202" s="573" t="s">
        <v>1157</v>
      </c>
      <c r="H202" s="573" t="s">
        <v>1158</v>
      </c>
      <c r="I202" s="587">
        <v>98.379997253417969</v>
      </c>
      <c r="J202" s="587">
        <v>3</v>
      </c>
      <c r="K202" s="588">
        <v>295.1400146484375</v>
      </c>
    </row>
    <row r="203" spans="1:11" ht="14.45" customHeight="1" x14ac:dyDescent="0.2">
      <c r="A203" s="569" t="s">
        <v>477</v>
      </c>
      <c r="B203" s="570" t="s">
        <v>478</v>
      </c>
      <c r="C203" s="573" t="s">
        <v>487</v>
      </c>
      <c r="D203" s="601" t="s">
        <v>488</v>
      </c>
      <c r="E203" s="573" t="s">
        <v>764</v>
      </c>
      <c r="F203" s="601" t="s">
        <v>765</v>
      </c>
      <c r="G203" s="573" t="s">
        <v>778</v>
      </c>
      <c r="H203" s="573" t="s">
        <v>779</v>
      </c>
      <c r="I203" s="587">
        <v>30.780000686645508</v>
      </c>
      <c r="J203" s="587">
        <v>10</v>
      </c>
      <c r="K203" s="588">
        <v>307.79998779296875</v>
      </c>
    </row>
    <row r="204" spans="1:11" ht="14.45" customHeight="1" x14ac:dyDescent="0.2">
      <c r="A204" s="569" t="s">
        <v>477</v>
      </c>
      <c r="B204" s="570" t="s">
        <v>478</v>
      </c>
      <c r="C204" s="573" t="s">
        <v>487</v>
      </c>
      <c r="D204" s="601" t="s">
        <v>488</v>
      </c>
      <c r="E204" s="573" t="s">
        <v>782</v>
      </c>
      <c r="F204" s="601" t="s">
        <v>783</v>
      </c>
      <c r="G204" s="573" t="s">
        <v>1159</v>
      </c>
      <c r="H204" s="573" t="s">
        <v>1160</v>
      </c>
      <c r="I204" s="587">
        <v>4.9099998474121094</v>
      </c>
      <c r="J204" s="587">
        <v>500</v>
      </c>
      <c r="K204" s="588">
        <v>2456.300048828125</v>
      </c>
    </row>
    <row r="205" spans="1:11" ht="14.45" customHeight="1" x14ac:dyDescent="0.2">
      <c r="A205" s="569" t="s">
        <v>477</v>
      </c>
      <c r="B205" s="570" t="s">
        <v>478</v>
      </c>
      <c r="C205" s="573" t="s">
        <v>487</v>
      </c>
      <c r="D205" s="601" t="s">
        <v>488</v>
      </c>
      <c r="E205" s="573" t="s">
        <v>782</v>
      </c>
      <c r="F205" s="601" t="s">
        <v>783</v>
      </c>
      <c r="G205" s="573" t="s">
        <v>1161</v>
      </c>
      <c r="H205" s="573" t="s">
        <v>1162</v>
      </c>
      <c r="I205" s="587">
        <v>4.9749999046325684</v>
      </c>
      <c r="J205" s="587">
        <v>200</v>
      </c>
      <c r="K205" s="588">
        <v>995</v>
      </c>
    </row>
    <row r="206" spans="1:11" ht="14.45" customHeight="1" x14ac:dyDescent="0.2">
      <c r="A206" s="569" t="s">
        <v>477</v>
      </c>
      <c r="B206" s="570" t="s">
        <v>478</v>
      </c>
      <c r="C206" s="573" t="s">
        <v>487</v>
      </c>
      <c r="D206" s="601" t="s">
        <v>488</v>
      </c>
      <c r="E206" s="573" t="s">
        <v>782</v>
      </c>
      <c r="F206" s="601" t="s">
        <v>783</v>
      </c>
      <c r="G206" s="573" t="s">
        <v>1163</v>
      </c>
      <c r="H206" s="573" t="s">
        <v>1164</v>
      </c>
      <c r="I206" s="587">
        <v>304.92001342773438</v>
      </c>
      <c r="J206" s="587">
        <v>2</v>
      </c>
      <c r="K206" s="588">
        <v>609.84002685546875</v>
      </c>
    </row>
    <row r="207" spans="1:11" ht="14.45" customHeight="1" x14ac:dyDescent="0.2">
      <c r="A207" s="569" t="s">
        <v>477</v>
      </c>
      <c r="B207" s="570" t="s">
        <v>478</v>
      </c>
      <c r="C207" s="573" t="s">
        <v>487</v>
      </c>
      <c r="D207" s="601" t="s">
        <v>488</v>
      </c>
      <c r="E207" s="573" t="s">
        <v>782</v>
      </c>
      <c r="F207" s="601" t="s">
        <v>783</v>
      </c>
      <c r="G207" s="573" t="s">
        <v>802</v>
      </c>
      <c r="H207" s="573" t="s">
        <v>803</v>
      </c>
      <c r="I207" s="587">
        <v>13.310000419616699</v>
      </c>
      <c r="J207" s="587">
        <v>127</v>
      </c>
      <c r="K207" s="588">
        <v>1690.3700561523438</v>
      </c>
    </row>
    <row r="208" spans="1:11" ht="14.45" customHeight="1" x14ac:dyDescent="0.2">
      <c r="A208" s="569" t="s">
        <v>477</v>
      </c>
      <c r="B208" s="570" t="s">
        <v>478</v>
      </c>
      <c r="C208" s="573" t="s">
        <v>487</v>
      </c>
      <c r="D208" s="601" t="s">
        <v>488</v>
      </c>
      <c r="E208" s="573" t="s">
        <v>782</v>
      </c>
      <c r="F208" s="601" t="s">
        <v>783</v>
      </c>
      <c r="G208" s="573" t="s">
        <v>1165</v>
      </c>
      <c r="H208" s="573" t="s">
        <v>1166</v>
      </c>
      <c r="I208" s="587">
        <v>25.532728021795098</v>
      </c>
      <c r="J208" s="587">
        <v>130</v>
      </c>
      <c r="K208" s="588">
        <v>3319.2000122070313</v>
      </c>
    </row>
    <row r="209" spans="1:11" ht="14.45" customHeight="1" x14ac:dyDescent="0.2">
      <c r="A209" s="569" t="s">
        <v>477</v>
      </c>
      <c r="B209" s="570" t="s">
        <v>478</v>
      </c>
      <c r="C209" s="573" t="s">
        <v>487</v>
      </c>
      <c r="D209" s="601" t="s">
        <v>488</v>
      </c>
      <c r="E209" s="573" t="s">
        <v>782</v>
      </c>
      <c r="F209" s="601" t="s">
        <v>783</v>
      </c>
      <c r="G209" s="573" t="s">
        <v>1167</v>
      </c>
      <c r="H209" s="573" t="s">
        <v>1168</v>
      </c>
      <c r="I209" s="587">
        <v>438.01998901367188</v>
      </c>
      <c r="J209" s="587">
        <v>1</v>
      </c>
      <c r="K209" s="588">
        <v>438.01998901367188</v>
      </c>
    </row>
    <row r="210" spans="1:11" ht="14.45" customHeight="1" x14ac:dyDescent="0.2">
      <c r="A210" s="569" t="s">
        <v>477</v>
      </c>
      <c r="B210" s="570" t="s">
        <v>478</v>
      </c>
      <c r="C210" s="573" t="s">
        <v>487</v>
      </c>
      <c r="D210" s="601" t="s">
        <v>488</v>
      </c>
      <c r="E210" s="573" t="s">
        <v>782</v>
      </c>
      <c r="F210" s="601" t="s">
        <v>783</v>
      </c>
      <c r="G210" s="573" t="s">
        <v>1169</v>
      </c>
      <c r="H210" s="573" t="s">
        <v>1170</v>
      </c>
      <c r="I210" s="587">
        <v>22.170000076293945</v>
      </c>
      <c r="J210" s="587">
        <v>100</v>
      </c>
      <c r="K210" s="588">
        <v>2216.719970703125</v>
      </c>
    </row>
    <row r="211" spans="1:11" ht="14.45" customHeight="1" x14ac:dyDescent="0.2">
      <c r="A211" s="569" t="s">
        <v>477</v>
      </c>
      <c r="B211" s="570" t="s">
        <v>478</v>
      </c>
      <c r="C211" s="573" t="s">
        <v>487</v>
      </c>
      <c r="D211" s="601" t="s">
        <v>488</v>
      </c>
      <c r="E211" s="573" t="s">
        <v>782</v>
      </c>
      <c r="F211" s="601" t="s">
        <v>783</v>
      </c>
      <c r="G211" s="573" t="s">
        <v>1171</v>
      </c>
      <c r="H211" s="573" t="s">
        <v>1172</v>
      </c>
      <c r="I211" s="587">
        <v>758.19000244140625</v>
      </c>
      <c r="J211" s="587">
        <v>1</v>
      </c>
      <c r="K211" s="588">
        <v>758.19000244140625</v>
      </c>
    </row>
    <row r="212" spans="1:11" ht="14.45" customHeight="1" x14ac:dyDescent="0.2">
      <c r="A212" s="569" t="s">
        <v>477</v>
      </c>
      <c r="B212" s="570" t="s">
        <v>478</v>
      </c>
      <c r="C212" s="573" t="s">
        <v>487</v>
      </c>
      <c r="D212" s="601" t="s">
        <v>488</v>
      </c>
      <c r="E212" s="573" t="s">
        <v>782</v>
      </c>
      <c r="F212" s="601" t="s">
        <v>783</v>
      </c>
      <c r="G212" s="573" t="s">
        <v>1173</v>
      </c>
      <c r="H212" s="573" t="s">
        <v>1174</v>
      </c>
      <c r="I212" s="587">
        <v>1.2100000381469727</v>
      </c>
      <c r="J212" s="587">
        <v>2000</v>
      </c>
      <c r="K212" s="588">
        <v>2420</v>
      </c>
    </row>
    <row r="213" spans="1:11" ht="14.45" customHeight="1" x14ac:dyDescent="0.2">
      <c r="A213" s="569" t="s">
        <v>477</v>
      </c>
      <c r="B213" s="570" t="s">
        <v>478</v>
      </c>
      <c r="C213" s="573" t="s">
        <v>487</v>
      </c>
      <c r="D213" s="601" t="s">
        <v>488</v>
      </c>
      <c r="E213" s="573" t="s">
        <v>782</v>
      </c>
      <c r="F213" s="601" t="s">
        <v>783</v>
      </c>
      <c r="G213" s="573" t="s">
        <v>1175</v>
      </c>
      <c r="H213" s="573" t="s">
        <v>1176</v>
      </c>
      <c r="I213" s="587">
        <v>1.2699999809265137</v>
      </c>
      <c r="J213" s="587">
        <v>1000</v>
      </c>
      <c r="K213" s="588">
        <v>1270.5</v>
      </c>
    </row>
    <row r="214" spans="1:11" ht="14.45" customHeight="1" x14ac:dyDescent="0.2">
      <c r="A214" s="569" t="s">
        <v>477</v>
      </c>
      <c r="B214" s="570" t="s">
        <v>478</v>
      </c>
      <c r="C214" s="573" t="s">
        <v>487</v>
      </c>
      <c r="D214" s="601" t="s">
        <v>488</v>
      </c>
      <c r="E214" s="573" t="s">
        <v>782</v>
      </c>
      <c r="F214" s="601" t="s">
        <v>783</v>
      </c>
      <c r="G214" s="573" t="s">
        <v>1177</v>
      </c>
      <c r="H214" s="573" t="s">
        <v>1178</v>
      </c>
      <c r="I214" s="587">
        <v>4.852000045776367</v>
      </c>
      <c r="J214" s="587">
        <v>1680</v>
      </c>
      <c r="K214" s="588">
        <v>7835.02001953125</v>
      </c>
    </row>
    <row r="215" spans="1:11" ht="14.45" customHeight="1" x14ac:dyDescent="0.2">
      <c r="A215" s="569" t="s">
        <v>477</v>
      </c>
      <c r="B215" s="570" t="s">
        <v>478</v>
      </c>
      <c r="C215" s="573" t="s">
        <v>487</v>
      </c>
      <c r="D215" s="601" t="s">
        <v>488</v>
      </c>
      <c r="E215" s="573" t="s">
        <v>782</v>
      </c>
      <c r="F215" s="601" t="s">
        <v>783</v>
      </c>
      <c r="G215" s="573" t="s">
        <v>808</v>
      </c>
      <c r="H215" s="573" t="s">
        <v>809</v>
      </c>
      <c r="I215" s="587">
        <v>0.43999999761581421</v>
      </c>
      <c r="J215" s="587">
        <v>300</v>
      </c>
      <c r="K215" s="588">
        <v>132</v>
      </c>
    </row>
    <row r="216" spans="1:11" ht="14.45" customHeight="1" x14ac:dyDescent="0.2">
      <c r="A216" s="569" t="s">
        <v>477</v>
      </c>
      <c r="B216" s="570" t="s">
        <v>478</v>
      </c>
      <c r="C216" s="573" t="s">
        <v>487</v>
      </c>
      <c r="D216" s="601" t="s">
        <v>488</v>
      </c>
      <c r="E216" s="573" t="s">
        <v>782</v>
      </c>
      <c r="F216" s="601" t="s">
        <v>783</v>
      </c>
      <c r="G216" s="573" t="s">
        <v>1179</v>
      </c>
      <c r="H216" s="573" t="s">
        <v>1180</v>
      </c>
      <c r="I216" s="587">
        <v>0.47999998927116394</v>
      </c>
      <c r="J216" s="587">
        <v>100</v>
      </c>
      <c r="K216" s="588">
        <v>48</v>
      </c>
    </row>
    <row r="217" spans="1:11" ht="14.45" customHeight="1" x14ac:dyDescent="0.2">
      <c r="A217" s="569" t="s">
        <v>477</v>
      </c>
      <c r="B217" s="570" t="s">
        <v>478</v>
      </c>
      <c r="C217" s="573" t="s">
        <v>487</v>
      </c>
      <c r="D217" s="601" t="s">
        <v>488</v>
      </c>
      <c r="E217" s="573" t="s">
        <v>782</v>
      </c>
      <c r="F217" s="601" t="s">
        <v>783</v>
      </c>
      <c r="G217" s="573" t="s">
        <v>1181</v>
      </c>
      <c r="H217" s="573" t="s">
        <v>1182</v>
      </c>
      <c r="I217" s="587">
        <v>5.7899999618530273</v>
      </c>
      <c r="J217" s="587">
        <v>100</v>
      </c>
      <c r="K217" s="588">
        <v>579.1099853515625</v>
      </c>
    </row>
    <row r="218" spans="1:11" ht="14.45" customHeight="1" x14ac:dyDescent="0.2">
      <c r="A218" s="569" t="s">
        <v>477</v>
      </c>
      <c r="B218" s="570" t="s">
        <v>478</v>
      </c>
      <c r="C218" s="573" t="s">
        <v>487</v>
      </c>
      <c r="D218" s="601" t="s">
        <v>488</v>
      </c>
      <c r="E218" s="573" t="s">
        <v>782</v>
      </c>
      <c r="F218" s="601" t="s">
        <v>783</v>
      </c>
      <c r="G218" s="573" t="s">
        <v>1183</v>
      </c>
      <c r="H218" s="573" t="s">
        <v>1184</v>
      </c>
      <c r="I218" s="587">
        <v>2.190000057220459</v>
      </c>
      <c r="J218" s="587">
        <v>1400</v>
      </c>
      <c r="K218" s="588">
        <v>3061.06005859375</v>
      </c>
    </row>
    <row r="219" spans="1:11" ht="14.45" customHeight="1" x14ac:dyDescent="0.2">
      <c r="A219" s="569" t="s">
        <v>477</v>
      </c>
      <c r="B219" s="570" t="s">
        <v>478</v>
      </c>
      <c r="C219" s="573" t="s">
        <v>487</v>
      </c>
      <c r="D219" s="601" t="s">
        <v>488</v>
      </c>
      <c r="E219" s="573" t="s">
        <v>782</v>
      </c>
      <c r="F219" s="601" t="s">
        <v>783</v>
      </c>
      <c r="G219" s="573" t="s">
        <v>1185</v>
      </c>
      <c r="H219" s="573" t="s">
        <v>1186</v>
      </c>
      <c r="I219" s="587">
        <v>0.95999999344348907</v>
      </c>
      <c r="J219" s="587">
        <v>400</v>
      </c>
      <c r="K219" s="588">
        <v>383.94000244140625</v>
      </c>
    </row>
    <row r="220" spans="1:11" ht="14.45" customHeight="1" x14ac:dyDescent="0.2">
      <c r="A220" s="569" t="s">
        <v>477</v>
      </c>
      <c r="B220" s="570" t="s">
        <v>478</v>
      </c>
      <c r="C220" s="573" t="s">
        <v>487</v>
      </c>
      <c r="D220" s="601" t="s">
        <v>488</v>
      </c>
      <c r="E220" s="573" t="s">
        <v>848</v>
      </c>
      <c r="F220" s="601" t="s">
        <v>849</v>
      </c>
      <c r="G220" s="573" t="s">
        <v>1187</v>
      </c>
      <c r="H220" s="573" t="s">
        <v>1188</v>
      </c>
      <c r="I220" s="587">
        <v>0.31000000238418579</v>
      </c>
      <c r="J220" s="587">
        <v>240</v>
      </c>
      <c r="K220" s="588">
        <v>74.400001525878906</v>
      </c>
    </row>
    <row r="221" spans="1:11" ht="14.45" customHeight="1" x14ac:dyDescent="0.2">
      <c r="A221" s="569" t="s">
        <v>477</v>
      </c>
      <c r="B221" s="570" t="s">
        <v>478</v>
      </c>
      <c r="C221" s="573" t="s">
        <v>487</v>
      </c>
      <c r="D221" s="601" t="s">
        <v>488</v>
      </c>
      <c r="E221" s="573" t="s">
        <v>848</v>
      </c>
      <c r="F221" s="601" t="s">
        <v>849</v>
      </c>
      <c r="G221" s="573" t="s">
        <v>852</v>
      </c>
      <c r="H221" s="573" t="s">
        <v>853</v>
      </c>
      <c r="I221" s="587">
        <v>0.31100000739097594</v>
      </c>
      <c r="J221" s="587">
        <v>1100</v>
      </c>
      <c r="K221" s="588">
        <v>342</v>
      </c>
    </row>
    <row r="222" spans="1:11" ht="14.45" customHeight="1" x14ac:dyDescent="0.2">
      <c r="A222" s="569" t="s">
        <v>477</v>
      </c>
      <c r="B222" s="570" t="s">
        <v>478</v>
      </c>
      <c r="C222" s="573" t="s">
        <v>487</v>
      </c>
      <c r="D222" s="601" t="s">
        <v>488</v>
      </c>
      <c r="E222" s="573" t="s">
        <v>859</v>
      </c>
      <c r="F222" s="601" t="s">
        <v>860</v>
      </c>
      <c r="G222" s="573" t="s">
        <v>1189</v>
      </c>
      <c r="H222" s="573" t="s">
        <v>1190</v>
      </c>
      <c r="I222" s="587">
        <v>7.9285714285714288</v>
      </c>
      <c r="J222" s="587">
        <v>620</v>
      </c>
      <c r="K222" s="588">
        <v>4988.7999267578125</v>
      </c>
    </row>
    <row r="223" spans="1:11" ht="14.45" customHeight="1" x14ac:dyDescent="0.2">
      <c r="A223" s="569" t="s">
        <v>477</v>
      </c>
      <c r="B223" s="570" t="s">
        <v>478</v>
      </c>
      <c r="C223" s="573" t="s">
        <v>487</v>
      </c>
      <c r="D223" s="601" t="s">
        <v>488</v>
      </c>
      <c r="E223" s="573" t="s">
        <v>859</v>
      </c>
      <c r="F223" s="601" t="s">
        <v>860</v>
      </c>
      <c r="G223" s="573" t="s">
        <v>863</v>
      </c>
      <c r="H223" s="573" t="s">
        <v>864</v>
      </c>
      <c r="I223" s="587">
        <v>0.70142857517514912</v>
      </c>
      <c r="J223" s="587">
        <v>3800</v>
      </c>
      <c r="K223" s="588">
        <v>2716</v>
      </c>
    </row>
    <row r="224" spans="1:11" ht="14.45" customHeight="1" x14ac:dyDescent="0.2">
      <c r="A224" s="569" t="s">
        <v>477</v>
      </c>
      <c r="B224" s="570" t="s">
        <v>478</v>
      </c>
      <c r="C224" s="573" t="s">
        <v>487</v>
      </c>
      <c r="D224" s="601" t="s">
        <v>488</v>
      </c>
      <c r="E224" s="573" t="s">
        <v>859</v>
      </c>
      <c r="F224" s="601" t="s">
        <v>860</v>
      </c>
      <c r="G224" s="573" t="s">
        <v>865</v>
      </c>
      <c r="H224" s="573" t="s">
        <v>866</v>
      </c>
      <c r="I224" s="587">
        <v>0.66799999475479122</v>
      </c>
      <c r="J224" s="587">
        <v>2200</v>
      </c>
      <c r="K224" s="588">
        <v>1500</v>
      </c>
    </row>
    <row r="225" spans="1:11" ht="14.45" customHeight="1" x14ac:dyDescent="0.2">
      <c r="A225" s="569" t="s">
        <v>477</v>
      </c>
      <c r="B225" s="570" t="s">
        <v>478</v>
      </c>
      <c r="C225" s="573" t="s">
        <v>487</v>
      </c>
      <c r="D225" s="601" t="s">
        <v>488</v>
      </c>
      <c r="E225" s="573" t="s">
        <v>859</v>
      </c>
      <c r="F225" s="601" t="s">
        <v>860</v>
      </c>
      <c r="G225" s="573" t="s">
        <v>863</v>
      </c>
      <c r="H225" s="573" t="s">
        <v>870</v>
      </c>
      <c r="I225" s="587">
        <v>1.1559999942779542</v>
      </c>
      <c r="J225" s="587">
        <v>2800</v>
      </c>
      <c r="K225" s="588">
        <v>3258</v>
      </c>
    </row>
    <row r="226" spans="1:11" ht="14.45" customHeight="1" x14ac:dyDescent="0.2">
      <c r="A226" s="569" t="s">
        <v>477</v>
      </c>
      <c r="B226" s="570" t="s">
        <v>478</v>
      </c>
      <c r="C226" s="573" t="s">
        <v>487</v>
      </c>
      <c r="D226" s="601" t="s">
        <v>488</v>
      </c>
      <c r="E226" s="573" t="s">
        <v>859</v>
      </c>
      <c r="F226" s="601" t="s">
        <v>860</v>
      </c>
      <c r="G226" s="573" t="s">
        <v>865</v>
      </c>
      <c r="H226" s="573" t="s">
        <v>871</v>
      </c>
      <c r="I226" s="587">
        <v>0.98500001430511475</v>
      </c>
      <c r="J226" s="587">
        <v>2200</v>
      </c>
      <c r="K226" s="588">
        <v>2194</v>
      </c>
    </row>
    <row r="227" spans="1:11" ht="14.45" customHeight="1" thickBot="1" x14ac:dyDescent="0.25">
      <c r="A227" s="577" t="s">
        <v>477</v>
      </c>
      <c r="B227" s="578" t="s">
        <v>478</v>
      </c>
      <c r="C227" s="581" t="s">
        <v>487</v>
      </c>
      <c r="D227" s="602" t="s">
        <v>488</v>
      </c>
      <c r="E227" s="581" t="s">
        <v>859</v>
      </c>
      <c r="F227" s="602" t="s">
        <v>860</v>
      </c>
      <c r="G227" s="581" t="s">
        <v>872</v>
      </c>
      <c r="H227" s="581" t="s">
        <v>873</v>
      </c>
      <c r="I227" s="589">
        <v>4.3600001335144043</v>
      </c>
      <c r="J227" s="589">
        <v>600</v>
      </c>
      <c r="K227" s="590">
        <v>2616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CA4446D8-0F07-4473-90BC-EA603E03D55D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242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241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240</v>
      </c>
      <c r="J4" s="405" t="s">
        <v>183</v>
      </c>
      <c r="K4" s="424" t="s">
        <v>239</v>
      </c>
      <c r="L4" s="425"/>
      <c r="M4" s="425"/>
      <c r="N4" s="426"/>
      <c r="O4" s="413" t="s">
        <v>238</v>
      </c>
      <c r="P4" s="416" t="s">
        <v>237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236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235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26.787499999999991</v>
      </c>
      <c r="D6" s="308"/>
      <c r="E6" s="308"/>
      <c r="F6" s="307"/>
      <c r="G6" s="309">
        <f ca="1">SUM(Tabulka[05 h_vram])/2</f>
        <v>47497.400000000009</v>
      </c>
      <c r="H6" s="308">
        <f ca="1">SUM(Tabulka[06 h_naduv])/2</f>
        <v>152</v>
      </c>
      <c r="I6" s="308">
        <f ca="1">SUM(Tabulka[07 h_nadzk])/2</f>
        <v>784.25</v>
      </c>
      <c r="J6" s="307">
        <f ca="1">SUM(Tabulka[08 h_oon])/2</f>
        <v>337.5</v>
      </c>
      <c r="K6" s="309">
        <f ca="1">SUM(Tabulka[09 m_kl])/2</f>
        <v>0</v>
      </c>
      <c r="L6" s="308">
        <f ca="1">SUM(Tabulka[10 m_gr])/2</f>
        <v>441250</v>
      </c>
      <c r="M6" s="308">
        <f ca="1">SUM(Tabulka[11 m_jo])/2</f>
        <v>1758986</v>
      </c>
      <c r="N6" s="308">
        <f ca="1">SUM(Tabulka[12 m_oc])/2</f>
        <v>2200236</v>
      </c>
      <c r="O6" s="307">
        <f ca="1">SUM(Tabulka[13 m_sk])/2</f>
        <v>18654368</v>
      </c>
      <c r="P6" s="306">
        <f ca="1">SUM(Tabulka[14_vzsk])/2</f>
        <v>10640</v>
      </c>
      <c r="Q6" s="306">
        <f ca="1">SUM(Tabulka[15_vzpl])/2</f>
        <v>4497.2295757117108</v>
      </c>
      <c r="R6" s="305">
        <f ca="1">IF(Q6=0,0,P6/Q6)</f>
        <v>2.3659010110276975</v>
      </c>
      <c r="S6" s="304">
        <f ca="1">Q6-P6</f>
        <v>-6142.7704242882892</v>
      </c>
    </row>
    <row r="7" spans="1:19" hidden="1" x14ac:dyDescent="0.25">
      <c r="A7" s="303" t="s">
        <v>234</v>
      </c>
      <c r="B7" s="302" t="s">
        <v>233</v>
      </c>
      <c r="C7" s="301" t="s">
        <v>232</v>
      </c>
      <c r="D7" s="300" t="s">
        <v>231</v>
      </c>
      <c r="E7" s="299" t="s">
        <v>230</v>
      </c>
      <c r="F7" s="298" t="s">
        <v>229</v>
      </c>
      <c r="G7" s="297" t="s">
        <v>228</v>
      </c>
      <c r="H7" s="295" t="s">
        <v>227</v>
      </c>
      <c r="I7" s="295" t="s">
        <v>226</v>
      </c>
      <c r="J7" s="294" t="s">
        <v>225</v>
      </c>
      <c r="K7" s="296" t="s">
        <v>224</v>
      </c>
      <c r="L7" s="295" t="s">
        <v>223</v>
      </c>
      <c r="M7" s="295" t="s">
        <v>222</v>
      </c>
      <c r="N7" s="294" t="s">
        <v>221</v>
      </c>
      <c r="O7" s="293" t="s">
        <v>220</v>
      </c>
      <c r="P7" s="292" t="s">
        <v>219</v>
      </c>
      <c r="Q7" s="291" t="s">
        <v>218</v>
      </c>
      <c r="R7" s="290" t="s">
        <v>217</v>
      </c>
      <c r="S7" s="289" t="s">
        <v>216</v>
      </c>
    </row>
    <row r="8" spans="1:19" x14ac:dyDescent="0.25">
      <c r="A8" s="286" t="s">
        <v>215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5.45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10188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25.5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885688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885688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5470935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1445.9921798631476</v>
      </c>
      <c r="R8" s="288">
        <f ca="1">IF(Tabulka[[#This Row],[15_vzpl]]=0,"",Tabulka[[#This Row],[14_vzsk]]/Tabulka[[#This Row],[15_vzpl]])</f>
        <v>0</v>
      </c>
      <c r="S8" s="287">
        <f ca="1">IF(Tabulka[[#This Row],[15_vzpl]]-Tabulka[[#This Row],[14_vzsk]]=0,"",Tabulka[[#This Row],[15_vzpl]]-Tabulka[[#This Row],[14_vzsk]])</f>
        <v>1445.9921798631476</v>
      </c>
    </row>
    <row r="9" spans="1:19" x14ac:dyDescent="0.25">
      <c r="A9" s="286">
        <v>99</v>
      </c>
      <c r="B9" s="285" t="s">
        <v>1208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1.5416666666666667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2864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25.5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38964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38964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842961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1445.9921798631476</v>
      </c>
      <c r="R9" s="288">
        <f ca="1">IF(Tabulka[[#This Row],[15_vzpl]]=0,"",Tabulka[[#This Row],[14_vzsk]]/Tabulka[[#This Row],[15_vzpl]])</f>
        <v>0</v>
      </c>
      <c r="S9" s="287">
        <f ca="1">IF(Tabulka[[#This Row],[15_vzpl]]-Tabulka[[#This Row],[14_vzsk]]=0,"",Tabulka[[#This Row],[15_vzpl]]-Tabulka[[#This Row],[14_vzsk]])</f>
        <v>1445.9921798631476</v>
      </c>
    </row>
    <row r="10" spans="1:19" x14ac:dyDescent="0.25">
      <c r="A10" s="286">
        <v>100</v>
      </c>
      <c r="B10" s="285" t="s">
        <v>1209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0.64999999999999991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36345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36345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417260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1210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3.2583333333333324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6076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810379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810379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4210714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1192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10.737499999999997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18755.000000000004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400.75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314000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533379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847379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7510948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10640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1884.5707291818965</v>
      </c>
      <c r="R12" s="288">
        <f ca="1">IF(Tabulka[[#This Row],[15_vzpl]]=0,"",Tabulka[[#This Row],[14_vzsk]]/Tabulka[[#This Row],[15_vzpl]])</f>
        <v>5.6458480625022167</v>
      </c>
      <c r="S12" s="287">
        <f ca="1">IF(Tabulka[[#This Row],[15_vzpl]]-Tabulka[[#This Row],[14_vzsk]]=0,"",Tabulka[[#This Row],[15_vzpl]]-Tabulka[[#This Row],[14_vzsk]])</f>
        <v>-8755.4292708181038</v>
      </c>
    </row>
    <row r="13" spans="1:19" x14ac:dyDescent="0.25">
      <c r="A13" s="286">
        <v>526</v>
      </c>
      <c r="B13" s="285" t="s">
        <v>1211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10.666666666666666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18614.8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314000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525347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839347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7275626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10640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1884.5707291818965</v>
      </c>
      <c r="R13" s="288">
        <f ca="1">IF(Tabulka[[#This Row],[15_vzpl]]=0,"",Tabulka[[#This Row],[14_vzsk]]/Tabulka[[#This Row],[15_vzpl]])</f>
        <v>5.6458480625022167</v>
      </c>
      <c r="S13" s="287">
        <f ca="1">IF(Tabulka[[#This Row],[15_vzpl]]-Tabulka[[#This Row],[14_vzsk]]=0,"",Tabulka[[#This Row],[15_vzpl]]-Tabulka[[#This Row],[14_vzsk]])</f>
        <v>-8755.4292708181038</v>
      </c>
    </row>
    <row r="14" spans="1:19" x14ac:dyDescent="0.25">
      <c r="A14" s="286">
        <v>746</v>
      </c>
      <c r="B14" s="285" t="s">
        <v>1212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7.0833333333333318E-2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140.19999999999999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400.75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8032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8032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235322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 t="s">
        <v>1193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8.7999999999999989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15176.8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125.5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127250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304469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431719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4913175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1166.6666666666667</v>
      </c>
      <c r="R15" s="288">
        <f ca="1">IF(Tabulka[[#This Row],[15_vzpl]]=0,"",Tabulka[[#This Row],[14_vzsk]]/Tabulka[[#This Row],[15_vzpl]])</f>
        <v>0</v>
      </c>
      <c r="S15" s="287">
        <f ca="1">IF(Tabulka[[#This Row],[15_vzpl]]-Tabulka[[#This Row],[14_vzsk]]=0,"",Tabulka[[#This Row],[15_vzpl]]-Tabulka[[#This Row],[14_vzsk]])</f>
        <v>1166.6666666666667</v>
      </c>
    </row>
    <row r="16" spans="1:19" x14ac:dyDescent="0.25">
      <c r="A16" s="286">
        <v>303</v>
      </c>
      <c r="B16" s="285" t="s">
        <v>1213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1166.6666666666667</v>
      </c>
      <c r="R16" s="288">
        <f ca="1">IF(Tabulka[[#This Row],[15_vzpl]]=0,"",Tabulka[[#This Row],[14_vzsk]]/Tabulka[[#This Row],[15_vzpl]])</f>
        <v>0</v>
      </c>
      <c r="S16" s="287">
        <f ca="1">IF(Tabulka[[#This Row],[15_vzpl]]-Tabulka[[#This Row],[14_vzsk]]=0,"",Tabulka[[#This Row],[15_vzpl]]-Tabulka[[#This Row],[14_vzsk]])</f>
        <v>1166.6666666666667</v>
      </c>
    </row>
    <row r="17" spans="1:19" x14ac:dyDescent="0.25">
      <c r="A17" s="286">
        <v>304</v>
      </c>
      <c r="B17" s="285" t="s">
        <v>1214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0.79999999999999993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1404.8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125.5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26200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26200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518765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305</v>
      </c>
      <c r="B18" s="285" t="s">
        <v>1215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1888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66744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66744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854110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310</v>
      </c>
      <c r="B19" s="285" t="s">
        <v>1216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1808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30850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30850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583943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>
        <v>409</v>
      </c>
      <c r="B20" s="285" t="s">
        <v>1217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8724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127250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163543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290793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2701249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s="286">
        <v>642</v>
      </c>
      <c r="B21" s="285" t="s">
        <v>1218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1352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17132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17132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255108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25">
      <c r="A22" s="286" t="s">
        <v>1194</v>
      </c>
      <c r="B22" s="285"/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1.8000000000000005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3377.6000000000004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35450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35450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759310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25">
      <c r="A23" s="286">
        <v>30</v>
      </c>
      <c r="B23" s="285" t="s">
        <v>1219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1.8000000000000005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3377.6000000000004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35450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35450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759310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244</v>
      </c>
    </row>
    <row r="25" spans="1:19" x14ac:dyDescent="0.25">
      <c r="A25" s="113" t="s">
        <v>160</v>
      </c>
    </row>
    <row r="26" spans="1:19" x14ac:dyDescent="0.25">
      <c r="A26" s="114" t="s">
        <v>214</v>
      </c>
    </row>
    <row r="27" spans="1:19" x14ac:dyDescent="0.25">
      <c r="A27" s="278" t="s">
        <v>213</v>
      </c>
    </row>
    <row r="28" spans="1:19" x14ac:dyDescent="0.25">
      <c r="A28" s="235" t="s">
        <v>189</v>
      </c>
    </row>
    <row r="29" spans="1:19" x14ac:dyDescent="0.25">
      <c r="A29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7BB01EE2-60EC-4709-A5E0-EC03A024589C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9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1207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2020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215</v>
      </c>
      <c r="E4" s="315">
        <v>5.05</v>
      </c>
      <c r="F4" s="315"/>
      <c r="G4" s="315"/>
      <c r="H4" s="315"/>
      <c r="I4" s="315">
        <v>816</v>
      </c>
      <c r="J4" s="315"/>
      <c r="K4" s="315">
        <v>21</v>
      </c>
      <c r="L4" s="315"/>
      <c r="M4" s="315"/>
      <c r="N4" s="315"/>
      <c r="O4" s="315"/>
      <c r="P4" s="315"/>
      <c r="Q4" s="315">
        <v>363843</v>
      </c>
      <c r="R4" s="315"/>
      <c r="S4" s="315">
        <v>1445.9921798631476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E5">
        <v>1.05</v>
      </c>
      <c r="I5">
        <v>176</v>
      </c>
      <c r="Q5">
        <v>40546</v>
      </c>
      <c r="S5">
        <v>1445.9921798631476</v>
      </c>
    </row>
    <row r="6" spans="1:19" x14ac:dyDescent="0.25">
      <c r="A6" s="322" t="s">
        <v>169</v>
      </c>
      <c r="B6" s="321">
        <v>3</v>
      </c>
      <c r="C6">
        <v>1</v>
      </c>
      <c r="D6">
        <v>100</v>
      </c>
      <c r="E6">
        <v>0.6</v>
      </c>
      <c r="I6">
        <v>104</v>
      </c>
      <c r="Q6">
        <v>26172</v>
      </c>
    </row>
    <row r="7" spans="1:19" x14ac:dyDescent="0.25">
      <c r="A7" s="320" t="s">
        <v>170</v>
      </c>
      <c r="B7" s="319">
        <v>4</v>
      </c>
      <c r="C7">
        <v>1</v>
      </c>
      <c r="D7">
        <v>101</v>
      </c>
      <c r="E7">
        <v>3.4</v>
      </c>
      <c r="I7">
        <v>536</v>
      </c>
      <c r="K7">
        <v>21</v>
      </c>
      <c r="Q7">
        <v>297125</v>
      </c>
    </row>
    <row r="8" spans="1:19" x14ac:dyDescent="0.25">
      <c r="A8" s="322" t="s">
        <v>171</v>
      </c>
      <c r="B8" s="321">
        <v>5</v>
      </c>
      <c r="C8">
        <v>1</v>
      </c>
      <c r="D8" t="s">
        <v>1192</v>
      </c>
      <c r="E8">
        <v>10.55</v>
      </c>
      <c r="I8">
        <v>1814.8</v>
      </c>
      <c r="L8">
        <v>36</v>
      </c>
      <c r="Q8">
        <v>539598</v>
      </c>
      <c r="R8">
        <v>10640</v>
      </c>
      <c r="S8">
        <v>1884.5707291818965</v>
      </c>
    </row>
    <row r="9" spans="1:19" x14ac:dyDescent="0.25">
      <c r="A9" s="320" t="s">
        <v>172</v>
      </c>
      <c r="B9" s="319">
        <v>6</v>
      </c>
      <c r="C9">
        <v>1</v>
      </c>
      <c r="D9">
        <v>526</v>
      </c>
      <c r="E9">
        <v>10.5</v>
      </c>
      <c r="I9">
        <v>1805.6</v>
      </c>
      <c r="Q9">
        <v>532998</v>
      </c>
      <c r="R9">
        <v>10640</v>
      </c>
      <c r="S9">
        <v>1884.5707291818965</v>
      </c>
    </row>
    <row r="10" spans="1:19" x14ac:dyDescent="0.25">
      <c r="A10" s="322" t="s">
        <v>173</v>
      </c>
      <c r="B10" s="321">
        <v>7</v>
      </c>
      <c r="C10">
        <v>1</v>
      </c>
      <c r="D10">
        <v>746</v>
      </c>
      <c r="E10">
        <v>0.05</v>
      </c>
      <c r="I10">
        <v>9.1999999999999993</v>
      </c>
      <c r="L10">
        <v>36</v>
      </c>
      <c r="Q10">
        <v>6600</v>
      </c>
    </row>
    <row r="11" spans="1:19" x14ac:dyDescent="0.25">
      <c r="A11" s="320" t="s">
        <v>174</v>
      </c>
      <c r="B11" s="319">
        <v>8</v>
      </c>
      <c r="C11">
        <v>1</v>
      </c>
      <c r="D11" t="s">
        <v>1193</v>
      </c>
      <c r="E11">
        <v>8.8000000000000007</v>
      </c>
      <c r="I11">
        <v>1552</v>
      </c>
      <c r="Q11">
        <v>347255</v>
      </c>
      <c r="S11">
        <v>1166.6666666666667</v>
      </c>
    </row>
    <row r="12" spans="1:19" x14ac:dyDescent="0.25">
      <c r="A12" s="322" t="s">
        <v>175</v>
      </c>
      <c r="B12" s="321">
        <v>9</v>
      </c>
      <c r="C12">
        <v>1</v>
      </c>
      <c r="D12">
        <v>303</v>
      </c>
      <c r="S12">
        <v>1166.6666666666667</v>
      </c>
    </row>
    <row r="13" spans="1:19" x14ac:dyDescent="0.25">
      <c r="A13" s="320" t="s">
        <v>176</v>
      </c>
      <c r="B13" s="319">
        <v>10</v>
      </c>
      <c r="C13">
        <v>1</v>
      </c>
      <c r="D13">
        <v>304</v>
      </c>
      <c r="E13">
        <v>0.8</v>
      </c>
      <c r="I13">
        <v>144</v>
      </c>
      <c r="Q13">
        <v>35782</v>
      </c>
    </row>
    <row r="14" spans="1:19" x14ac:dyDescent="0.25">
      <c r="A14" s="322" t="s">
        <v>177</v>
      </c>
      <c r="B14" s="321">
        <v>11</v>
      </c>
      <c r="C14">
        <v>1</v>
      </c>
      <c r="D14">
        <v>305</v>
      </c>
      <c r="E14">
        <v>1</v>
      </c>
      <c r="I14">
        <v>184</v>
      </c>
      <c r="Q14">
        <v>59620</v>
      </c>
    </row>
    <row r="15" spans="1:19" x14ac:dyDescent="0.25">
      <c r="A15" s="320" t="s">
        <v>178</v>
      </c>
      <c r="B15" s="319">
        <v>12</v>
      </c>
      <c r="C15">
        <v>1</v>
      </c>
      <c r="D15">
        <v>310</v>
      </c>
      <c r="E15">
        <v>1</v>
      </c>
      <c r="I15">
        <v>184</v>
      </c>
      <c r="Q15">
        <v>40400</v>
      </c>
    </row>
    <row r="16" spans="1:19" x14ac:dyDescent="0.25">
      <c r="A16" s="318" t="s">
        <v>166</v>
      </c>
      <c r="B16" s="317">
        <v>2020</v>
      </c>
      <c r="C16">
        <v>1</v>
      </c>
      <c r="D16">
        <v>409</v>
      </c>
      <c r="E16">
        <v>5</v>
      </c>
      <c r="I16">
        <v>864</v>
      </c>
      <c r="Q16">
        <v>187992</v>
      </c>
    </row>
    <row r="17" spans="3:19" x14ac:dyDescent="0.25">
      <c r="C17">
        <v>1</v>
      </c>
      <c r="D17">
        <v>642</v>
      </c>
      <c r="E17">
        <v>1</v>
      </c>
      <c r="I17">
        <v>176</v>
      </c>
      <c r="Q17">
        <v>23461</v>
      </c>
    </row>
    <row r="18" spans="3:19" x14ac:dyDescent="0.25">
      <c r="C18">
        <v>1</v>
      </c>
      <c r="D18" t="s">
        <v>1194</v>
      </c>
      <c r="E18">
        <v>1.8</v>
      </c>
      <c r="I18">
        <v>331.2</v>
      </c>
      <c r="Q18">
        <v>55940</v>
      </c>
    </row>
    <row r="19" spans="3:19" x14ac:dyDescent="0.25">
      <c r="C19">
        <v>1</v>
      </c>
      <c r="D19">
        <v>30</v>
      </c>
      <c r="E19">
        <v>1.8</v>
      </c>
      <c r="I19">
        <v>331.2</v>
      </c>
      <c r="Q19">
        <v>55940</v>
      </c>
    </row>
    <row r="20" spans="3:19" x14ac:dyDescent="0.25">
      <c r="C20" t="s">
        <v>1195</v>
      </c>
      <c r="E20">
        <v>26.200000000000003</v>
      </c>
      <c r="I20">
        <v>4513.9999999999991</v>
      </c>
      <c r="K20">
        <v>21</v>
      </c>
      <c r="L20">
        <v>36</v>
      </c>
      <c r="Q20">
        <v>1306636</v>
      </c>
      <c r="R20">
        <v>10640</v>
      </c>
      <c r="S20">
        <v>4497.2295757117108</v>
      </c>
    </row>
    <row r="21" spans="3:19" x14ac:dyDescent="0.25">
      <c r="C21">
        <v>2</v>
      </c>
      <c r="D21" t="s">
        <v>215</v>
      </c>
      <c r="E21">
        <v>5.05</v>
      </c>
      <c r="I21">
        <v>744</v>
      </c>
      <c r="K21">
        <v>19</v>
      </c>
      <c r="Q21">
        <v>339820</v>
      </c>
    </row>
    <row r="22" spans="3:19" x14ac:dyDescent="0.25">
      <c r="C22">
        <v>2</v>
      </c>
      <c r="D22">
        <v>99</v>
      </c>
      <c r="E22">
        <v>1.05</v>
      </c>
      <c r="I22">
        <v>136</v>
      </c>
      <c r="Q22">
        <v>40072</v>
      </c>
    </row>
    <row r="23" spans="3:19" x14ac:dyDescent="0.25">
      <c r="C23">
        <v>2</v>
      </c>
      <c r="D23">
        <v>100</v>
      </c>
      <c r="E23">
        <v>0.6</v>
      </c>
      <c r="I23">
        <v>96</v>
      </c>
      <c r="Q23">
        <v>26172</v>
      </c>
    </row>
    <row r="24" spans="3:19" x14ac:dyDescent="0.25">
      <c r="C24">
        <v>2</v>
      </c>
      <c r="D24">
        <v>101</v>
      </c>
      <c r="E24">
        <v>3.4</v>
      </c>
      <c r="I24">
        <v>512</v>
      </c>
      <c r="K24">
        <v>19</v>
      </c>
      <c r="Q24">
        <v>273576</v>
      </c>
    </row>
    <row r="25" spans="3:19" x14ac:dyDescent="0.25">
      <c r="C25">
        <v>2</v>
      </c>
      <c r="D25" t="s">
        <v>1192</v>
      </c>
      <c r="E25">
        <v>10.55</v>
      </c>
      <c r="I25">
        <v>1609.2</v>
      </c>
      <c r="L25">
        <v>40</v>
      </c>
      <c r="Q25">
        <v>503050</v>
      </c>
    </row>
    <row r="26" spans="3:19" x14ac:dyDescent="0.25">
      <c r="C26">
        <v>2</v>
      </c>
      <c r="D26">
        <v>526</v>
      </c>
      <c r="E26">
        <v>10.5</v>
      </c>
      <c r="I26">
        <v>1601.2</v>
      </c>
      <c r="Q26">
        <v>495801</v>
      </c>
    </row>
    <row r="27" spans="3:19" x14ac:dyDescent="0.25">
      <c r="C27">
        <v>2</v>
      </c>
      <c r="D27">
        <v>746</v>
      </c>
      <c r="E27">
        <v>0.05</v>
      </c>
      <c r="I27">
        <v>8</v>
      </c>
      <c r="L27">
        <v>40</v>
      </c>
      <c r="Q27">
        <v>7249</v>
      </c>
    </row>
    <row r="28" spans="3:19" x14ac:dyDescent="0.25">
      <c r="C28">
        <v>2</v>
      </c>
      <c r="D28" t="s">
        <v>1193</v>
      </c>
      <c r="E28">
        <v>8.8000000000000007</v>
      </c>
      <c r="I28">
        <v>1248</v>
      </c>
      <c r="J28">
        <v>1</v>
      </c>
      <c r="K28">
        <v>16</v>
      </c>
      <c r="Q28">
        <v>336997</v>
      </c>
    </row>
    <row r="29" spans="3:19" x14ac:dyDescent="0.25">
      <c r="C29">
        <v>2</v>
      </c>
      <c r="D29">
        <v>304</v>
      </c>
      <c r="E29">
        <v>0.8</v>
      </c>
      <c r="I29">
        <v>64</v>
      </c>
      <c r="J29">
        <v>1</v>
      </c>
      <c r="K29">
        <v>16</v>
      </c>
      <c r="Q29">
        <v>31070</v>
      </c>
    </row>
    <row r="30" spans="3:19" x14ac:dyDescent="0.25">
      <c r="C30">
        <v>2</v>
      </c>
      <c r="D30">
        <v>305</v>
      </c>
      <c r="E30">
        <v>1</v>
      </c>
      <c r="I30">
        <v>160</v>
      </c>
      <c r="Q30">
        <v>59620</v>
      </c>
    </row>
    <row r="31" spans="3:19" x14ac:dyDescent="0.25">
      <c r="C31">
        <v>2</v>
      </c>
      <c r="D31">
        <v>310</v>
      </c>
      <c r="E31">
        <v>1</v>
      </c>
      <c r="I31">
        <v>160</v>
      </c>
      <c r="Q31">
        <v>40400</v>
      </c>
    </row>
    <row r="32" spans="3:19" x14ac:dyDescent="0.25">
      <c r="C32">
        <v>2</v>
      </c>
      <c r="D32">
        <v>409</v>
      </c>
      <c r="E32">
        <v>5</v>
      </c>
      <c r="I32">
        <v>704</v>
      </c>
      <c r="Q32">
        <v>182537</v>
      </c>
    </row>
    <row r="33" spans="3:17" x14ac:dyDescent="0.25">
      <c r="C33">
        <v>2</v>
      </c>
      <c r="D33">
        <v>642</v>
      </c>
      <c r="E33">
        <v>1</v>
      </c>
      <c r="I33">
        <v>160</v>
      </c>
      <c r="Q33">
        <v>23370</v>
      </c>
    </row>
    <row r="34" spans="3:17" x14ac:dyDescent="0.25">
      <c r="C34">
        <v>2</v>
      </c>
      <c r="D34" t="s">
        <v>1194</v>
      </c>
      <c r="E34">
        <v>1.8</v>
      </c>
      <c r="I34">
        <v>252.8</v>
      </c>
      <c r="Q34">
        <v>55388</v>
      </c>
    </row>
    <row r="35" spans="3:17" x14ac:dyDescent="0.25">
      <c r="C35">
        <v>2</v>
      </c>
      <c r="D35">
        <v>30</v>
      </c>
      <c r="E35">
        <v>1.8</v>
      </c>
      <c r="I35">
        <v>252.8</v>
      </c>
      <c r="Q35">
        <v>55388</v>
      </c>
    </row>
    <row r="36" spans="3:17" x14ac:dyDescent="0.25">
      <c r="C36" t="s">
        <v>1196</v>
      </c>
      <c r="E36">
        <v>26.200000000000003</v>
      </c>
      <c r="I36">
        <v>3854</v>
      </c>
      <c r="J36">
        <v>1</v>
      </c>
      <c r="K36">
        <v>35</v>
      </c>
      <c r="L36">
        <v>40</v>
      </c>
      <c r="Q36">
        <v>1235255</v>
      </c>
    </row>
    <row r="37" spans="3:17" x14ac:dyDescent="0.25">
      <c r="C37">
        <v>3</v>
      </c>
      <c r="D37" t="s">
        <v>215</v>
      </c>
      <c r="E37">
        <v>5</v>
      </c>
      <c r="I37">
        <v>824</v>
      </c>
      <c r="Q37">
        <v>325692</v>
      </c>
    </row>
    <row r="38" spans="3:17" x14ac:dyDescent="0.25">
      <c r="C38">
        <v>3</v>
      </c>
      <c r="D38">
        <v>99</v>
      </c>
      <c r="E38">
        <v>1.2</v>
      </c>
      <c r="I38">
        <v>200</v>
      </c>
      <c r="Q38">
        <v>63646</v>
      </c>
    </row>
    <row r="39" spans="3:17" x14ac:dyDescent="0.25">
      <c r="C39">
        <v>3</v>
      </c>
      <c r="D39">
        <v>100</v>
      </c>
      <c r="E39">
        <v>0.6</v>
      </c>
      <c r="I39">
        <v>112</v>
      </c>
      <c r="Q39">
        <v>26172</v>
      </c>
    </row>
    <row r="40" spans="3:17" x14ac:dyDescent="0.25">
      <c r="C40">
        <v>3</v>
      </c>
      <c r="D40">
        <v>101</v>
      </c>
      <c r="E40">
        <v>3.2</v>
      </c>
      <c r="I40">
        <v>512</v>
      </c>
      <c r="Q40">
        <v>235874</v>
      </c>
    </row>
    <row r="41" spans="3:17" x14ac:dyDescent="0.25">
      <c r="C41">
        <v>3</v>
      </c>
      <c r="D41" t="s">
        <v>1192</v>
      </c>
      <c r="E41">
        <v>10.55</v>
      </c>
      <c r="I41">
        <v>1615</v>
      </c>
      <c r="L41">
        <v>21</v>
      </c>
      <c r="Q41">
        <v>507271</v>
      </c>
    </row>
    <row r="42" spans="3:17" x14ac:dyDescent="0.25">
      <c r="C42">
        <v>3</v>
      </c>
      <c r="D42">
        <v>526</v>
      </c>
      <c r="E42">
        <v>10.5</v>
      </c>
      <c r="I42">
        <v>1607.2</v>
      </c>
      <c r="Q42">
        <v>502888</v>
      </c>
    </row>
    <row r="43" spans="3:17" x14ac:dyDescent="0.25">
      <c r="C43">
        <v>3</v>
      </c>
      <c r="D43">
        <v>746</v>
      </c>
      <c r="E43">
        <v>0.05</v>
      </c>
      <c r="I43">
        <v>7.8</v>
      </c>
      <c r="L43">
        <v>21</v>
      </c>
      <c r="Q43">
        <v>4383</v>
      </c>
    </row>
    <row r="44" spans="3:17" x14ac:dyDescent="0.25">
      <c r="C44">
        <v>3</v>
      </c>
      <c r="D44" t="s">
        <v>1193</v>
      </c>
      <c r="E44">
        <v>8.8000000000000007</v>
      </c>
      <c r="I44">
        <v>1104</v>
      </c>
      <c r="Q44">
        <v>298404</v>
      </c>
    </row>
    <row r="45" spans="3:17" x14ac:dyDescent="0.25">
      <c r="C45">
        <v>3</v>
      </c>
      <c r="D45">
        <v>304</v>
      </c>
      <c r="E45">
        <v>0.8</v>
      </c>
      <c r="I45">
        <v>80</v>
      </c>
      <c r="Q45">
        <v>27335</v>
      </c>
    </row>
    <row r="46" spans="3:17" x14ac:dyDescent="0.25">
      <c r="C46">
        <v>3</v>
      </c>
      <c r="D46">
        <v>305</v>
      </c>
      <c r="E46">
        <v>1</v>
      </c>
      <c r="I46">
        <v>152</v>
      </c>
      <c r="Q46">
        <v>60817</v>
      </c>
    </row>
    <row r="47" spans="3:17" x14ac:dyDescent="0.25">
      <c r="C47">
        <v>3</v>
      </c>
      <c r="D47">
        <v>310</v>
      </c>
      <c r="E47">
        <v>1</v>
      </c>
      <c r="I47">
        <v>144</v>
      </c>
      <c r="Q47">
        <v>40867</v>
      </c>
    </row>
    <row r="48" spans="3:17" x14ac:dyDescent="0.25">
      <c r="C48">
        <v>3</v>
      </c>
      <c r="D48">
        <v>409</v>
      </c>
      <c r="E48">
        <v>5</v>
      </c>
      <c r="I48">
        <v>588</v>
      </c>
      <c r="Q48">
        <v>145814</v>
      </c>
    </row>
    <row r="49" spans="3:17" x14ac:dyDescent="0.25">
      <c r="C49">
        <v>3</v>
      </c>
      <c r="D49">
        <v>642</v>
      </c>
      <c r="E49">
        <v>1</v>
      </c>
      <c r="I49">
        <v>140</v>
      </c>
      <c r="Q49">
        <v>23571</v>
      </c>
    </row>
    <row r="50" spans="3:17" x14ac:dyDescent="0.25">
      <c r="C50">
        <v>3</v>
      </c>
      <c r="D50" t="s">
        <v>1194</v>
      </c>
      <c r="E50">
        <v>1.8</v>
      </c>
      <c r="I50">
        <v>276.8</v>
      </c>
      <c r="Q50">
        <v>56017</v>
      </c>
    </row>
    <row r="51" spans="3:17" x14ac:dyDescent="0.25">
      <c r="C51">
        <v>3</v>
      </c>
      <c r="D51">
        <v>30</v>
      </c>
      <c r="E51">
        <v>1.8</v>
      </c>
      <c r="I51">
        <v>276.8</v>
      </c>
      <c r="Q51">
        <v>56017</v>
      </c>
    </row>
    <row r="52" spans="3:17" x14ac:dyDescent="0.25">
      <c r="C52" t="s">
        <v>1197</v>
      </c>
      <c r="E52">
        <v>26.150000000000002</v>
      </c>
      <c r="I52">
        <v>3819.8</v>
      </c>
      <c r="L52">
        <v>21</v>
      </c>
      <c r="Q52">
        <v>1187384</v>
      </c>
    </row>
    <row r="53" spans="3:17" x14ac:dyDescent="0.25">
      <c r="C53">
        <v>4</v>
      </c>
      <c r="D53" t="s">
        <v>215</v>
      </c>
      <c r="E53">
        <v>5</v>
      </c>
      <c r="I53">
        <v>820</v>
      </c>
      <c r="J53">
        <v>46.5</v>
      </c>
      <c r="K53">
        <v>14</v>
      </c>
      <c r="Q53">
        <v>343481</v>
      </c>
    </row>
    <row r="54" spans="3:17" x14ac:dyDescent="0.25">
      <c r="C54">
        <v>4</v>
      </c>
      <c r="D54">
        <v>99</v>
      </c>
      <c r="E54">
        <v>1.2</v>
      </c>
      <c r="I54">
        <v>208</v>
      </c>
      <c r="Q54">
        <v>46482</v>
      </c>
    </row>
    <row r="55" spans="3:17" x14ac:dyDescent="0.25">
      <c r="C55">
        <v>4</v>
      </c>
      <c r="D55">
        <v>100</v>
      </c>
      <c r="E55">
        <v>0.6</v>
      </c>
      <c r="I55">
        <v>96</v>
      </c>
      <c r="Q55">
        <v>26172</v>
      </c>
    </row>
    <row r="56" spans="3:17" x14ac:dyDescent="0.25">
      <c r="C56">
        <v>4</v>
      </c>
      <c r="D56">
        <v>101</v>
      </c>
      <c r="E56">
        <v>3.2</v>
      </c>
      <c r="I56">
        <v>516</v>
      </c>
      <c r="J56">
        <v>46.5</v>
      </c>
      <c r="K56">
        <v>14</v>
      </c>
      <c r="Q56">
        <v>270827</v>
      </c>
    </row>
    <row r="57" spans="3:17" x14ac:dyDescent="0.25">
      <c r="C57">
        <v>4</v>
      </c>
      <c r="D57" t="s">
        <v>1192</v>
      </c>
      <c r="E57">
        <v>10.55</v>
      </c>
      <c r="I57">
        <v>1768.8</v>
      </c>
      <c r="L57">
        <v>22</v>
      </c>
      <c r="Q57">
        <v>478113</v>
      </c>
    </row>
    <row r="58" spans="3:17" x14ac:dyDescent="0.25">
      <c r="C58">
        <v>4</v>
      </c>
      <c r="D58">
        <v>526</v>
      </c>
      <c r="E58">
        <v>10.5</v>
      </c>
      <c r="I58">
        <v>1760</v>
      </c>
      <c r="Q58">
        <v>473564</v>
      </c>
    </row>
    <row r="59" spans="3:17" x14ac:dyDescent="0.25">
      <c r="C59">
        <v>4</v>
      </c>
      <c r="D59">
        <v>746</v>
      </c>
      <c r="E59">
        <v>0.05</v>
      </c>
      <c r="I59">
        <v>8.8000000000000007</v>
      </c>
      <c r="L59">
        <v>22</v>
      </c>
      <c r="Q59">
        <v>4549</v>
      </c>
    </row>
    <row r="60" spans="3:17" x14ac:dyDescent="0.25">
      <c r="C60">
        <v>4</v>
      </c>
      <c r="D60" t="s">
        <v>1193</v>
      </c>
      <c r="E60">
        <v>8.8000000000000007</v>
      </c>
      <c r="I60">
        <v>1024</v>
      </c>
      <c r="K60">
        <v>12</v>
      </c>
      <c r="Q60">
        <v>268852</v>
      </c>
    </row>
    <row r="61" spans="3:17" x14ac:dyDescent="0.25">
      <c r="C61">
        <v>4</v>
      </c>
      <c r="D61">
        <v>304</v>
      </c>
      <c r="E61">
        <v>0.8</v>
      </c>
      <c r="I61">
        <v>136</v>
      </c>
      <c r="K61">
        <v>12</v>
      </c>
      <c r="Q61">
        <v>38614</v>
      </c>
    </row>
    <row r="62" spans="3:17" x14ac:dyDescent="0.25">
      <c r="C62">
        <v>4</v>
      </c>
      <c r="D62">
        <v>305</v>
      </c>
      <c r="E62">
        <v>1</v>
      </c>
      <c r="I62">
        <v>160</v>
      </c>
      <c r="Q62">
        <v>55428</v>
      </c>
    </row>
    <row r="63" spans="3:17" x14ac:dyDescent="0.25">
      <c r="C63">
        <v>4</v>
      </c>
      <c r="D63">
        <v>310</v>
      </c>
      <c r="E63">
        <v>1</v>
      </c>
      <c r="I63">
        <v>168</v>
      </c>
      <c r="Q63">
        <v>35436</v>
      </c>
    </row>
    <row r="64" spans="3:17" x14ac:dyDescent="0.25">
      <c r="C64">
        <v>4</v>
      </c>
      <c r="D64">
        <v>409</v>
      </c>
      <c r="E64">
        <v>5</v>
      </c>
      <c r="I64">
        <v>560</v>
      </c>
      <c r="Q64">
        <v>139374</v>
      </c>
    </row>
    <row r="65" spans="3:17" x14ac:dyDescent="0.25">
      <c r="C65">
        <v>4</v>
      </c>
      <c r="D65">
        <v>642</v>
      </c>
      <c r="E65">
        <v>1</v>
      </c>
    </row>
    <row r="66" spans="3:17" x14ac:dyDescent="0.25">
      <c r="C66">
        <v>4</v>
      </c>
      <c r="D66" t="s">
        <v>1194</v>
      </c>
      <c r="E66">
        <v>1.8</v>
      </c>
      <c r="I66">
        <v>278.39999999999998</v>
      </c>
      <c r="Q66">
        <v>56279</v>
      </c>
    </row>
    <row r="67" spans="3:17" x14ac:dyDescent="0.25">
      <c r="C67">
        <v>4</v>
      </c>
      <c r="D67">
        <v>30</v>
      </c>
      <c r="E67">
        <v>1.8</v>
      </c>
      <c r="I67">
        <v>278.39999999999998</v>
      </c>
      <c r="Q67">
        <v>56279</v>
      </c>
    </row>
    <row r="68" spans="3:17" x14ac:dyDescent="0.25">
      <c r="C68" t="s">
        <v>1198</v>
      </c>
      <c r="E68">
        <v>26.150000000000002</v>
      </c>
      <c r="I68">
        <v>3891.2000000000003</v>
      </c>
      <c r="J68">
        <v>46.5</v>
      </c>
      <c r="K68">
        <v>26</v>
      </c>
      <c r="L68">
        <v>22</v>
      </c>
      <c r="Q68">
        <v>1146725</v>
      </c>
    </row>
    <row r="69" spans="3:17" x14ac:dyDescent="0.25">
      <c r="C69">
        <v>5</v>
      </c>
      <c r="D69" t="s">
        <v>215</v>
      </c>
      <c r="E69">
        <v>5</v>
      </c>
      <c r="I69">
        <v>844</v>
      </c>
      <c r="J69">
        <v>5</v>
      </c>
      <c r="K69">
        <v>34</v>
      </c>
      <c r="Q69">
        <v>343946</v>
      </c>
    </row>
    <row r="70" spans="3:17" x14ac:dyDescent="0.25">
      <c r="C70">
        <v>5</v>
      </c>
      <c r="D70">
        <v>99</v>
      </c>
      <c r="E70">
        <v>1.2</v>
      </c>
      <c r="I70">
        <v>200</v>
      </c>
      <c r="Q70">
        <v>46482</v>
      </c>
    </row>
    <row r="71" spans="3:17" x14ac:dyDescent="0.25">
      <c r="C71">
        <v>5</v>
      </c>
      <c r="D71">
        <v>100</v>
      </c>
      <c r="E71">
        <v>0.6</v>
      </c>
      <c r="I71">
        <v>104</v>
      </c>
      <c r="Q71">
        <v>26172</v>
      </c>
    </row>
    <row r="72" spans="3:17" x14ac:dyDescent="0.25">
      <c r="C72">
        <v>5</v>
      </c>
      <c r="D72">
        <v>101</v>
      </c>
      <c r="E72">
        <v>3.2</v>
      </c>
      <c r="I72">
        <v>540</v>
      </c>
      <c r="J72">
        <v>5</v>
      </c>
      <c r="K72">
        <v>34</v>
      </c>
      <c r="Q72">
        <v>271292</v>
      </c>
    </row>
    <row r="73" spans="3:17" x14ac:dyDescent="0.25">
      <c r="C73">
        <v>5</v>
      </c>
      <c r="D73" t="s">
        <v>1192</v>
      </c>
      <c r="E73">
        <v>10.55</v>
      </c>
      <c r="I73">
        <v>1669.2</v>
      </c>
      <c r="L73">
        <v>26</v>
      </c>
      <c r="Q73">
        <v>487953</v>
      </c>
    </row>
    <row r="74" spans="3:17" x14ac:dyDescent="0.25">
      <c r="C74">
        <v>5</v>
      </c>
      <c r="D74">
        <v>526</v>
      </c>
      <c r="E74">
        <v>10.5</v>
      </c>
      <c r="I74">
        <v>1660.8</v>
      </c>
      <c r="Q74">
        <v>482804</v>
      </c>
    </row>
    <row r="75" spans="3:17" x14ac:dyDescent="0.25">
      <c r="C75">
        <v>5</v>
      </c>
      <c r="D75">
        <v>746</v>
      </c>
      <c r="E75">
        <v>0.05</v>
      </c>
      <c r="I75">
        <v>8.4</v>
      </c>
      <c r="L75">
        <v>26</v>
      </c>
      <c r="Q75">
        <v>5149</v>
      </c>
    </row>
    <row r="76" spans="3:17" x14ac:dyDescent="0.25">
      <c r="C76">
        <v>5</v>
      </c>
      <c r="D76" t="s">
        <v>1193</v>
      </c>
      <c r="E76">
        <v>8.8000000000000007</v>
      </c>
      <c r="I76">
        <v>1344</v>
      </c>
      <c r="K76">
        <v>16</v>
      </c>
      <c r="Q76">
        <v>327569</v>
      </c>
    </row>
    <row r="77" spans="3:17" x14ac:dyDescent="0.25">
      <c r="C77">
        <v>5</v>
      </c>
      <c r="D77">
        <v>304</v>
      </c>
      <c r="E77">
        <v>0.8</v>
      </c>
      <c r="I77">
        <v>136</v>
      </c>
      <c r="K77">
        <v>16</v>
      </c>
      <c r="Q77">
        <v>39677</v>
      </c>
    </row>
    <row r="78" spans="3:17" x14ac:dyDescent="0.25">
      <c r="C78">
        <v>5</v>
      </c>
      <c r="D78">
        <v>305</v>
      </c>
      <c r="E78">
        <v>1</v>
      </c>
      <c r="I78">
        <v>168</v>
      </c>
      <c r="Q78">
        <v>59620</v>
      </c>
    </row>
    <row r="79" spans="3:17" x14ac:dyDescent="0.25">
      <c r="C79">
        <v>5</v>
      </c>
      <c r="D79">
        <v>310</v>
      </c>
      <c r="E79">
        <v>1</v>
      </c>
      <c r="I79">
        <v>168</v>
      </c>
      <c r="Q79">
        <v>40400</v>
      </c>
    </row>
    <row r="80" spans="3:17" x14ac:dyDescent="0.25">
      <c r="C80">
        <v>5</v>
      </c>
      <c r="D80">
        <v>409</v>
      </c>
      <c r="E80">
        <v>5</v>
      </c>
      <c r="I80">
        <v>832</v>
      </c>
      <c r="Q80">
        <v>182307</v>
      </c>
    </row>
    <row r="81" spans="3:17" x14ac:dyDescent="0.25">
      <c r="C81">
        <v>5</v>
      </c>
      <c r="D81">
        <v>642</v>
      </c>
      <c r="E81">
        <v>1</v>
      </c>
      <c r="I81">
        <v>40</v>
      </c>
      <c r="Q81">
        <v>5565</v>
      </c>
    </row>
    <row r="82" spans="3:17" x14ac:dyDescent="0.25">
      <c r="C82">
        <v>5</v>
      </c>
      <c r="D82" t="s">
        <v>1194</v>
      </c>
      <c r="E82">
        <v>1.8</v>
      </c>
      <c r="I82">
        <v>298.39999999999998</v>
      </c>
      <c r="Q82">
        <v>55943</v>
      </c>
    </row>
    <row r="83" spans="3:17" x14ac:dyDescent="0.25">
      <c r="C83">
        <v>5</v>
      </c>
      <c r="D83">
        <v>30</v>
      </c>
      <c r="E83">
        <v>1.8</v>
      </c>
      <c r="I83">
        <v>298.39999999999998</v>
      </c>
      <c r="Q83">
        <v>55943</v>
      </c>
    </row>
    <row r="84" spans="3:17" x14ac:dyDescent="0.25">
      <c r="C84" t="s">
        <v>1199</v>
      </c>
      <c r="E84">
        <v>26.150000000000002</v>
      </c>
      <c r="I84">
        <v>4155.6000000000004</v>
      </c>
      <c r="J84">
        <v>5</v>
      </c>
      <c r="K84">
        <v>50</v>
      </c>
      <c r="L84">
        <v>26</v>
      </c>
      <c r="Q84">
        <v>1215411</v>
      </c>
    </row>
    <row r="85" spans="3:17" x14ac:dyDescent="0.25">
      <c r="C85">
        <v>6</v>
      </c>
      <c r="D85" t="s">
        <v>215</v>
      </c>
      <c r="E85">
        <v>5</v>
      </c>
      <c r="I85">
        <v>872</v>
      </c>
      <c r="K85">
        <v>30</v>
      </c>
      <c r="Q85">
        <v>343461</v>
      </c>
    </row>
    <row r="86" spans="3:17" x14ac:dyDescent="0.25">
      <c r="C86">
        <v>6</v>
      </c>
      <c r="D86">
        <v>99</v>
      </c>
      <c r="E86">
        <v>1.2</v>
      </c>
      <c r="I86">
        <v>208</v>
      </c>
      <c r="Q86">
        <v>46631</v>
      </c>
    </row>
    <row r="87" spans="3:17" x14ac:dyDescent="0.25">
      <c r="C87">
        <v>6</v>
      </c>
      <c r="D87">
        <v>100</v>
      </c>
      <c r="E87">
        <v>0.6</v>
      </c>
      <c r="I87">
        <v>112</v>
      </c>
      <c r="Q87">
        <v>26172</v>
      </c>
    </row>
    <row r="88" spans="3:17" x14ac:dyDescent="0.25">
      <c r="C88">
        <v>6</v>
      </c>
      <c r="D88">
        <v>101</v>
      </c>
      <c r="E88">
        <v>3.2</v>
      </c>
      <c r="I88">
        <v>552</v>
      </c>
      <c r="K88">
        <v>30</v>
      </c>
      <c r="Q88">
        <v>270658</v>
      </c>
    </row>
    <row r="89" spans="3:17" x14ac:dyDescent="0.25">
      <c r="C89">
        <v>6</v>
      </c>
      <c r="D89" t="s">
        <v>1192</v>
      </c>
      <c r="E89">
        <v>10.55</v>
      </c>
      <c r="I89">
        <v>1623.2</v>
      </c>
      <c r="L89">
        <v>70</v>
      </c>
      <c r="Q89">
        <v>479645</v>
      </c>
    </row>
    <row r="90" spans="3:17" x14ac:dyDescent="0.25">
      <c r="C90">
        <v>6</v>
      </c>
      <c r="D90">
        <v>526</v>
      </c>
      <c r="E90">
        <v>10.5</v>
      </c>
      <c r="I90">
        <v>1614.4</v>
      </c>
      <c r="Q90">
        <v>464396</v>
      </c>
    </row>
    <row r="91" spans="3:17" x14ac:dyDescent="0.25">
      <c r="C91">
        <v>6</v>
      </c>
      <c r="D91">
        <v>746</v>
      </c>
      <c r="E91">
        <v>0.05</v>
      </c>
      <c r="I91">
        <v>8.8000000000000007</v>
      </c>
      <c r="L91">
        <v>70</v>
      </c>
      <c r="Q91">
        <v>15249</v>
      </c>
    </row>
    <row r="92" spans="3:17" x14ac:dyDescent="0.25">
      <c r="C92">
        <v>6</v>
      </c>
      <c r="D92" t="s">
        <v>1193</v>
      </c>
      <c r="E92">
        <v>8.8000000000000007</v>
      </c>
      <c r="I92">
        <v>1428</v>
      </c>
      <c r="K92">
        <v>15</v>
      </c>
      <c r="Q92">
        <v>347234</v>
      </c>
    </row>
    <row r="93" spans="3:17" x14ac:dyDescent="0.25">
      <c r="C93">
        <v>6</v>
      </c>
      <c r="D93">
        <v>304</v>
      </c>
      <c r="E93">
        <v>0.8</v>
      </c>
      <c r="I93">
        <v>120</v>
      </c>
      <c r="K93">
        <v>15</v>
      </c>
      <c r="Q93">
        <v>39494</v>
      </c>
    </row>
    <row r="94" spans="3:17" x14ac:dyDescent="0.25">
      <c r="C94">
        <v>6</v>
      </c>
      <c r="D94">
        <v>305</v>
      </c>
      <c r="E94">
        <v>1</v>
      </c>
      <c r="I94">
        <v>176</v>
      </c>
      <c r="Q94">
        <v>59620</v>
      </c>
    </row>
    <row r="95" spans="3:17" x14ac:dyDescent="0.25">
      <c r="C95">
        <v>6</v>
      </c>
      <c r="D95">
        <v>310</v>
      </c>
      <c r="E95">
        <v>1</v>
      </c>
      <c r="I95">
        <v>144</v>
      </c>
      <c r="Q95">
        <v>40898</v>
      </c>
    </row>
    <row r="96" spans="3:17" x14ac:dyDescent="0.25">
      <c r="C96">
        <v>6</v>
      </c>
      <c r="D96">
        <v>409</v>
      </c>
      <c r="E96">
        <v>5</v>
      </c>
      <c r="I96">
        <v>824</v>
      </c>
      <c r="Q96">
        <v>183740</v>
      </c>
    </row>
    <row r="97" spans="3:17" x14ac:dyDescent="0.25">
      <c r="C97">
        <v>6</v>
      </c>
      <c r="D97">
        <v>642</v>
      </c>
      <c r="E97">
        <v>1</v>
      </c>
      <c r="I97">
        <v>164</v>
      </c>
      <c r="Q97">
        <v>23482</v>
      </c>
    </row>
    <row r="98" spans="3:17" x14ac:dyDescent="0.25">
      <c r="C98">
        <v>6</v>
      </c>
      <c r="D98" t="s">
        <v>1194</v>
      </c>
      <c r="E98">
        <v>1.8</v>
      </c>
      <c r="I98">
        <v>282.39999999999998</v>
      </c>
      <c r="Q98">
        <v>56287</v>
      </c>
    </row>
    <row r="99" spans="3:17" x14ac:dyDescent="0.25">
      <c r="C99">
        <v>6</v>
      </c>
      <c r="D99">
        <v>30</v>
      </c>
      <c r="E99">
        <v>1.8</v>
      </c>
      <c r="I99">
        <v>282.39999999999998</v>
      </c>
      <c r="Q99">
        <v>56287</v>
      </c>
    </row>
    <row r="100" spans="3:17" x14ac:dyDescent="0.25">
      <c r="C100" t="s">
        <v>1200</v>
      </c>
      <c r="E100">
        <v>26.150000000000002</v>
      </c>
      <c r="I100">
        <v>4205.6000000000004</v>
      </c>
      <c r="K100">
        <v>45</v>
      </c>
      <c r="L100">
        <v>70</v>
      </c>
      <c r="Q100">
        <v>1226627</v>
      </c>
    </row>
    <row r="101" spans="3:17" x14ac:dyDescent="0.25">
      <c r="C101">
        <v>7</v>
      </c>
      <c r="D101" t="s">
        <v>215</v>
      </c>
      <c r="E101">
        <v>5</v>
      </c>
      <c r="I101">
        <v>740</v>
      </c>
      <c r="J101">
        <v>50</v>
      </c>
      <c r="K101">
        <v>32</v>
      </c>
      <c r="O101">
        <v>412939</v>
      </c>
      <c r="P101">
        <v>412939</v>
      </c>
      <c r="Q101">
        <v>808977</v>
      </c>
    </row>
    <row r="102" spans="3:17" x14ac:dyDescent="0.25">
      <c r="C102">
        <v>7</v>
      </c>
      <c r="D102">
        <v>99</v>
      </c>
      <c r="E102">
        <v>1.2</v>
      </c>
      <c r="I102">
        <v>168</v>
      </c>
      <c r="O102">
        <v>12377</v>
      </c>
      <c r="P102">
        <v>12377</v>
      </c>
      <c r="Q102">
        <v>59193</v>
      </c>
    </row>
    <row r="103" spans="3:17" x14ac:dyDescent="0.25">
      <c r="C103">
        <v>7</v>
      </c>
      <c r="D103">
        <v>100</v>
      </c>
      <c r="E103">
        <v>0.6</v>
      </c>
      <c r="I103">
        <v>88</v>
      </c>
      <c r="O103">
        <v>13443</v>
      </c>
      <c r="P103">
        <v>13443</v>
      </c>
      <c r="Q103">
        <v>39615</v>
      </c>
    </row>
    <row r="104" spans="3:17" x14ac:dyDescent="0.25">
      <c r="C104">
        <v>7</v>
      </c>
      <c r="D104">
        <v>101</v>
      </c>
      <c r="E104">
        <v>3.2</v>
      </c>
      <c r="I104">
        <v>484</v>
      </c>
      <c r="J104">
        <v>50</v>
      </c>
      <c r="K104">
        <v>32</v>
      </c>
      <c r="O104">
        <v>387119</v>
      </c>
      <c r="P104">
        <v>387119</v>
      </c>
      <c r="Q104">
        <v>710169</v>
      </c>
    </row>
    <row r="105" spans="3:17" x14ac:dyDescent="0.25">
      <c r="C105">
        <v>7</v>
      </c>
      <c r="D105" t="s">
        <v>1192</v>
      </c>
      <c r="E105">
        <v>10.55</v>
      </c>
      <c r="I105">
        <v>1436.4</v>
      </c>
      <c r="L105">
        <v>96</v>
      </c>
      <c r="O105">
        <v>248130</v>
      </c>
      <c r="P105">
        <v>248130</v>
      </c>
      <c r="Q105">
        <v>731468</v>
      </c>
    </row>
    <row r="106" spans="3:17" x14ac:dyDescent="0.25">
      <c r="C106">
        <v>7</v>
      </c>
      <c r="D106">
        <v>526</v>
      </c>
      <c r="E106">
        <v>10.5</v>
      </c>
      <c r="I106">
        <v>1428</v>
      </c>
      <c r="O106">
        <v>245216</v>
      </c>
      <c r="P106">
        <v>245216</v>
      </c>
      <c r="Q106">
        <v>708098</v>
      </c>
    </row>
    <row r="107" spans="3:17" x14ac:dyDescent="0.25">
      <c r="C107">
        <v>7</v>
      </c>
      <c r="D107">
        <v>746</v>
      </c>
      <c r="E107">
        <v>0.05</v>
      </c>
      <c r="I107">
        <v>8.4</v>
      </c>
      <c r="L107">
        <v>96</v>
      </c>
      <c r="O107">
        <v>2914</v>
      </c>
      <c r="P107">
        <v>2914</v>
      </c>
      <c r="Q107">
        <v>23370</v>
      </c>
    </row>
    <row r="108" spans="3:17" x14ac:dyDescent="0.25">
      <c r="C108">
        <v>7</v>
      </c>
      <c r="D108" t="s">
        <v>1193</v>
      </c>
      <c r="E108">
        <v>8.8000000000000007</v>
      </c>
      <c r="I108">
        <v>1064</v>
      </c>
      <c r="O108">
        <v>127875</v>
      </c>
      <c r="P108">
        <v>127875</v>
      </c>
      <c r="Q108">
        <v>481652</v>
      </c>
    </row>
    <row r="109" spans="3:17" x14ac:dyDescent="0.25">
      <c r="C109">
        <v>7</v>
      </c>
      <c r="D109">
        <v>304</v>
      </c>
      <c r="E109">
        <v>0.8</v>
      </c>
      <c r="I109">
        <v>116</v>
      </c>
      <c r="O109">
        <v>11320</v>
      </c>
      <c r="P109">
        <v>11320</v>
      </c>
      <c r="Q109">
        <v>47633</v>
      </c>
    </row>
    <row r="110" spans="3:17" x14ac:dyDescent="0.25">
      <c r="C110">
        <v>7</v>
      </c>
      <c r="D110">
        <v>305</v>
      </c>
      <c r="E110">
        <v>1</v>
      </c>
      <c r="I110">
        <v>144</v>
      </c>
      <c r="O110">
        <v>31034</v>
      </c>
      <c r="P110">
        <v>31034</v>
      </c>
      <c r="Q110">
        <v>91598</v>
      </c>
    </row>
    <row r="111" spans="3:17" x14ac:dyDescent="0.25">
      <c r="C111">
        <v>7</v>
      </c>
      <c r="D111">
        <v>310</v>
      </c>
      <c r="E111">
        <v>1</v>
      </c>
      <c r="I111">
        <v>136</v>
      </c>
      <c r="O111">
        <v>13522</v>
      </c>
      <c r="P111">
        <v>13522</v>
      </c>
      <c r="Q111">
        <v>54783</v>
      </c>
    </row>
    <row r="112" spans="3:17" x14ac:dyDescent="0.25">
      <c r="C112">
        <v>7</v>
      </c>
      <c r="D112">
        <v>409</v>
      </c>
      <c r="E112">
        <v>5</v>
      </c>
      <c r="I112">
        <v>548</v>
      </c>
      <c r="O112">
        <v>64280</v>
      </c>
      <c r="P112">
        <v>64280</v>
      </c>
      <c r="Q112">
        <v>256100</v>
      </c>
    </row>
    <row r="113" spans="3:17" x14ac:dyDescent="0.25">
      <c r="C113">
        <v>7</v>
      </c>
      <c r="D113">
        <v>642</v>
      </c>
      <c r="E113">
        <v>1</v>
      </c>
      <c r="I113">
        <v>120</v>
      </c>
      <c r="O113">
        <v>7719</v>
      </c>
      <c r="P113">
        <v>7719</v>
      </c>
      <c r="Q113">
        <v>31538</v>
      </c>
    </row>
    <row r="114" spans="3:17" x14ac:dyDescent="0.25">
      <c r="C114">
        <v>7</v>
      </c>
      <c r="D114" t="s">
        <v>1194</v>
      </c>
      <c r="E114">
        <v>1.8</v>
      </c>
      <c r="I114">
        <v>287.2</v>
      </c>
      <c r="O114">
        <v>15039</v>
      </c>
      <c r="P114">
        <v>15039</v>
      </c>
      <c r="Q114">
        <v>72175</v>
      </c>
    </row>
    <row r="115" spans="3:17" x14ac:dyDescent="0.25">
      <c r="C115">
        <v>7</v>
      </c>
      <c r="D115">
        <v>30</v>
      </c>
      <c r="E115">
        <v>1.8</v>
      </c>
      <c r="I115">
        <v>287.2</v>
      </c>
      <c r="O115">
        <v>15039</v>
      </c>
      <c r="P115">
        <v>15039</v>
      </c>
      <c r="Q115">
        <v>72175</v>
      </c>
    </row>
    <row r="116" spans="3:17" x14ac:dyDescent="0.25">
      <c r="C116" t="s">
        <v>1201</v>
      </c>
      <c r="E116">
        <v>26.150000000000002</v>
      </c>
      <c r="I116">
        <v>3527.6</v>
      </c>
      <c r="J116">
        <v>50</v>
      </c>
      <c r="K116">
        <v>32</v>
      </c>
      <c r="L116">
        <v>96</v>
      </c>
      <c r="O116">
        <v>803983</v>
      </c>
      <c r="P116">
        <v>803983</v>
      </c>
      <c r="Q116">
        <v>2094272</v>
      </c>
    </row>
    <row r="117" spans="3:17" x14ac:dyDescent="0.25">
      <c r="C117">
        <v>8</v>
      </c>
      <c r="D117" t="s">
        <v>215</v>
      </c>
      <c r="E117">
        <v>6</v>
      </c>
      <c r="I117">
        <v>712</v>
      </c>
      <c r="K117">
        <v>6</v>
      </c>
      <c r="Q117">
        <v>333911</v>
      </c>
    </row>
    <row r="118" spans="3:17" x14ac:dyDescent="0.25">
      <c r="C118">
        <v>8</v>
      </c>
      <c r="D118">
        <v>99</v>
      </c>
      <c r="E118">
        <v>2.2000000000000002</v>
      </c>
      <c r="I118">
        <v>296</v>
      </c>
      <c r="Q118">
        <v>81237</v>
      </c>
    </row>
    <row r="119" spans="3:17" x14ac:dyDescent="0.25">
      <c r="C119">
        <v>8</v>
      </c>
      <c r="D119">
        <v>100</v>
      </c>
      <c r="E119">
        <v>0.6</v>
      </c>
      <c r="I119">
        <v>56</v>
      </c>
      <c r="Q119">
        <v>26540</v>
      </c>
    </row>
    <row r="120" spans="3:17" x14ac:dyDescent="0.25">
      <c r="C120">
        <v>8</v>
      </c>
      <c r="D120">
        <v>101</v>
      </c>
      <c r="E120">
        <v>3.2</v>
      </c>
      <c r="I120">
        <v>360</v>
      </c>
      <c r="K120">
        <v>6</v>
      </c>
      <c r="Q120">
        <v>226134</v>
      </c>
    </row>
    <row r="121" spans="3:17" x14ac:dyDescent="0.25">
      <c r="C121">
        <v>8</v>
      </c>
      <c r="D121" t="s">
        <v>1192</v>
      </c>
      <c r="E121">
        <v>10.6</v>
      </c>
      <c r="I121">
        <v>1192.75</v>
      </c>
      <c r="K121">
        <v>95.25</v>
      </c>
      <c r="Q121">
        <v>492757</v>
      </c>
    </row>
    <row r="122" spans="3:17" x14ac:dyDescent="0.25">
      <c r="C122">
        <v>8</v>
      </c>
      <c r="D122">
        <v>526</v>
      </c>
      <c r="E122">
        <v>10.5</v>
      </c>
      <c r="I122">
        <v>1177.5999999999999</v>
      </c>
      <c r="Q122">
        <v>458966</v>
      </c>
    </row>
    <row r="123" spans="3:17" x14ac:dyDescent="0.25">
      <c r="C123">
        <v>8</v>
      </c>
      <c r="D123">
        <v>746</v>
      </c>
      <c r="E123">
        <v>0.1</v>
      </c>
      <c r="I123">
        <v>15.15</v>
      </c>
      <c r="K123">
        <v>95.25</v>
      </c>
      <c r="Q123">
        <v>33791</v>
      </c>
    </row>
    <row r="124" spans="3:17" x14ac:dyDescent="0.25">
      <c r="C124">
        <v>8</v>
      </c>
      <c r="D124" t="s">
        <v>1193</v>
      </c>
      <c r="E124">
        <v>8.8000000000000007</v>
      </c>
      <c r="I124">
        <v>1020</v>
      </c>
      <c r="O124">
        <v>12500</v>
      </c>
      <c r="P124">
        <v>12500</v>
      </c>
      <c r="Q124">
        <v>342595</v>
      </c>
    </row>
    <row r="125" spans="3:17" x14ac:dyDescent="0.25">
      <c r="C125">
        <v>8</v>
      </c>
      <c r="D125">
        <v>304</v>
      </c>
      <c r="E125">
        <v>0.8</v>
      </c>
      <c r="I125">
        <v>92</v>
      </c>
      <c r="Q125">
        <v>34987</v>
      </c>
    </row>
    <row r="126" spans="3:17" x14ac:dyDescent="0.25">
      <c r="C126">
        <v>8</v>
      </c>
      <c r="D126">
        <v>305</v>
      </c>
      <c r="E126">
        <v>1</v>
      </c>
      <c r="I126">
        <v>120</v>
      </c>
      <c r="Q126">
        <v>59271</v>
      </c>
    </row>
    <row r="127" spans="3:17" x14ac:dyDescent="0.25">
      <c r="C127">
        <v>8</v>
      </c>
      <c r="D127">
        <v>310</v>
      </c>
      <c r="E127">
        <v>1</v>
      </c>
      <c r="I127">
        <v>152</v>
      </c>
      <c r="Q127">
        <v>40353</v>
      </c>
    </row>
    <row r="128" spans="3:17" x14ac:dyDescent="0.25">
      <c r="C128">
        <v>8</v>
      </c>
      <c r="D128">
        <v>409</v>
      </c>
      <c r="E128">
        <v>5</v>
      </c>
      <c r="I128">
        <v>552</v>
      </c>
      <c r="O128">
        <v>12500</v>
      </c>
      <c r="P128">
        <v>12500</v>
      </c>
      <c r="Q128">
        <v>184938</v>
      </c>
    </row>
    <row r="129" spans="3:17" x14ac:dyDescent="0.25">
      <c r="C129">
        <v>8</v>
      </c>
      <c r="D129">
        <v>642</v>
      </c>
      <c r="E129">
        <v>1</v>
      </c>
      <c r="I129">
        <v>104</v>
      </c>
      <c r="Q129">
        <v>23046</v>
      </c>
    </row>
    <row r="130" spans="3:17" x14ac:dyDescent="0.25">
      <c r="C130">
        <v>8</v>
      </c>
      <c r="D130" t="s">
        <v>1194</v>
      </c>
      <c r="E130">
        <v>1.8</v>
      </c>
      <c r="I130">
        <v>209.6</v>
      </c>
      <c r="Q130">
        <v>56017</v>
      </c>
    </row>
    <row r="131" spans="3:17" x14ac:dyDescent="0.25">
      <c r="C131">
        <v>8</v>
      </c>
      <c r="D131">
        <v>30</v>
      </c>
      <c r="E131">
        <v>1.8</v>
      </c>
      <c r="I131">
        <v>209.6</v>
      </c>
      <c r="Q131">
        <v>56017</v>
      </c>
    </row>
    <row r="132" spans="3:17" x14ac:dyDescent="0.25">
      <c r="C132" t="s">
        <v>1202</v>
      </c>
      <c r="E132">
        <v>27.200000000000003</v>
      </c>
      <c r="I132">
        <v>3134.35</v>
      </c>
      <c r="K132">
        <v>101.25</v>
      </c>
      <c r="O132">
        <v>12500</v>
      </c>
      <c r="P132">
        <v>12500</v>
      </c>
      <c r="Q132">
        <v>1225280</v>
      </c>
    </row>
    <row r="133" spans="3:17" x14ac:dyDescent="0.25">
      <c r="C133">
        <v>9</v>
      </c>
      <c r="D133" t="s">
        <v>215</v>
      </c>
      <c r="E133">
        <v>6</v>
      </c>
      <c r="I133">
        <v>938</v>
      </c>
      <c r="J133">
        <v>10</v>
      </c>
      <c r="K133">
        <v>10</v>
      </c>
      <c r="Q133">
        <v>367645</v>
      </c>
    </row>
    <row r="134" spans="3:17" x14ac:dyDescent="0.25">
      <c r="C134">
        <v>9</v>
      </c>
      <c r="D134">
        <v>99</v>
      </c>
      <c r="E134">
        <v>2.2000000000000002</v>
      </c>
      <c r="I134">
        <v>360</v>
      </c>
      <c r="Q134">
        <v>82566</v>
      </c>
    </row>
    <row r="135" spans="3:17" x14ac:dyDescent="0.25">
      <c r="C135">
        <v>9</v>
      </c>
      <c r="D135">
        <v>100</v>
      </c>
      <c r="E135">
        <v>0.6</v>
      </c>
      <c r="I135">
        <v>80</v>
      </c>
      <c r="Q135">
        <v>26699</v>
      </c>
    </row>
    <row r="136" spans="3:17" x14ac:dyDescent="0.25">
      <c r="C136">
        <v>9</v>
      </c>
      <c r="D136">
        <v>101</v>
      </c>
      <c r="E136">
        <v>3.2</v>
      </c>
      <c r="I136">
        <v>498</v>
      </c>
      <c r="J136">
        <v>10</v>
      </c>
      <c r="K136">
        <v>10</v>
      </c>
      <c r="Q136">
        <v>258380</v>
      </c>
    </row>
    <row r="137" spans="3:17" x14ac:dyDescent="0.25">
      <c r="C137">
        <v>9</v>
      </c>
      <c r="D137" t="s">
        <v>1192</v>
      </c>
      <c r="E137">
        <v>11.1</v>
      </c>
      <c r="I137">
        <v>1411.25</v>
      </c>
      <c r="Q137">
        <v>446265</v>
      </c>
    </row>
    <row r="138" spans="3:17" x14ac:dyDescent="0.25">
      <c r="C138">
        <v>9</v>
      </c>
      <c r="D138">
        <v>526</v>
      </c>
      <c r="E138">
        <v>11</v>
      </c>
      <c r="I138">
        <v>1395.2</v>
      </c>
      <c r="Q138">
        <v>442244</v>
      </c>
    </row>
    <row r="139" spans="3:17" x14ac:dyDescent="0.25">
      <c r="C139">
        <v>9</v>
      </c>
      <c r="D139">
        <v>746</v>
      </c>
      <c r="E139">
        <v>0.1</v>
      </c>
      <c r="I139">
        <v>16.05</v>
      </c>
      <c r="Q139">
        <v>4021</v>
      </c>
    </row>
    <row r="140" spans="3:17" x14ac:dyDescent="0.25">
      <c r="C140">
        <v>9</v>
      </c>
      <c r="D140" t="s">
        <v>1193</v>
      </c>
      <c r="E140">
        <v>8.8000000000000007</v>
      </c>
      <c r="I140">
        <v>1400</v>
      </c>
      <c r="K140">
        <v>13</v>
      </c>
      <c r="Q140">
        <v>342346</v>
      </c>
    </row>
    <row r="141" spans="3:17" x14ac:dyDescent="0.25">
      <c r="C141">
        <v>9</v>
      </c>
      <c r="D141">
        <v>304</v>
      </c>
      <c r="E141">
        <v>0.8</v>
      </c>
      <c r="I141">
        <v>140</v>
      </c>
      <c r="K141">
        <v>13</v>
      </c>
      <c r="Q141">
        <v>38797</v>
      </c>
    </row>
    <row r="142" spans="3:17" x14ac:dyDescent="0.25">
      <c r="C142">
        <v>9</v>
      </c>
      <c r="D142">
        <v>305</v>
      </c>
      <c r="E142">
        <v>1</v>
      </c>
      <c r="I142">
        <v>176</v>
      </c>
      <c r="Q142">
        <v>59620</v>
      </c>
    </row>
    <row r="143" spans="3:17" x14ac:dyDescent="0.25">
      <c r="C143">
        <v>9</v>
      </c>
      <c r="D143">
        <v>310</v>
      </c>
      <c r="E143">
        <v>1</v>
      </c>
      <c r="I143">
        <v>128</v>
      </c>
      <c r="Q143">
        <v>40783</v>
      </c>
    </row>
    <row r="144" spans="3:17" x14ac:dyDescent="0.25">
      <c r="C144">
        <v>9</v>
      </c>
      <c r="D144">
        <v>409</v>
      </c>
      <c r="E144">
        <v>5</v>
      </c>
      <c r="I144">
        <v>828</v>
      </c>
      <c r="Q144">
        <v>185077</v>
      </c>
    </row>
    <row r="145" spans="3:17" x14ac:dyDescent="0.25">
      <c r="C145">
        <v>9</v>
      </c>
      <c r="D145">
        <v>642</v>
      </c>
      <c r="E145">
        <v>1</v>
      </c>
      <c r="I145">
        <v>128</v>
      </c>
      <c r="Q145">
        <v>18069</v>
      </c>
    </row>
    <row r="146" spans="3:17" x14ac:dyDescent="0.25">
      <c r="C146">
        <v>9</v>
      </c>
      <c r="D146" t="s">
        <v>1194</v>
      </c>
      <c r="E146">
        <v>1.8</v>
      </c>
      <c r="I146">
        <v>284.8</v>
      </c>
      <c r="Q146">
        <v>56640</v>
      </c>
    </row>
    <row r="147" spans="3:17" x14ac:dyDescent="0.25">
      <c r="C147">
        <v>9</v>
      </c>
      <c r="D147">
        <v>30</v>
      </c>
      <c r="E147">
        <v>1.8</v>
      </c>
      <c r="I147">
        <v>284.8</v>
      </c>
      <c r="Q147">
        <v>56640</v>
      </c>
    </row>
    <row r="148" spans="3:17" x14ac:dyDescent="0.25">
      <c r="C148" t="s">
        <v>1203</v>
      </c>
      <c r="E148">
        <v>27.700000000000003</v>
      </c>
      <c r="I148">
        <v>4034.05</v>
      </c>
      <c r="J148">
        <v>10</v>
      </c>
      <c r="K148">
        <v>23</v>
      </c>
      <c r="Q148">
        <v>1212896</v>
      </c>
    </row>
    <row r="149" spans="3:17" x14ac:dyDescent="0.25">
      <c r="C149">
        <v>10</v>
      </c>
      <c r="D149" t="s">
        <v>215</v>
      </c>
      <c r="E149">
        <v>6.1</v>
      </c>
      <c r="I149">
        <v>998</v>
      </c>
      <c r="J149">
        <v>10</v>
      </c>
      <c r="K149">
        <v>48</v>
      </c>
      <c r="L149">
        <v>7</v>
      </c>
      <c r="Q149">
        <v>693995</v>
      </c>
    </row>
    <row r="150" spans="3:17" x14ac:dyDescent="0.25">
      <c r="C150">
        <v>10</v>
      </c>
      <c r="D150">
        <v>99</v>
      </c>
      <c r="E150">
        <v>2</v>
      </c>
      <c r="I150">
        <v>344</v>
      </c>
      <c r="L150">
        <v>7</v>
      </c>
      <c r="Q150">
        <v>156893</v>
      </c>
    </row>
    <row r="151" spans="3:17" x14ac:dyDescent="0.25">
      <c r="C151">
        <v>10</v>
      </c>
      <c r="D151">
        <v>100</v>
      </c>
      <c r="E151">
        <v>0.8</v>
      </c>
      <c r="I151">
        <v>136</v>
      </c>
      <c r="Q151">
        <v>72398</v>
      </c>
    </row>
    <row r="152" spans="3:17" x14ac:dyDescent="0.25">
      <c r="C152">
        <v>10</v>
      </c>
      <c r="D152">
        <v>101</v>
      </c>
      <c r="E152">
        <v>3.3</v>
      </c>
      <c r="I152">
        <v>518</v>
      </c>
      <c r="J152">
        <v>10</v>
      </c>
      <c r="K152">
        <v>48</v>
      </c>
      <c r="Q152">
        <v>464704</v>
      </c>
    </row>
    <row r="153" spans="3:17" x14ac:dyDescent="0.25">
      <c r="C153">
        <v>10</v>
      </c>
      <c r="D153" t="s">
        <v>1192</v>
      </c>
      <c r="E153">
        <v>11.1</v>
      </c>
      <c r="I153">
        <v>1615.2</v>
      </c>
      <c r="K153">
        <v>167.5</v>
      </c>
      <c r="L153">
        <v>1</v>
      </c>
      <c r="Q153">
        <v>1207291</v>
      </c>
    </row>
    <row r="154" spans="3:17" x14ac:dyDescent="0.25">
      <c r="C154">
        <v>10</v>
      </c>
      <c r="D154">
        <v>526</v>
      </c>
      <c r="E154">
        <v>11</v>
      </c>
      <c r="I154">
        <v>1599.2</v>
      </c>
      <c r="Q154">
        <v>1132354</v>
      </c>
    </row>
    <row r="155" spans="3:17" x14ac:dyDescent="0.25">
      <c r="C155">
        <v>10</v>
      </c>
      <c r="D155">
        <v>746</v>
      </c>
      <c r="E155">
        <v>0.1</v>
      </c>
      <c r="I155">
        <v>16</v>
      </c>
      <c r="K155">
        <v>167.5</v>
      </c>
      <c r="L155">
        <v>1</v>
      </c>
      <c r="Q155">
        <v>74937</v>
      </c>
    </row>
    <row r="156" spans="3:17" x14ac:dyDescent="0.25">
      <c r="C156">
        <v>10</v>
      </c>
      <c r="D156" t="s">
        <v>1193</v>
      </c>
      <c r="E156">
        <v>8.8000000000000007</v>
      </c>
      <c r="I156">
        <v>1372</v>
      </c>
      <c r="K156">
        <v>20.5</v>
      </c>
      <c r="Q156">
        <v>834995</v>
      </c>
    </row>
    <row r="157" spans="3:17" x14ac:dyDescent="0.25">
      <c r="C157">
        <v>10</v>
      </c>
      <c r="D157">
        <v>304</v>
      </c>
      <c r="E157">
        <v>0.8</v>
      </c>
      <c r="I157">
        <v>140</v>
      </c>
      <c r="K157">
        <v>20.5</v>
      </c>
      <c r="Q157">
        <v>90966</v>
      </c>
    </row>
    <row r="158" spans="3:17" x14ac:dyDescent="0.25">
      <c r="C158">
        <v>10</v>
      </c>
      <c r="D158">
        <v>305</v>
      </c>
      <c r="E158">
        <v>1</v>
      </c>
      <c r="I158">
        <v>128</v>
      </c>
      <c r="Q158">
        <v>132547</v>
      </c>
    </row>
    <row r="159" spans="3:17" x14ac:dyDescent="0.25">
      <c r="C159">
        <v>10</v>
      </c>
      <c r="D159">
        <v>310</v>
      </c>
      <c r="E159">
        <v>1</v>
      </c>
      <c r="I159">
        <v>176</v>
      </c>
      <c r="Q159">
        <v>109718</v>
      </c>
    </row>
    <row r="160" spans="3:17" x14ac:dyDescent="0.25">
      <c r="C160">
        <v>10</v>
      </c>
      <c r="D160">
        <v>409</v>
      </c>
      <c r="E160">
        <v>5</v>
      </c>
      <c r="I160">
        <v>848</v>
      </c>
      <c r="Q160">
        <v>464199</v>
      </c>
    </row>
    <row r="161" spans="3:17" x14ac:dyDescent="0.25">
      <c r="C161">
        <v>10</v>
      </c>
      <c r="D161">
        <v>642</v>
      </c>
      <c r="E161">
        <v>1</v>
      </c>
      <c r="I161">
        <v>80</v>
      </c>
      <c r="Q161">
        <v>37565</v>
      </c>
    </row>
    <row r="162" spans="3:17" x14ac:dyDescent="0.25">
      <c r="C162">
        <v>10</v>
      </c>
      <c r="D162" t="s">
        <v>1194</v>
      </c>
      <c r="E162">
        <v>1.8</v>
      </c>
      <c r="I162">
        <v>298.39999999999998</v>
      </c>
      <c r="Q162">
        <v>104155</v>
      </c>
    </row>
    <row r="163" spans="3:17" x14ac:dyDescent="0.25">
      <c r="C163">
        <v>10</v>
      </c>
      <c r="D163">
        <v>30</v>
      </c>
      <c r="E163">
        <v>1.8</v>
      </c>
      <c r="I163">
        <v>298.39999999999998</v>
      </c>
      <c r="Q163">
        <v>104155</v>
      </c>
    </row>
    <row r="164" spans="3:17" x14ac:dyDescent="0.25">
      <c r="C164" t="s">
        <v>1204</v>
      </c>
      <c r="E164">
        <v>27.800000000000004</v>
      </c>
      <c r="I164">
        <v>4283.5999999999995</v>
      </c>
      <c r="J164">
        <v>10</v>
      </c>
      <c r="K164">
        <v>236</v>
      </c>
      <c r="L164">
        <v>8</v>
      </c>
      <c r="Q164">
        <v>2840436</v>
      </c>
    </row>
    <row r="165" spans="3:17" x14ac:dyDescent="0.25">
      <c r="C165">
        <v>11</v>
      </c>
      <c r="D165" t="s">
        <v>215</v>
      </c>
      <c r="E165">
        <v>6.1</v>
      </c>
      <c r="I165">
        <v>1012</v>
      </c>
      <c r="J165">
        <v>10</v>
      </c>
      <c r="K165">
        <v>32</v>
      </c>
      <c r="L165">
        <v>9.5</v>
      </c>
      <c r="O165">
        <v>117381</v>
      </c>
      <c r="P165">
        <v>117381</v>
      </c>
      <c r="Q165">
        <v>539237</v>
      </c>
    </row>
    <row r="166" spans="3:17" x14ac:dyDescent="0.25">
      <c r="C166">
        <v>11</v>
      </c>
      <c r="D166">
        <v>99</v>
      </c>
      <c r="E166">
        <v>2</v>
      </c>
      <c r="I166">
        <v>328</v>
      </c>
      <c r="L166">
        <v>9.5</v>
      </c>
      <c r="O166">
        <v>26587</v>
      </c>
      <c r="P166">
        <v>26587</v>
      </c>
      <c r="Q166">
        <v>101990</v>
      </c>
    </row>
    <row r="167" spans="3:17" x14ac:dyDescent="0.25">
      <c r="C167">
        <v>11</v>
      </c>
      <c r="D167">
        <v>100</v>
      </c>
      <c r="E167">
        <v>0.8</v>
      </c>
      <c r="I167">
        <v>136</v>
      </c>
      <c r="O167">
        <v>22902</v>
      </c>
      <c r="P167">
        <v>22902</v>
      </c>
      <c r="Q167">
        <v>58710</v>
      </c>
    </row>
    <row r="168" spans="3:17" x14ac:dyDescent="0.25">
      <c r="C168">
        <v>11</v>
      </c>
      <c r="D168">
        <v>101</v>
      </c>
      <c r="E168">
        <v>3.3</v>
      </c>
      <c r="I168">
        <v>548</v>
      </c>
      <c r="J168">
        <v>10</v>
      </c>
      <c r="K168">
        <v>32</v>
      </c>
      <c r="O168">
        <v>67892</v>
      </c>
      <c r="P168">
        <v>67892</v>
      </c>
      <c r="Q168">
        <v>378537</v>
      </c>
    </row>
    <row r="169" spans="3:17" x14ac:dyDescent="0.25">
      <c r="C169">
        <v>11</v>
      </c>
      <c r="D169" t="s">
        <v>1192</v>
      </c>
      <c r="E169">
        <v>11.1</v>
      </c>
      <c r="I169">
        <v>1574.75</v>
      </c>
      <c r="K169">
        <v>63.25</v>
      </c>
      <c r="N169">
        <v>314000</v>
      </c>
      <c r="O169">
        <v>157862</v>
      </c>
      <c r="P169">
        <v>471862</v>
      </c>
      <c r="Q169">
        <v>969442</v>
      </c>
    </row>
    <row r="170" spans="3:17" x14ac:dyDescent="0.25">
      <c r="C170">
        <v>11</v>
      </c>
      <c r="D170">
        <v>526</v>
      </c>
      <c r="E170">
        <v>11</v>
      </c>
      <c r="I170">
        <v>1557.6</v>
      </c>
      <c r="N170">
        <v>314000</v>
      </c>
      <c r="O170">
        <v>152744</v>
      </c>
      <c r="P170">
        <v>466744</v>
      </c>
      <c r="Q170">
        <v>940118</v>
      </c>
    </row>
    <row r="171" spans="3:17" x14ac:dyDescent="0.25">
      <c r="C171">
        <v>11</v>
      </c>
      <c r="D171">
        <v>746</v>
      </c>
      <c r="E171">
        <v>0.1</v>
      </c>
      <c r="I171">
        <v>17.149999999999999</v>
      </c>
      <c r="K171">
        <v>63.25</v>
      </c>
      <c r="O171">
        <v>5118</v>
      </c>
      <c r="P171">
        <v>5118</v>
      </c>
      <c r="Q171">
        <v>29324</v>
      </c>
    </row>
    <row r="172" spans="3:17" x14ac:dyDescent="0.25">
      <c r="C172">
        <v>11</v>
      </c>
      <c r="D172" t="s">
        <v>1193</v>
      </c>
      <c r="E172">
        <v>8.8000000000000007</v>
      </c>
      <c r="I172">
        <v>1284</v>
      </c>
      <c r="K172">
        <v>18</v>
      </c>
      <c r="N172">
        <v>127250</v>
      </c>
      <c r="O172">
        <v>164094</v>
      </c>
      <c r="P172">
        <v>291344</v>
      </c>
      <c r="Q172">
        <v>620034</v>
      </c>
    </row>
    <row r="173" spans="3:17" x14ac:dyDescent="0.25">
      <c r="C173">
        <v>11</v>
      </c>
      <c r="D173">
        <v>304</v>
      </c>
      <c r="E173">
        <v>0.8</v>
      </c>
      <c r="I173">
        <v>100</v>
      </c>
      <c r="K173">
        <v>18</v>
      </c>
      <c r="O173">
        <v>14880</v>
      </c>
      <c r="P173">
        <v>14880</v>
      </c>
      <c r="Q173">
        <v>55077</v>
      </c>
    </row>
    <row r="174" spans="3:17" x14ac:dyDescent="0.25">
      <c r="C174">
        <v>11</v>
      </c>
      <c r="D174">
        <v>305</v>
      </c>
      <c r="E174">
        <v>1</v>
      </c>
      <c r="I174">
        <v>168</v>
      </c>
      <c r="O174">
        <v>35710</v>
      </c>
      <c r="P174">
        <v>35710</v>
      </c>
      <c r="Q174">
        <v>95330</v>
      </c>
    </row>
    <row r="175" spans="3:17" x14ac:dyDescent="0.25">
      <c r="C175">
        <v>11</v>
      </c>
      <c r="D175">
        <v>310</v>
      </c>
      <c r="E175">
        <v>1</v>
      </c>
      <c r="I175">
        <v>136</v>
      </c>
      <c r="O175">
        <v>17328</v>
      </c>
      <c r="P175">
        <v>17328</v>
      </c>
      <c r="Q175">
        <v>57811</v>
      </c>
    </row>
    <row r="176" spans="3:17" x14ac:dyDescent="0.25">
      <c r="C176">
        <v>11</v>
      </c>
      <c r="D176">
        <v>409</v>
      </c>
      <c r="E176">
        <v>5</v>
      </c>
      <c r="I176">
        <v>792</v>
      </c>
      <c r="N176">
        <v>127250</v>
      </c>
      <c r="O176">
        <v>86763</v>
      </c>
      <c r="P176">
        <v>214013</v>
      </c>
      <c r="Q176">
        <v>390161</v>
      </c>
    </row>
    <row r="177" spans="3:17" x14ac:dyDescent="0.25">
      <c r="C177">
        <v>11</v>
      </c>
      <c r="D177">
        <v>642</v>
      </c>
      <c r="E177">
        <v>1</v>
      </c>
      <c r="I177">
        <v>88</v>
      </c>
      <c r="O177">
        <v>9413</v>
      </c>
      <c r="P177">
        <v>9413</v>
      </c>
      <c r="Q177">
        <v>21655</v>
      </c>
    </row>
    <row r="178" spans="3:17" x14ac:dyDescent="0.25">
      <c r="C178">
        <v>11</v>
      </c>
      <c r="D178" t="s">
        <v>1194</v>
      </c>
      <c r="E178">
        <v>1.8</v>
      </c>
      <c r="I178">
        <v>294.39999999999998</v>
      </c>
      <c r="O178">
        <v>20411</v>
      </c>
      <c r="P178">
        <v>20411</v>
      </c>
      <c r="Q178">
        <v>77096</v>
      </c>
    </row>
    <row r="179" spans="3:17" x14ac:dyDescent="0.25">
      <c r="C179">
        <v>11</v>
      </c>
      <c r="D179">
        <v>30</v>
      </c>
      <c r="E179">
        <v>1.8</v>
      </c>
      <c r="I179">
        <v>294.39999999999998</v>
      </c>
      <c r="O179">
        <v>20411</v>
      </c>
      <c r="P179">
        <v>20411</v>
      </c>
      <c r="Q179">
        <v>77096</v>
      </c>
    </row>
    <row r="180" spans="3:17" x14ac:dyDescent="0.25">
      <c r="C180" t="s">
        <v>1205</v>
      </c>
      <c r="E180">
        <v>27.800000000000004</v>
      </c>
      <c r="I180">
        <v>4165.1499999999996</v>
      </c>
      <c r="J180">
        <v>10</v>
      </c>
      <c r="K180">
        <v>113.25</v>
      </c>
      <c r="L180">
        <v>9.5</v>
      </c>
      <c r="N180">
        <v>441250</v>
      </c>
      <c r="O180">
        <v>459748</v>
      </c>
      <c r="P180">
        <v>900998</v>
      </c>
      <c r="Q180">
        <v>2205809</v>
      </c>
    </row>
    <row r="181" spans="3:17" x14ac:dyDescent="0.25">
      <c r="C181">
        <v>12</v>
      </c>
      <c r="D181" t="s">
        <v>215</v>
      </c>
      <c r="E181">
        <v>6.1</v>
      </c>
      <c r="I181">
        <v>868</v>
      </c>
      <c r="J181">
        <v>5.5</v>
      </c>
      <c r="K181">
        <v>12</v>
      </c>
      <c r="L181">
        <v>9</v>
      </c>
      <c r="O181">
        <v>355368</v>
      </c>
      <c r="P181">
        <v>355368</v>
      </c>
      <c r="Q181">
        <v>666927</v>
      </c>
    </row>
    <row r="182" spans="3:17" x14ac:dyDescent="0.25">
      <c r="C182">
        <v>12</v>
      </c>
      <c r="D182">
        <v>99</v>
      </c>
      <c r="E182">
        <v>2</v>
      </c>
      <c r="I182">
        <v>240</v>
      </c>
      <c r="L182">
        <v>9</v>
      </c>
      <c r="Q182">
        <v>77223</v>
      </c>
    </row>
    <row r="183" spans="3:17" x14ac:dyDescent="0.25">
      <c r="C183">
        <v>12</v>
      </c>
      <c r="D183">
        <v>100</v>
      </c>
      <c r="E183">
        <v>0.8</v>
      </c>
      <c r="I183">
        <v>128</v>
      </c>
      <c r="Q183">
        <v>36266</v>
      </c>
    </row>
    <row r="184" spans="3:17" x14ac:dyDescent="0.25">
      <c r="C184">
        <v>12</v>
      </c>
      <c r="D184">
        <v>101</v>
      </c>
      <c r="E184">
        <v>3.3</v>
      </c>
      <c r="I184">
        <v>500</v>
      </c>
      <c r="J184">
        <v>5.5</v>
      </c>
      <c r="K184">
        <v>12</v>
      </c>
      <c r="O184">
        <v>355368</v>
      </c>
      <c r="P184">
        <v>355368</v>
      </c>
      <c r="Q184">
        <v>553438</v>
      </c>
    </row>
    <row r="185" spans="3:17" x14ac:dyDescent="0.25">
      <c r="C185">
        <v>12</v>
      </c>
      <c r="D185" t="s">
        <v>1192</v>
      </c>
      <c r="E185">
        <v>11.1</v>
      </c>
      <c r="I185">
        <v>1424.45</v>
      </c>
      <c r="K185">
        <v>74.75</v>
      </c>
      <c r="O185">
        <v>127387</v>
      </c>
      <c r="P185">
        <v>127387</v>
      </c>
      <c r="Q185">
        <v>668095</v>
      </c>
    </row>
    <row r="186" spans="3:17" x14ac:dyDescent="0.25">
      <c r="C186">
        <v>12</v>
      </c>
      <c r="D186">
        <v>526</v>
      </c>
      <c r="E186">
        <v>11</v>
      </c>
      <c r="I186">
        <v>1408</v>
      </c>
      <c r="O186">
        <v>127387</v>
      </c>
      <c r="P186">
        <v>127387</v>
      </c>
      <c r="Q186">
        <v>641395</v>
      </c>
    </row>
    <row r="187" spans="3:17" x14ac:dyDescent="0.25">
      <c r="C187">
        <v>12</v>
      </c>
      <c r="D187">
        <v>746</v>
      </c>
      <c r="E187">
        <v>0.1</v>
      </c>
      <c r="I187">
        <v>16.45</v>
      </c>
      <c r="K187">
        <v>74.75</v>
      </c>
      <c r="Q187">
        <v>26700</v>
      </c>
    </row>
    <row r="188" spans="3:17" x14ac:dyDescent="0.25">
      <c r="C188">
        <v>12</v>
      </c>
      <c r="D188" t="s">
        <v>1193</v>
      </c>
      <c r="E188">
        <v>8.8000000000000007</v>
      </c>
      <c r="I188">
        <v>1336.8</v>
      </c>
      <c r="J188">
        <v>14</v>
      </c>
      <c r="K188">
        <v>15</v>
      </c>
      <c r="Q188">
        <v>365242</v>
      </c>
    </row>
    <row r="189" spans="3:17" x14ac:dyDescent="0.25">
      <c r="C189">
        <v>12</v>
      </c>
      <c r="D189">
        <v>304</v>
      </c>
      <c r="E189">
        <v>0.8</v>
      </c>
      <c r="I189">
        <v>136.80000000000001</v>
      </c>
      <c r="K189">
        <v>15</v>
      </c>
      <c r="Q189">
        <v>39333</v>
      </c>
    </row>
    <row r="190" spans="3:17" x14ac:dyDescent="0.25">
      <c r="C190">
        <v>12</v>
      </c>
      <c r="D190">
        <v>305</v>
      </c>
      <c r="E190">
        <v>1</v>
      </c>
      <c r="I190">
        <v>152</v>
      </c>
      <c r="Q190">
        <v>61019</v>
      </c>
    </row>
    <row r="191" spans="3:17" x14ac:dyDescent="0.25">
      <c r="C191">
        <v>12</v>
      </c>
      <c r="D191">
        <v>310</v>
      </c>
      <c r="E191">
        <v>1</v>
      </c>
      <c r="I191">
        <v>112</v>
      </c>
      <c r="Q191">
        <v>42094</v>
      </c>
    </row>
    <row r="192" spans="3:17" x14ac:dyDescent="0.25">
      <c r="C192">
        <v>12</v>
      </c>
      <c r="D192">
        <v>409</v>
      </c>
      <c r="E192">
        <v>5</v>
      </c>
      <c r="I192">
        <v>784</v>
      </c>
      <c r="J192">
        <v>14</v>
      </c>
      <c r="Q192">
        <v>199010</v>
      </c>
    </row>
    <row r="193" spans="3:17" x14ac:dyDescent="0.25">
      <c r="C193">
        <v>12</v>
      </c>
      <c r="D193">
        <v>642</v>
      </c>
      <c r="E193">
        <v>1</v>
      </c>
      <c r="I193">
        <v>152</v>
      </c>
      <c r="Q193">
        <v>23786</v>
      </c>
    </row>
    <row r="194" spans="3:17" x14ac:dyDescent="0.25">
      <c r="C194">
        <v>12</v>
      </c>
      <c r="D194" t="s">
        <v>1194</v>
      </c>
      <c r="E194">
        <v>1.8</v>
      </c>
      <c r="I194">
        <v>283.2</v>
      </c>
      <c r="Q194">
        <v>57373</v>
      </c>
    </row>
    <row r="195" spans="3:17" x14ac:dyDescent="0.25">
      <c r="C195">
        <v>12</v>
      </c>
      <c r="D195">
        <v>30</v>
      </c>
      <c r="E195">
        <v>1.8</v>
      </c>
      <c r="I195">
        <v>283.2</v>
      </c>
      <c r="Q195">
        <v>57373</v>
      </c>
    </row>
    <row r="196" spans="3:17" x14ac:dyDescent="0.25">
      <c r="C196" t="s">
        <v>1206</v>
      </c>
      <c r="E196">
        <v>27.800000000000004</v>
      </c>
      <c r="I196">
        <v>3912.45</v>
      </c>
      <c r="J196">
        <v>19.5</v>
      </c>
      <c r="K196">
        <v>101.75</v>
      </c>
      <c r="L196">
        <v>9</v>
      </c>
      <c r="O196">
        <v>482755</v>
      </c>
      <c r="P196">
        <v>482755</v>
      </c>
      <c r="Q196">
        <v>1757637</v>
      </c>
    </row>
  </sheetData>
  <hyperlinks>
    <hyperlink ref="A2" location="Obsah!A1" display="Zpět na Obsah  KL 01  1.-4.měsíc" xr:uid="{0781B564-6A4C-4B81-81DE-2F78500C5DC4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1223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40872590.460000008</v>
      </c>
      <c r="C3" s="222">
        <f t="shared" ref="C3:Z3" si="0">SUBTOTAL(9,C6:C1048576)</f>
        <v>8</v>
      </c>
      <c r="D3" s="222"/>
      <c r="E3" s="222">
        <f>SUBTOTAL(9,E6:E1048576)/4</f>
        <v>43939259.729999997</v>
      </c>
      <c r="F3" s="222"/>
      <c r="G3" s="222">
        <f t="shared" si="0"/>
        <v>7</v>
      </c>
      <c r="H3" s="222">
        <f>SUBTOTAL(9,H6:H1048576)/4</f>
        <v>49592384.149999991</v>
      </c>
      <c r="I3" s="225">
        <f>IF(B3&lt;&gt;0,H3/B3,"")</f>
        <v>1.2133408622224133</v>
      </c>
      <c r="J3" s="223">
        <f>IF(E3&lt;&gt;0,H3/E3,"")</f>
        <v>1.12865770736097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03"/>
      <c r="B5" s="604">
        <v>2018</v>
      </c>
      <c r="C5" s="605"/>
      <c r="D5" s="605"/>
      <c r="E5" s="605">
        <v>2019</v>
      </c>
      <c r="F5" s="605"/>
      <c r="G5" s="605"/>
      <c r="H5" s="605">
        <v>2020</v>
      </c>
      <c r="I5" s="606" t="s">
        <v>269</v>
      </c>
      <c r="J5" s="607" t="s">
        <v>2</v>
      </c>
      <c r="K5" s="604">
        <v>2015</v>
      </c>
      <c r="L5" s="605"/>
      <c r="M5" s="605"/>
      <c r="N5" s="605">
        <v>2019</v>
      </c>
      <c r="O5" s="605"/>
      <c r="P5" s="605"/>
      <c r="Q5" s="605">
        <v>2020</v>
      </c>
      <c r="R5" s="606" t="s">
        <v>269</v>
      </c>
      <c r="S5" s="607" t="s">
        <v>2</v>
      </c>
      <c r="T5" s="604">
        <v>2015</v>
      </c>
      <c r="U5" s="605"/>
      <c r="V5" s="605"/>
      <c r="W5" s="605">
        <v>2019</v>
      </c>
      <c r="X5" s="605"/>
      <c r="Y5" s="605"/>
      <c r="Z5" s="605">
        <v>2020</v>
      </c>
      <c r="AA5" s="606" t="s">
        <v>269</v>
      </c>
      <c r="AB5" s="607" t="s">
        <v>2</v>
      </c>
    </row>
    <row r="6" spans="1:28" ht="14.45" customHeight="1" x14ac:dyDescent="0.25">
      <c r="A6" s="608" t="s">
        <v>1220</v>
      </c>
      <c r="B6" s="609">
        <v>40872590.460000008</v>
      </c>
      <c r="C6" s="610">
        <v>1</v>
      </c>
      <c r="D6" s="610">
        <v>0.93020662412511723</v>
      </c>
      <c r="E6" s="609">
        <v>43939259.729999997</v>
      </c>
      <c r="F6" s="610">
        <v>1.0750299708309701</v>
      </c>
      <c r="G6" s="610">
        <v>1</v>
      </c>
      <c r="H6" s="609">
        <v>49592384.149999991</v>
      </c>
      <c r="I6" s="610">
        <v>1.2133408622224133</v>
      </c>
      <c r="J6" s="610">
        <v>1.12865770736097</v>
      </c>
      <c r="K6" s="609"/>
      <c r="L6" s="610"/>
      <c r="M6" s="610"/>
      <c r="N6" s="609"/>
      <c r="O6" s="610"/>
      <c r="P6" s="610"/>
      <c r="Q6" s="609"/>
      <c r="R6" s="610"/>
      <c r="S6" s="610"/>
      <c r="T6" s="609"/>
      <c r="U6" s="610"/>
      <c r="V6" s="610"/>
      <c r="W6" s="609"/>
      <c r="X6" s="610"/>
      <c r="Y6" s="610"/>
      <c r="Z6" s="609"/>
      <c r="AA6" s="610"/>
      <c r="AB6" s="611"/>
    </row>
    <row r="7" spans="1:28" ht="14.45" customHeight="1" x14ac:dyDescent="0.25">
      <c r="A7" s="618" t="s">
        <v>1221</v>
      </c>
      <c r="B7" s="612">
        <v>7131450.9500000067</v>
      </c>
      <c r="C7" s="613">
        <v>1</v>
      </c>
      <c r="D7" s="613">
        <v>0.9094426206610452</v>
      </c>
      <c r="E7" s="612">
        <v>7841562.2800000068</v>
      </c>
      <c r="F7" s="613">
        <v>1.0995745935825303</v>
      </c>
      <c r="G7" s="613">
        <v>1</v>
      </c>
      <c r="H7" s="612">
        <v>7645298.7499999972</v>
      </c>
      <c r="I7" s="613">
        <v>1.0720537522592075</v>
      </c>
      <c r="J7" s="613">
        <v>0.97497137394412059</v>
      </c>
      <c r="K7" s="612"/>
      <c r="L7" s="613"/>
      <c r="M7" s="613"/>
      <c r="N7" s="612"/>
      <c r="O7" s="613"/>
      <c r="P7" s="613"/>
      <c r="Q7" s="612"/>
      <c r="R7" s="613"/>
      <c r="S7" s="613"/>
      <c r="T7" s="612"/>
      <c r="U7" s="613"/>
      <c r="V7" s="613"/>
      <c r="W7" s="612"/>
      <c r="X7" s="613"/>
      <c r="Y7" s="613"/>
      <c r="Z7" s="612"/>
      <c r="AA7" s="613"/>
      <c r="AB7" s="614"/>
    </row>
    <row r="8" spans="1:28" ht="14.45" customHeight="1" thickBot="1" x14ac:dyDescent="0.3">
      <c r="A8" s="619" t="s">
        <v>1222</v>
      </c>
      <c r="B8" s="615">
        <v>33741139.510000005</v>
      </c>
      <c r="C8" s="616">
        <v>1</v>
      </c>
      <c r="D8" s="616">
        <v>0.93471722280170022</v>
      </c>
      <c r="E8" s="615">
        <v>36097697.449999988</v>
      </c>
      <c r="F8" s="616">
        <v>1.0698422748674969</v>
      </c>
      <c r="G8" s="616">
        <v>1</v>
      </c>
      <c r="H8" s="615">
        <v>41947085.399999991</v>
      </c>
      <c r="I8" s="616">
        <v>1.2432029863000909</v>
      </c>
      <c r="J8" s="616">
        <v>1.162043242733201</v>
      </c>
      <c r="K8" s="615"/>
      <c r="L8" s="616"/>
      <c r="M8" s="616"/>
      <c r="N8" s="615"/>
      <c r="O8" s="616"/>
      <c r="P8" s="616"/>
      <c r="Q8" s="615"/>
      <c r="R8" s="616"/>
      <c r="S8" s="616"/>
      <c r="T8" s="615"/>
      <c r="U8" s="616"/>
      <c r="V8" s="616"/>
      <c r="W8" s="615"/>
      <c r="X8" s="616"/>
      <c r="Y8" s="616"/>
      <c r="Z8" s="615"/>
      <c r="AA8" s="616"/>
      <c r="AB8" s="617"/>
    </row>
    <row r="9" spans="1:28" ht="14.45" customHeight="1" thickBot="1" x14ac:dyDescent="0.25"/>
    <row r="10" spans="1:28" ht="14.45" customHeight="1" x14ac:dyDescent="0.25">
      <c r="A10" s="608" t="s">
        <v>482</v>
      </c>
      <c r="B10" s="609">
        <v>7131450.9500000067</v>
      </c>
      <c r="C10" s="610">
        <v>1</v>
      </c>
      <c r="D10" s="610">
        <v>0.9094426206610452</v>
      </c>
      <c r="E10" s="609">
        <v>7841562.2800000068</v>
      </c>
      <c r="F10" s="610">
        <v>1.0995745935825303</v>
      </c>
      <c r="G10" s="610">
        <v>1</v>
      </c>
      <c r="H10" s="609">
        <v>7645298.7499999963</v>
      </c>
      <c r="I10" s="610">
        <v>1.0720537522592073</v>
      </c>
      <c r="J10" s="611">
        <v>0.97497137394412048</v>
      </c>
    </row>
    <row r="11" spans="1:28" ht="14.45" customHeight="1" x14ac:dyDescent="0.25">
      <c r="A11" s="618" t="s">
        <v>1224</v>
      </c>
      <c r="B11" s="612">
        <v>7130178.6200000066</v>
      </c>
      <c r="C11" s="613">
        <v>1</v>
      </c>
      <c r="D11" s="613">
        <v>0.90928036600380102</v>
      </c>
      <c r="E11" s="612">
        <v>7841562.2800000068</v>
      </c>
      <c r="F11" s="613">
        <v>1.0997708049002564</v>
      </c>
      <c r="G11" s="613">
        <v>1</v>
      </c>
      <c r="H11" s="612">
        <v>7643725.7499999963</v>
      </c>
      <c r="I11" s="613">
        <v>1.0720244410931727</v>
      </c>
      <c r="J11" s="614">
        <v>0.9747707761622203</v>
      </c>
    </row>
    <row r="12" spans="1:28" ht="14.45" customHeight="1" x14ac:dyDescent="0.25">
      <c r="A12" s="618" t="s">
        <v>1225</v>
      </c>
      <c r="B12" s="612">
        <v>1272.33</v>
      </c>
      <c r="C12" s="613">
        <v>1</v>
      </c>
      <c r="D12" s="613"/>
      <c r="E12" s="612"/>
      <c r="F12" s="613"/>
      <c r="G12" s="613"/>
      <c r="H12" s="612">
        <v>1573</v>
      </c>
      <c r="I12" s="613">
        <v>1.236314478162112</v>
      </c>
      <c r="J12" s="614"/>
    </row>
    <row r="13" spans="1:28" ht="14.45" customHeight="1" x14ac:dyDescent="0.25">
      <c r="A13" s="620" t="s">
        <v>487</v>
      </c>
      <c r="B13" s="621">
        <v>33741139.510000005</v>
      </c>
      <c r="C13" s="622">
        <v>1</v>
      </c>
      <c r="D13" s="622">
        <v>0.9347172228017</v>
      </c>
      <c r="E13" s="621">
        <v>36097697.449999996</v>
      </c>
      <c r="F13" s="622">
        <v>1.0698422748674972</v>
      </c>
      <c r="G13" s="622">
        <v>1</v>
      </c>
      <c r="H13" s="621">
        <v>41947085.399999991</v>
      </c>
      <c r="I13" s="622">
        <v>1.2432029863000909</v>
      </c>
      <c r="J13" s="623">
        <v>1.1620432427332008</v>
      </c>
    </row>
    <row r="14" spans="1:28" ht="14.45" customHeight="1" thickBot="1" x14ac:dyDescent="0.3">
      <c r="A14" s="619" t="s">
        <v>1224</v>
      </c>
      <c r="B14" s="615">
        <v>33741139.510000005</v>
      </c>
      <c r="C14" s="616">
        <v>1</v>
      </c>
      <c r="D14" s="616">
        <v>0.9347172228017</v>
      </c>
      <c r="E14" s="615">
        <v>36097697.449999996</v>
      </c>
      <c r="F14" s="616">
        <v>1.0698422748674972</v>
      </c>
      <c r="G14" s="616">
        <v>1</v>
      </c>
      <c r="H14" s="615">
        <v>41947085.399999991</v>
      </c>
      <c r="I14" s="616">
        <v>1.2432029863000909</v>
      </c>
      <c r="J14" s="617">
        <v>1.1620432427332008</v>
      </c>
    </row>
    <row r="15" spans="1:28" ht="14.45" customHeight="1" x14ac:dyDescent="0.2">
      <c r="A15" s="543" t="s">
        <v>244</v>
      </c>
    </row>
    <row r="16" spans="1:28" ht="14.45" customHeight="1" x14ac:dyDescent="0.2">
      <c r="A16" s="544" t="s">
        <v>527</v>
      </c>
    </row>
    <row r="17" spans="1:1" ht="14.45" customHeight="1" x14ac:dyDescent="0.2">
      <c r="A17" s="543" t="s">
        <v>1226</v>
      </c>
    </row>
    <row r="18" spans="1:1" ht="14.45" customHeight="1" x14ac:dyDescent="0.2">
      <c r="A18" s="543" t="s">
        <v>1227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E0C52684-7983-4482-9C1C-C7708B6268B2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1229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18836</v>
      </c>
      <c r="C3" s="260">
        <f t="shared" si="0"/>
        <v>20992</v>
      </c>
      <c r="D3" s="272">
        <f t="shared" si="0"/>
        <v>20873</v>
      </c>
      <c r="E3" s="224">
        <f t="shared" si="0"/>
        <v>40872590.459999889</v>
      </c>
      <c r="F3" s="222">
        <f t="shared" si="0"/>
        <v>43939259.72999987</v>
      </c>
      <c r="G3" s="261">
        <f t="shared" si="0"/>
        <v>49592384.149999857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03"/>
      <c r="B5" s="604">
        <v>2018</v>
      </c>
      <c r="C5" s="605">
        <v>2019</v>
      </c>
      <c r="D5" s="624">
        <v>2020</v>
      </c>
      <c r="E5" s="604">
        <v>2018</v>
      </c>
      <c r="F5" s="605">
        <v>2019</v>
      </c>
      <c r="G5" s="624">
        <v>2020</v>
      </c>
    </row>
    <row r="6" spans="1:7" ht="14.45" customHeight="1" x14ac:dyDescent="0.2">
      <c r="A6" s="594" t="s">
        <v>1224</v>
      </c>
      <c r="B6" s="116">
        <v>18820</v>
      </c>
      <c r="C6" s="116">
        <v>20992</v>
      </c>
      <c r="D6" s="116">
        <v>20871</v>
      </c>
      <c r="E6" s="625">
        <v>40871318.129999891</v>
      </c>
      <c r="F6" s="625">
        <v>43939259.72999987</v>
      </c>
      <c r="G6" s="626">
        <v>49590811.149999857</v>
      </c>
    </row>
    <row r="7" spans="1:7" ht="14.45" customHeight="1" x14ac:dyDescent="0.2">
      <c r="A7" s="595" t="s">
        <v>531</v>
      </c>
      <c r="B7" s="587">
        <v>2</v>
      </c>
      <c r="C7" s="587"/>
      <c r="D7" s="587">
        <v>2</v>
      </c>
      <c r="E7" s="627">
        <v>384.33</v>
      </c>
      <c r="F7" s="627"/>
      <c r="G7" s="628">
        <v>1573</v>
      </c>
    </row>
    <row r="8" spans="1:7" ht="14.45" customHeight="1" thickBot="1" x14ac:dyDescent="0.25">
      <c r="A8" s="631" t="s">
        <v>1228</v>
      </c>
      <c r="B8" s="589">
        <v>14</v>
      </c>
      <c r="C8" s="589"/>
      <c r="D8" s="589"/>
      <c r="E8" s="629">
        <v>888</v>
      </c>
      <c r="F8" s="629"/>
      <c r="G8" s="630"/>
    </row>
    <row r="9" spans="1:7" ht="14.45" customHeight="1" x14ac:dyDescent="0.2">
      <c r="A9" s="543" t="s">
        <v>244</v>
      </c>
    </row>
    <row r="10" spans="1:7" ht="14.45" customHeight="1" x14ac:dyDescent="0.2">
      <c r="A10" s="544" t="s">
        <v>527</v>
      </c>
    </row>
    <row r="11" spans="1:7" ht="14.45" customHeight="1" x14ac:dyDescent="0.2">
      <c r="A11" s="543" t="s">
        <v>1226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22C16080-BD34-4DAF-BA5A-5A5B825F19D6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1331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18836</v>
      </c>
      <c r="H3" s="103">
        <f t="shared" si="0"/>
        <v>40872590.460000001</v>
      </c>
      <c r="I3" s="74"/>
      <c r="J3" s="74"/>
      <c r="K3" s="103">
        <f t="shared" si="0"/>
        <v>20992</v>
      </c>
      <c r="L3" s="103">
        <f t="shared" si="0"/>
        <v>43939259.729999997</v>
      </c>
      <c r="M3" s="74"/>
      <c r="N3" s="74"/>
      <c r="O3" s="103">
        <f t="shared" si="0"/>
        <v>20873</v>
      </c>
      <c r="P3" s="103">
        <f t="shared" si="0"/>
        <v>49592384.150000006</v>
      </c>
      <c r="Q3" s="75">
        <f>IF(L3=0,0,P3/L3)</f>
        <v>1.1286577073609703</v>
      </c>
      <c r="R3" s="104">
        <f>IF(O3=0,0,P3/O3)</f>
        <v>2375.9107052172667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32"/>
      <c r="B5" s="632"/>
      <c r="C5" s="633"/>
      <c r="D5" s="634"/>
      <c r="E5" s="635"/>
      <c r="F5" s="636"/>
      <c r="G5" s="637" t="s">
        <v>71</v>
      </c>
      <c r="H5" s="638" t="s">
        <v>14</v>
      </c>
      <c r="I5" s="639"/>
      <c r="J5" s="639"/>
      <c r="K5" s="637" t="s">
        <v>71</v>
      </c>
      <c r="L5" s="638" t="s">
        <v>14</v>
      </c>
      <c r="M5" s="639"/>
      <c r="N5" s="639"/>
      <c r="O5" s="637" t="s">
        <v>71</v>
      </c>
      <c r="P5" s="638" t="s">
        <v>14</v>
      </c>
      <c r="Q5" s="640"/>
      <c r="R5" s="641"/>
    </row>
    <row r="6" spans="1:18" ht="14.45" customHeight="1" x14ac:dyDescent="0.2">
      <c r="A6" s="562" t="s">
        <v>1230</v>
      </c>
      <c r="B6" s="563" t="s">
        <v>1231</v>
      </c>
      <c r="C6" s="563" t="s">
        <v>482</v>
      </c>
      <c r="D6" s="563" t="s">
        <v>1232</v>
      </c>
      <c r="E6" s="563" t="s">
        <v>1233</v>
      </c>
      <c r="F6" s="563" t="s">
        <v>1234</v>
      </c>
      <c r="G6" s="116">
        <v>126</v>
      </c>
      <c r="H6" s="116">
        <v>8316</v>
      </c>
      <c r="I6" s="563">
        <v>0.78062517600675863</v>
      </c>
      <c r="J6" s="563">
        <v>66</v>
      </c>
      <c r="K6" s="116">
        <v>159</v>
      </c>
      <c r="L6" s="116">
        <v>10653</v>
      </c>
      <c r="M6" s="563">
        <v>1</v>
      </c>
      <c r="N6" s="563">
        <v>67</v>
      </c>
      <c r="O6" s="116">
        <v>154</v>
      </c>
      <c r="P6" s="116">
        <v>10472</v>
      </c>
      <c r="Q6" s="568">
        <v>0.98300948089739981</v>
      </c>
      <c r="R6" s="586">
        <v>68</v>
      </c>
    </row>
    <row r="7" spans="1:18" ht="14.45" customHeight="1" x14ac:dyDescent="0.2">
      <c r="A7" s="569" t="s">
        <v>1230</v>
      </c>
      <c r="B7" s="570" t="s">
        <v>1231</v>
      </c>
      <c r="C7" s="570" t="s">
        <v>482</v>
      </c>
      <c r="D7" s="570" t="s">
        <v>1232</v>
      </c>
      <c r="E7" s="570" t="s">
        <v>1235</v>
      </c>
      <c r="F7" s="570" t="s">
        <v>1236</v>
      </c>
      <c r="G7" s="587">
        <v>280</v>
      </c>
      <c r="H7" s="587">
        <v>10360</v>
      </c>
      <c r="I7" s="570">
        <v>0.92105263157894735</v>
      </c>
      <c r="J7" s="570">
        <v>37</v>
      </c>
      <c r="K7" s="587">
        <v>296</v>
      </c>
      <c r="L7" s="587">
        <v>11248</v>
      </c>
      <c r="M7" s="570">
        <v>1</v>
      </c>
      <c r="N7" s="570">
        <v>38</v>
      </c>
      <c r="O7" s="587">
        <v>228</v>
      </c>
      <c r="P7" s="587">
        <v>8664</v>
      </c>
      <c r="Q7" s="575">
        <v>0.77027027027027029</v>
      </c>
      <c r="R7" s="588">
        <v>38</v>
      </c>
    </row>
    <row r="8" spans="1:18" ht="14.45" customHeight="1" x14ac:dyDescent="0.2">
      <c r="A8" s="569" t="s">
        <v>1230</v>
      </c>
      <c r="B8" s="570" t="s">
        <v>1231</v>
      </c>
      <c r="C8" s="570" t="s">
        <v>482</v>
      </c>
      <c r="D8" s="570" t="s">
        <v>1232</v>
      </c>
      <c r="E8" s="570" t="s">
        <v>1237</v>
      </c>
      <c r="F8" s="570" t="s">
        <v>1238</v>
      </c>
      <c r="G8" s="587"/>
      <c r="H8" s="587"/>
      <c r="I8" s="570"/>
      <c r="J8" s="570"/>
      <c r="K8" s="587"/>
      <c r="L8" s="587"/>
      <c r="M8" s="570"/>
      <c r="N8" s="570"/>
      <c r="O8" s="587">
        <v>1</v>
      </c>
      <c r="P8" s="587">
        <v>5</v>
      </c>
      <c r="Q8" s="575"/>
      <c r="R8" s="588">
        <v>5</v>
      </c>
    </row>
    <row r="9" spans="1:18" ht="14.45" customHeight="1" x14ac:dyDescent="0.2">
      <c r="A9" s="569" t="s">
        <v>1230</v>
      </c>
      <c r="B9" s="570" t="s">
        <v>1231</v>
      </c>
      <c r="C9" s="570" t="s">
        <v>482</v>
      </c>
      <c r="D9" s="570" t="s">
        <v>1232</v>
      </c>
      <c r="E9" s="570" t="s">
        <v>1239</v>
      </c>
      <c r="F9" s="570" t="s">
        <v>1240</v>
      </c>
      <c r="G9" s="587">
        <v>1058</v>
      </c>
      <c r="H9" s="587">
        <v>2627014</v>
      </c>
      <c r="I9" s="570">
        <v>0.88746575319327192</v>
      </c>
      <c r="J9" s="570">
        <v>2483</v>
      </c>
      <c r="K9" s="587">
        <v>1185</v>
      </c>
      <c r="L9" s="587">
        <v>2960130</v>
      </c>
      <c r="M9" s="570">
        <v>1</v>
      </c>
      <c r="N9" s="570">
        <v>2498</v>
      </c>
      <c r="O9" s="587">
        <v>1185</v>
      </c>
      <c r="P9" s="587">
        <v>2974350</v>
      </c>
      <c r="Q9" s="575">
        <v>1.0048038430744595</v>
      </c>
      <c r="R9" s="588">
        <v>2510</v>
      </c>
    </row>
    <row r="10" spans="1:18" ht="14.45" customHeight="1" x14ac:dyDescent="0.2">
      <c r="A10" s="569" t="s">
        <v>1230</v>
      </c>
      <c r="B10" s="570" t="s">
        <v>1231</v>
      </c>
      <c r="C10" s="570" t="s">
        <v>482</v>
      </c>
      <c r="D10" s="570" t="s">
        <v>1232</v>
      </c>
      <c r="E10" s="570" t="s">
        <v>1241</v>
      </c>
      <c r="F10" s="570" t="s">
        <v>1242</v>
      </c>
      <c r="G10" s="587">
        <v>209</v>
      </c>
      <c r="H10" s="587">
        <v>72523</v>
      </c>
      <c r="I10" s="570">
        <v>0.90880952380952384</v>
      </c>
      <c r="J10" s="570">
        <v>347</v>
      </c>
      <c r="K10" s="587">
        <v>228</v>
      </c>
      <c r="L10" s="587">
        <v>79800</v>
      </c>
      <c r="M10" s="570">
        <v>1</v>
      </c>
      <c r="N10" s="570">
        <v>350</v>
      </c>
      <c r="O10" s="587">
        <v>129</v>
      </c>
      <c r="P10" s="587">
        <v>45408</v>
      </c>
      <c r="Q10" s="575">
        <v>0.56902255639097743</v>
      </c>
      <c r="R10" s="588">
        <v>352</v>
      </c>
    </row>
    <row r="11" spans="1:18" ht="14.45" customHeight="1" x14ac:dyDescent="0.2">
      <c r="A11" s="569" t="s">
        <v>1230</v>
      </c>
      <c r="B11" s="570" t="s">
        <v>1231</v>
      </c>
      <c r="C11" s="570" t="s">
        <v>482</v>
      </c>
      <c r="D11" s="570" t="s">
        <v>1232</v>
      </c>
      <c r="E11" s="570" t="s">
        <v>1243</v>
      </c>
      <c r="F11" s="570" t="s">
        <v>1244</v>
      </c>
      <c r="G11" s="587">
        <v>2058</v>
      </c>
      <c r="H11" s="587">
        <v>722358</v>
      </c>
      <c r="I11" s="570">
        <v>0.91669331627758233</v>
      </c>
      <c r="J11" s="570">
        <v>351</v>
      </c>
      <c r="K11" s="587">
        <v>2226</v>
      </c>
      <c r="L11" s="587">
        <v>788004</v>
      </c>
      <c r="M11" s="570">
        <v>1</v>
      </c>
      <c r="N11" s="570">
        <v>354</v>
      </c>
      <c r="O11" s="587">
        <v>2311</v>
      </c>
      <c r="P11" s="587">
        <v>822716</v>
      </c>
      <c r="Q11" s="575">
        <v>1.0440505378145288</v>
      </c>
      <c r="R11" s="588">
        <v>356</v>
      </c>
    </row>
    <row r="12" spans="1:18" ht="14.45" customHeight="1" x14ac:dyDescent="0.2">
      <c r="A12" s="569" t="s">
        <v>1230</v>
      </c>
      <c r="B12" s="570" t="s">
        <v>1231</v>
      </c>
      <c r="C12" s="570" t="s">
        <v>482</v>
      </c>
      <c r="D12" s="570" t="s">
        <v>1232</v>
      </c>
      <c r="E12" s="570" t="s">
        <v>1245</v>
      </c>
      <c r="F12" s="570" t="s">
        <v>1246</v>
      </c>
      <c r="G12" s="587">
        <v>3181</v>
      </c>
      <c r="H12" s="587">
        <v>106032.95000000017</v>
      </c>
      <c r="I12" s="570">
        <v>0.71467013933354784</v>
      </c>
      <c r="J12" s="570">
        <v>33.333212826155354</v>
      </c>
      <c r="K12" s="587">
        <v>4451</v>
      </c>
      <c r="L12" s="587">
        <v>148366.28</v>
      </c>
      <c r="M12" s="570">
        <v>1</v>
      </c>
      <c r="N12" s="570">
        <v>33.333246461469329</v>
      </c>
      <c r="O12" s="587">
        <v>4388</v>
      </c>
      <c r="P12" s="587">
        <v>169936.74999999994</v>
      </c>
      <c r="Q12" s="575">
        <v>1.1453866067141398</v>
      </c>
      <c r="R12" s="588">
        <v>38.727609389243376</v>
      </c>
    </row>
    <row r="13" spans="1:18" ht="14.45" customHeight="1" x14ac:dyDescent="0.2">
      <c r="A13" s="569" t="s">
        <v>1230</v>
      </c>
      <c r="B13" s="570" t="s">
        <v>1231</v>
      </c>
      <c r="C13" s="570" t="s">
        <v>482</v>
      </c>
      <c r="D13" s="570" t="s">
        <v>1232</v>
      </c>
      <c r="E13" s="570" t="s">
        <v>1247</v>
      </c>
      <c r="F13" s="570" t="s">
        <v>1248</v>
      </c>
      <c r="G13" s="587">
        <v>2293</v>
      </c>
      <c r="H13" s="587">
        <v>3489946</v>
      </c>
      <c r="I13" s="570">
        <v>0.93430302459182502</v>
      </c>
      <c r="J13" s="570">
        <v>1522</v>
      </c>
      <c r="K13" s="587">
        <v>2443</v>
      </c>
      <c r="L13" s="587">
        <v>3735347</v>
      </c>
      <c r="M13" s="570">
        <v>1</v>
      </c>
      <c r="N13" s="570">
        <v>1529</v>
      </c>
      <c r="O13" s="587">
        <v>2280</v>
      </c>
      <c r="P13" s="587">
        <v>3499800</v>
      </c>
      <c r="Q13" s="575">
        <v>0.93694106598396343</v>
      </c>
      <c r="R13" s="588">
        <v>1535</v>
      </c>
    </row>
    <row r="14" spans="1:18" ht="14.45" customHeight="1" x14ac:dyDescent="0.2">
      <c r="A14" s="569" t="s">
        <v>1230</v>
      </c>
      <c r="B14" s="570" t="s">
        <v>1231</v>
      </c>
      <c r="C14" s="570" t="s">
        <v>482</v>
      </c>
      <c r="D14" s="570" t="s">
        <v>1232</v>
      </c>
      <c r="E14" s="570" t="s">
        <v>1249</v>
      </c>
      <c r="F14" s="570" t="s">
        <v>1250</v>
      </c>
      <c r="G14" s="587">
        <v>438</v>
      </c>
      <c r="H14" s="587">
        <v>50663</v>
      </c>
      <c r="I14" s="570">
        <v>0.9473969631236443</v>
      </c>
      <c r="J14" s="570">
        <v>115.6689497716895</v>
      </c>
      <c r="K14" s="587">
        <v>461</v>
      </c>
      <c r="L14" s="587">
        <v>53476</v>
      </c>
      <c r="M14" s="570">
        <v>1</v>
      </c>
      <c r="N14" s="570">
        <v>116</v>
      </c>
      <c r="O14" s="587">
        <v>549</v>
      </c>
      <c r="P14" s="587">
        <v>64233</v>
      </c>
      <c r="Q14" s="575">
        <v>1.2011556586132097</v>
      </c>
      <c r="R14" s="588">
        <v>117</v>
      </c>
    </row>
    <row r="15" spans="1:18" ht="14.45" customHeight="1" x14ac:dyDescent="0.2">
      <c r="A15" s="569" t="s">
        <v>1230</v>
      </c>
      <c r="B15" s="570" t="s">
        <v>1231</v>
      </c>
      <c r="C15" s="570" t="s">
        <v>482</v>
      </c>
      <c r="D15" s="570" t="s">
        <v>1232</v>
      </c>
      <c r="E15" s="570" t="s">
        <v>1251</v>
      </c>
      <c r="F15" s="570" t="s">
        <v>1252</v>
      </c>
      <c r="G15" s="587">
        <v>1124</v>
      </c>
      <c r="H15" s="587">
        <v>41588</v>
      </c>
      <c r="I15" s="570">
        <v>0.9150677697588453</v>
      </c>
      <c r="J15" s="570">
        <v>37</v>
      </c>
      <c r="K15" s="587">
        <v>1196</v>
      </c>
      <c r="L15" s="587">
        <v>45448</v>
      </c>
      <c r="M15" s="570">
        <v>1</v>
      </c>
      <c r="N15" s="570">
        <v>38</v>
      </c>
      <c r="O15" s="587">
        <v>1171</v>
      </c>
      <c r="P15" s="587">
        <v>44498</v>
      </c>
      <c r="Q15" s="575">
        <v>0.97909698996655514</v>
      </c>
      <c r="R15" s="588">
        <v>38</v>
      </c>
    </row>
    <row r="16" spans="1:18" ht="14.45" customHeight="1" x14ac:dyDescent="0.2">
      <c r="A16" s="569" t="s">
        <v>1230</v>
      </c>
      <c r="B16" s="570" t="s">
        <v>1231</v>
      </c>
      <c r="C16" s="570" t="s">
        <v>482</v>
      </c>
      <c r="D16" s="570" t="s">
        <v>1232</v>
      </c>
      <c r="E16" s="570" t="s">
        <v>1253</v>
      </c>
      <c r="F16" s="570" t="s">
        <v>1254</v>
      </c>
      <c r="G16" s="587">
        <v>35</v>
      </c>
      <c r="H16" s="587">
        <v>2590</v>
      </c>
      <c r="I16" s="570">
        <v>0.51542288557213933</v>
      </c>
      <c r="J16" s="570">
        <v>74</v>
      </c>
      <c r="K16" s="587">
        <v>67</v>
      </c>
      <c r="L16" s="587">
        <v>5025</v>
      </c>
      <c r="M16" s="570">
        <v>1</v>
      </c>
      <c r="N16" s="570">
        <v>75</v>
      </c>
      <c r="O16" s="587">
        <v>67</v>
      </c>
      <c r="P16" s="587">
        <v>5092</v>
      </c>
      <c r="Q16" s="575">
        <v>1.0133333333333334</v>
      </c>
      <c r="R16" s="588">
        <v>76</v>
      </c>
    </row>
    <row r="17" spans="1:18" ht="14.45" customHeight="1" x14ac:dyDescent="0.2">
      <c r="A17" s="569" t="s">
        <v>1230</v>
      </c>
      <c r="B17" s="570" t="s">
        <v>1231</v>
      </c>
      <c r="C17" s="570" t="s">
        <v>482</v>
      </c>
      <c r="D17" s="570" t="s">
        <v>1232</v>
      </c>
      <c r="E17" s="570" t="s">
        <v>1255</v>
      </c>
      <c r="F17" s="570" t="s">
        <v>1256</v>
      </c>
      <c r="G17" s="587">
        <v>1</v>
      </c>
      <c r="H17" s="587">
        <v>60</v>
      </c>
      <c r="I17" s="570"/>
      <c r="J17" s="570">
        <v>60</v>
      </c>
      <c r="K17" s="587"/>
      <c r="L17" s="587"/>
      <c r="M17" s="570"/>
      <c r="N17" s="570"/>
      <c r="O17" s="587">
        <v>2</v>
      </c>
      <c r="P17" s="587">
        <v>124</v>
      </c>
      <c r="Q17" s="575"/>
      <c r="R17" s="588">
        <v>62</v>
      </c>
    </row>
    <row r="18" spans="1:18" ht="14.45" customHeight="1" x14ac:dyDescent="0.2">
      <c r="A18" s="569" t="s">
        <v>1230</v>
      </c>
      <c r="B18" s="570" t="s">
        <v>1231</v>
      </c>
      <c r="C18" s="570" t="s">
        <v>482</v>
      </c>
      <c r="D18" s="570" t="s">
        <v>1232</v>
      </c>
      <c r="E18" s="570" t="s">
        <v>1257</v>
      </c>
      <c r="F18" s="570" t="s">
        <v>1258</v>
      </c>
      <c r="G18" s="587"/>
      <c r="H18" s="587"/>
      <c r="I18" s="570"/>
      <c r="J18" s="570"/>
      <c r="K18" s="587">
        <v>1</v>
      </c>
      <c r="L18" s="587">
        <v>4065</v>
      </c>
      <c r="M18" s="570">
        <v>1</v>
      </c>
      <c r="N18" s="570">
        <v>4065</v>
      </c>
      <c r="O18" s="587"/>
      <c r="P18" s="587"/>
      <c r="Q18" s="575"/>
      <c r="R18" s="588"/>
    </row>
    <row r="19" spans="1:18" ht="14.45" customHeight="1" x14ac:dyDescent="0.2">
      <c r="A19" s="569" t="s">
        <v>1259</v>
      </c>
      <c r="B19" s="570" t="s">
        <v>1260</v>
      </c>
      <c r="C19" s="570" t="s">
        <v>487</v>
      </c>
      <c r="D19" s="570" t="s">
        <v>1232</v>
      </c>
      <c r="E19" s="570" t="s">
        <v>1261</v>
      </c>
      <c r="F19" s="570" t="s">
        <v>1262</v>
      </c>
      <c r="G19" s="587">
        <v>105</v>
      </c>
      <c r="H19" s="587">
        <v>1306410</v>
      </c>
      <c r="I19" s="570">
        <v>1.014281665974387</v>
      </c>
      <c r="J19" s="570">
        <v>12442</v>
      </c>
      <c r="K19" s="587">
        <v>103</v>
      </c>
      <c r="L19" s="587">
        <v>1288015</v>
      </c>
      <c r="M19" s="570">
        <v>1</v>
      </c>
      <c r="N19" s="570">
        <v>12505</v>
      </c>
      <c r="O19" s="587">
        <v>95</v>
      </c>
      <c r="P19" s="587">
        <v>1193105</v>
      </c>
      <c r="Q19" s="575">
        <v>0.926312969957648</v>
      </c>
      <c r="R19" s="588">
        <v>12559</v>
      </c>
    </row>
    <row r="20" spans="1:18" ht="14.45" customHeight="1" x14ac:dyDescent="0.2">
      <c r="A20" s="569" t="s">
        <v>1259</v>
      </c>
      <c r="B20" s="570" t="s">
        <v>1260</v>
      </c>
      <c r="C20" s="570" t="s">
        <v>487</v>
      </c>
      <c r="D20" s="570" t="s">
        <v>1232</v>
      </c>
      <c r="E20" s="570" t="s">
        <v>1263</v>
      </c>
      <c r="F20" s="570" t="s">
        <v>1264</v>
      </c>
      <c r="G20" s="587">
        <v>2468</v>
      </c>
      <c r="H20" s="587">
        <v>737932</v>
      </c>
      <c r="I20" s="570">
        <v>1.0043088547918657</v>
      </c>
      <c r="J20" s="570">
        <v>299</v>
      </c>
      <c r="K20" s="587">
        <v>2433</v>
      </c>
      <c r="L20" s="587">
        <v>734766</v>
      </c>
      <c r="M20" s="570">
        <v>1</v>
      </c>
      <c r="N20" s="570">
        <v>302</v>
      </c>
      <c r="O20" s="587">
        <v>2299</v>
      </c>
      <c r="P20" s="587">
        <v>698896</v>
      </c>
      <c r="Q20" s="575">
        <v>0.95118173677061812</v>
      </c>
      <c r="R20" s="588">
        <v>304</v>
      </c>
    </row>
    <row r="21" spans="1:18" ht="14.45" customHeight="1" x14ac:dyDescent="0.2">
      <c r="A21" s="569" t="s">
        <v>1259</v>
      </c>
      <c r="B21" s="570" t="s">
        <v>1260</v>
      </c>
      <c r="C21" s="570" t="s">
        <v>487</v>
      </c>
      <c r="D21" s="570" t="s">
        <v>1232</v>
      </c>
      <c r="E21" s="570" t="s">
        <v>1265</v>
      </c>
      <c r="F21" s="570" t="s">
        <v>1266</v>
      </c>
      <c r="G21" s="587">
        <v>80</v>
      </c>
      <c r="H21" s="587">
        <v>837360</v>
      </c>
      <c r="I21" s="570">
        <v>1.2460714285714285</v>
      </c>
      <c r="J21" s="570">
        <v>10467</v>
      </c>
      <c r="K21" s="587">
        <v>64</v>
      </c>
      <c r="L21" s="587">
        <v>672000</v>
      </c>
      <c r="M21" s="570">
        <v>1</v>
      </c>
      <c r="N21" s="570">
        <v>10500</v>
      </c>
      <c r="O21" s="587">
        <v>74</v>
      </c>
      <c r="P21" s="587">
        <v>779220</v>
      </c>
      <c r="Q21" s="575">
        <v>1.1595535714285714</v>
      </c>
      <c r="R21" s="588">
        <v>10530</v>
      </c>
    </row>
    <row r="22" spans="1:18" ht="14.45" customHeight="1" x14ac:dyDescent="0.2">
      <c r="A22" s="569" t="s">
        <v>1259</v>
      </c>
      <c r="B22" s="570" t="s">
        <v>1260</v>
      </c>
      <c r="C22" s="570" t="s">
        <v>487</v>
      </c>
      <c r="D22" s="570" t="s">
        <v>1232</v>
      </c>
      <c r="E22" s="570" t="s">
        <v>1267</v>
      </c>
      <c r="F22" s="570" t="s">
        <v>1268</v>
      </c>
      <c r="G22" s="587"/>
      <c r="H22" s="587"/>
      <c r="I22" s="570"/>
      <c r="J22" s="570"/>
      <c r="K22" s="587"/>
      <c r="L22" s="587"/>
      <c r="M22" s="570"/>
      <c r="N22" s="570"/>
      <c r="O22" s="587">
        <v>1</v>
      </c>
      <c r="P22" s="587">
        <v>480</v>
      </c>
      <c r="Q22" s="575"/>
      <c r="R22" s="588">
        <v>480</v>
      </c>
    </row>
    <row r="23" spans="1:18" ht="14.45" customHeight="1" x14ac:dyDescent="0.2">
      <c r="A23" s="569" t="s">
        <v>1259</v>
      </c>
      <c r="B23" s="570" t="s">
        <v>1260</v>
      </c>
      <c r="C23" s="570" t="s">
        <v>487</v>
      </c>
      <c r="D23" s="570" t="s">
        <v>1232</v>
      </c>
      <c r="E23" s="570" t="s">
        <v>1269</v>
      </c>
      <c r="F23" s="570" t="s">
        <v>1270</v>
      </c>
      <c r="G23" s="587">
        <v>107</v>
      </c>
      <c r="H23" s="587">
        <v>70647</v>
      </c>
      <c r="I23" s="570">
        <v>1.0007224205337413</v>
      </c>
      <c r="J23" s="570">
        <v>660.25233644859816</v>
      </c>
      <c r="K23" s="587">
        <v>106</v>
      </c>
      <c r="L23" s="587">
        <v>70596</v>
      </c>
      <c r="M23" s="570">
        <v>1</v>
      </c>
      <c r="N23" s="570">
        <v>666</v>
      </c>
      <c r="O23" s="587">
        <v>100</v>
      </c>
      <c r="P23" s="587">
        <v>67000</v>
      </c>
      <c r="Q23" s="575">
        <v>0.94906226981698683</v>
      </c>
      <c r="R23" s="588">
        <v>670</v>
      </c>
    </row>
    <row r="24" spans="1:18" ht="14.45" customHeight="1" x14ac:dyDescent="0.2">
      <c r="A24" s="569" t="s">
        <v>1259</v>
      </c>
      <c r="B24" s="570" t="s">
        <v>1260</v>
      </c>
      <c r="C24" s="570" t="s">
        <v>487</v>
      </c>
      <c r="D24" s="570" t="s">
        <v>1232</v>
      </c>
      <c r="E24" s="570" t="s">
        <v>1271</v>
      </c>
      <c r="F24" s="570" t="s">
        <v>1272</v>
      </c>
      <c r="G24" s="587">
        <v>204</v>
      </c>
      <c r="H24" s="587">
        <v>196248</v>
      </c>
      <c r="I24" s="570">
        <v>1.1572932330827068</v>
      </c>
      <c r="J24" s="570">
        <v>962</v>
      </c>
      <c r="K24" s="587">
        <v>175</v>
      </c>
      <c r="L24" s="587">
        <v>169575</v>
      </c>
      <c r="M24" s="570">
        <v>1</v>
      </c>
      <c r="N24" s="570">
        <v>969</v>
      </c>
      <c r="O24" s="587">
        <v>160</v>
      </c>
      <c r="P24" s="587">
        <v>156000</v>
      </c>
      <c r="Q24" s="575">
        <v>0.91994692613887663</v>
      </c>
      <c r="R24" s="588">
        <v>975</v>
      </c>
    </row>
    <row r="25" spans="1:18" ht="14.45" customHeight="1" x14ac:dyDescent="0.2">
      <c r="A25" s="569" t="s">
        <v>1259</v>
      </c>
      <c r="B25" s="570" t="s">
        <v>1260</v>
      </c>
      <c r="C25" s="570" t="s">
        <v>487</v>
      </c>
      <c r="D25" s="570" t="s">
        <v>1232</v>
      </c>
      <c r="E25" s="570" t="s">
        <v>1273</v>
      </c>
      <c r="F25" s="570" t="s">
        <v>1274</v>
      </c>
      <c r="G25" s="587">
        <v>528</v>
      </c>
      <c r="H25" s="587">
        <v>3985872</v>
      </c>
      <c r="I25" s="570">
        <v>0.99219511175124331</v>
      </c>
      <c r="J25" s="570">
        <v>7549</v>
      </c>
      <c r="K25" s="587">
        <v>529</v>
      </c>
      <c r="L25" s="587">
        <v>4017226</v>
      </c>
      <c r="M25" s="570">
        <v>1</v>
      </c>
      <c r="N25" s="570">
        <v>7594</v>
      </c>
      <c r="O25" s="587">
        <v>498</v>
      </c>
      <c r="P25" s="587">
        <v>3801234</v>
      </c>
      <c r="Q25" s="575">
        <v>0.94623354523743497</v>
      </c>
      <c r="R25" s="588">
        <v>7633</v>
      </c>
    </row>
    <row r="26" spans="1:18" ht="14.45" customHeight="1" x14ac:dyDescent="0.2">
      <c r="A26" s="569" t="s">
        <v>1259</v>
      </c>
      <c r="B26" s="570" t="s">
        <v>1260</v>
      </c>
      <c r="C26" s="570" t="s">
        <v>487</v>
      </c>
      <c r="D26" s="570" t="s">
        <v>1232</v>
      </c>
      <c r="E26" s="570" t="s">
        <v>1275</v>
      </c>
      <c r="F26" s="570" t="s">
        <v>1276</v>
      </c>
      <c r="G26" s="587">
        <v>41</v>
      </c>
      <c r="H26" s="587">
        <v>216152</v>
      </c>
      <c r="I26" s="570">
        <v>2.0391698113207548</v>
      </c>
      <c r="J26" s="570">
        <v>5272</v>
      </c>
      <c r="K26" s="587">
        <v>20</v>
      </c>
      <c r="L26" s="587">
        <v>106000</v>
      </c>
      <c r="M26" s="570">
        <v>1</v>
      </c>
      <c r="N26" s="570">
        <v>5300</v>
      </c>
      <c r="O26" s="587">
        <v>9</v>
      </c>
      <c r="P26" s="587">
        <v>47925</v>
      </c>
      <c r="Q26" s="575">
        <v>0.45212264150943399</v>
      </c>
      <c r="R26" s="588">
        <v>5325</v>
      </c>
    </row>
    <row r="27" spans="1:18" ht="14.45" customHeight="1" x14ac:dyDescent="0.2">
      <c r="A27" s="569" t="s">
        <v>1259</v>
      </c>
      <c r="B27" s="570" t="s">
        <v>1260</v>
      </c>
      <c r="C27" s="570" t="s">
        <v>487</v>
      </c>
      <c r="D27" s="570" t="s">
        <v>1232</v>
      </c>
      <c r="E27" s="570" t="s">
        <v>1277</v>
      </c>
      <c r="F27" s="570" t="s">
        <v>1278</v>
      </c>
      <c r="G27" s="587">
        <v>100</v>
      </c>
      <c r="H27" s="587">
        <v>1052400</v>
      </c>
      <c r="I27" s="570">
        <v>1.4422859492239695</v>
      </c>
      <c r="J27" s="570">
        <v>10524</v>
      </c>
      <c r="K27" s="587">
        <v>69</v>
      </c>
      <c r="L27" s="587">
        <v>729675</v>
      </c>
      <c r="M27" s="570">
        <v>1</v>
      </c>
      <c r="N27" s="570">
        <v>10575</v>
      </c>
      <c r="O27" s="587">
        <v>60</v>
      </c>
      <c r="P27" s="587">
        <v>637140</v>
      </c>
      <c r="Q27" s="575">
        <v>0.87318326652276701</v>
      </c>
      <c r="R27" s="588">
        <v>10619</v>
      </c>
    </row>
    <row r="28" spans="1:18" ht="14.45" customHeight="1" x14ac:dyDescent="0.2">
      <c r="A28" s="569" t="s">
        <v>1259</v>
      </c>
      <c r="B28" s="570" t="s">
        <v>1260</v>
      </c>
      <c r="C28" s="570" t="s">
        <v>487</v>
      </c>
      <c r="D28" s="570" t="s">
        <v>1232</v>
      </c>
      <c r="E28" s="570" t="s">
        <v>1279</v>
      </c>
      <c r="F28" s="570" t="s">
        <v>1280</v>
      </c>
      <c r="G28" s="587">
        <v>6</v>
      </c>
      <c r="H28" s="587">
        <v>74652</v>
      </c>
      <c r="I28" s="570">
        <v>0.66330801012928164</v>
      </c>
      <c r="J28" s="570">
        <v>12442</v>
      </c>
      <c r="K28" s="587">
        <v>9</v>
      </c>
      <c r="L28" s="587">
        <v>112545</v>
      </c>
      <c r="M28" s="570">
        <v>1</v>
      </c>
      <c r="N28" s="570">
        <v>12505</v>
      </c>
      <c r="O28" s="587">
        <v>14</v>
      </c>
      <c r="P28" s="587">
        <v>175826</v>
      </c>
      <c r="Q28" s="575">
        <v>1.5622728686303256</v>
      </c>
      <c r="R28" s="588">
        <v>12559</v>
      </c>
    </row>
    <row r="29" spans="1:18" ht="14.45" customHeight="1" x14ac:dyDescent="0.2">
      <c r="A29" s="569" t="s">
        <v>1259</v>
      </c>
      <c r="B29" s="570" t="s">
        <v>1260</v>
      </c>
      <c r="C29" s="570" t="s">
        <v>487</v>
      </c>
      <c r="D29" s="570" t="s">
        <v>1232</v>
      </c>
      <c r="E29" s="570" t="s">
        <v>1281</v>
      </c>
      <c r="F29" s="570" t="s">
        <v>1282</v>
      </c>
      <c r="G29" s="587">
        <v>4</v>
      </c>
      <c r="H29" s="587">
        <v>4456</v>
      </c>
      <c r="I29" s="570">
        <v>0.56684900139931305</v>
      </c>
      <c r="J29" s="570">
        <v>1114</v>
      </c>
      <c r="K29" s="587">
        <v>7</v>
      </c>
      <c r="L29" s="587">
        <v>7861</v>
      </c>
      <c r="M29" s="570">
        <v>1</v>
      </c>
      <c r="N29" s="570">
        <v>1123</v>
      </c>
      <c r="O29" s="587">
        <v>1</v>
      </c>
      <c r="P29" s="587">
        <v>1132</v>
      </c>
      <c r="Q29" s="575">
        <v>0.14400203536445744</v>
      </c>
      <c r="R29" s="588">
        <v>1132</v>
      </c>
    </row>
    <row r="30" spans="1:18" ht="14.45" customHeight="1" x14ac:dyDescent="0.2">
      <c r="A30" s="569" t="s">
        <v>1259</v>
      </c>
      <c r="B30" s="570" t="s">
        <v>1260</v>
      </c>
      <c r="C30" s="570" t="s">
        <v>487</v>
      </c>
      <c r="D30" s="570" t="s">
        <v>1232</v>
      </c>
      <c r="E30" s="570" t="s">
        <v>1283</v>
      </c>
      <c r="F30" s="570" t="s">
        <v>1284</v>
      </c>
      <c r="G30" s="587">
        <v>4</v>
      </c>
      <c r="H30" s="587">
        <v>2496</v>
      </c>
      <c r="I30" s="570"/>
      <c r="J30" s="570">
        <v>624</v>
      </c>
      <c r="K30" s="587"/>
      <c r="L30" s="587"/>
      <c r="M30" s="570"/>
      <c r="N30" s="570"/>
      <c r="O30" s="587">
        <v>4</v>
      </c>
      <c r="P30" s="587">
        <v>2532</v>
      </c>
      <c r="Q30" s="575"/>
      <c r="R30" s="588">
        <v>633</v>
      </c>
    </row>
    <row r="31" spans="1:18" ht="14.45" customHeight="1" x14ac:dyDescent="0.2">
      <c r="A31" s="569" t="s">
        <v>1259</v>
      </c>
      <c r="B31" s="570" t="s">
        <v>1260</v>
      </c>
      <c r="C31" s="570" t="s">
        <v>487</v>
      </c>
      <c r="D31" s="570" t="s">
        <v>1232</v>
      </c>
      <c r="E31" s="570" t="s">
        <v>1285</v>
      </c>
      <c r="F31" s="570" t="s">
        <v>1286</v>
      </c>
      <c r="G31" s="587">
        <v>246</v>
      </c>
      <c r="H31" s="587">
        <v>149814</v>
      </c>
      <c r="I31" s="570">
        <v>0.92725044563279857</v>
      </c>
      <c r="J31" s="570">
        <v>609</v>
      </c>
      <c r="K31" s="587">
        <v>264</v>
      </c>
      <c r="L31" s="587">
        <v>161568</v>
      </c>
      <c r="M31" s="570">
        <v>1</v>
      </c>
      <c r="N31" s="570">
        <v>612</v>
      </c>
      <c r="O31" s="587">
        <v>233</v>
      </c>
      <c r="P31" s="587">
        <v>143295</v>
      </c>
      <c r="Q31" s="575">
        <v>0.88690210932857994</v>
      </c>
      <c r="R31" s="588">
        <v>615</v>
      </c>
    </row>
    <row r="32" spans="1:18" ht="14.45" customHeight="1" x14ac:dyDescent="0.2">
      <c r="A32" s="569" t="s">
        <v>1259</v>
      </c>
      <c r="B32" s="570" t="s">
        <v>1260</v>
      </c>
      <c r="C32" s="570" t="s">
        <v>487</v>
      </c>
      <c r="D32" s="570" t="s">
        <v>1232</v>
      </c>
      <c r="E32" s="570" t="s">
        <v>1287</v>
      </c>
      <c r="F32" s="570" t="s">
        <v>1288</v>
      </c>
      <c r="G32" s="587">
        <v>197</v>
      </c>
      <c r="H32" s="587">
        <v>882560</v>
      </c>
      <c r="I32" s="570">
        <v>1.092737042815046</v>
      </c>
      <c r="J32" s="570">
        <v>4480</v>
      </c>
      <c r="K32" s="587">
        <v>180</v>
      </c>
      <c r="L32" s="587">
        <v>807660</v>
      </c>
      <c r="M32" s="570">
        <v>1</v>
      </c>
      <c r="N32" s="570">
        <v>4487</v>
      </c>
      <c r="O32" s="587">
        <v>224</v>
      </c>
      <c r="P32" s="587">
        <v>1006432</v>
      </c>
      <c r="Q32" s="575">
        <v>1.2461085110071068</v>
      </c>
      <c r="R32" s="588">
        <v>4493</v>
      </c>
    </row>
    <row r="33" spans="1:18" ht="14.45" customHeight="1" x14ac:dyDescent="0.2">
      <c r="A33" s="569" t="s">
        <v>1259</v>
      </c>
      <c r="B33" s="570" t="s">
        <v>1260</v>
      </c>
      <c r="C33" s="570" t="s">
        <v>487</v>
      </c>
      <c r="D33" s="570" t="s">
        <v>1232</v>
      </c>
      <c r="E33" s="570" t="s">
        <v>1289</v>
      </c>
      <c r="F33" s="570" t="s">
        <v>1290</v>
      </c>
      <c r="G33" s="587">
        <v>1239</v>
      </c>
      <c r="H33" s="587">
        <v>1371160</v>
      </c>
      <c r="I33" s="570">
        <v>0.97036864043933957</v>
      </c>
      <c r="J33" s="570">
        <v>1106.6666666666667</v>
      </c>
      <c r="K33" s="587">
        <v>1273</v>
      </c>
      <c r="L33" s="587">
        <v>1413030</v>
      </c>
      <c r="M33" s="570">
        <v>1</v>
      </c>
      <c r="N33" s="570">
        <v>1110</v>
      </c>
      <c r="O33" s="587">
        <v>1199</v>
      </c>
      <c r="P33" s="587">
        <v>1335686</v>
      </c>
      <c r="Q33" s="575">
        <v>0.94526372405398329</v>
      </c>
      <c r="R33" s="588">
        <v>1114</v>
      </c>
    </row>
    <row r="34" spans="1:18" ht="14.45" customHeight="1" x14ac:dyDescent="0.2">
      <c r="A34" s="569" t="s">
        <v>1259</v>
      </c>
      <c r="B34" s="570" t="s">
        <v>1260</v>
      </c>
      <c r="C34" s="570" t="s">
        <v>487</v>
      </c>
      <c r="D34" s="570" t="s">
        <v>1232</v>
      </c>
      <c r="E34" s="570" t="s">
        <v>1291</v>
      </c>
      <c r="F34" s="570" t="s">
        <v>1292</v>
      </c>
      <c r="G34" s="587">
        <v>546</v>
      </c>
      <c r="H34" s="587">
        <v>4056780</v>
      </c>
      <c r="I34" s="570">
        <v>1.0182310131784862</v>
      </c>
      <c r="J34" s="570">
        <v>7430</v>
      </c>
      <c r="K34" s="587">
        <v>535</v>
      </c>
      <c r="L34" s="587">
        <v>3984145</v>
      </c>
      <c r="M34" s="570">
        <v>1</v>
      </c>
      <c r="N34" s="570">
        <v>7447</v>
      </c>
      <c r="O34" s="587">
        <v>416</v>
      </c>
      <c r="P34" s="587">
        <v>3104192</v>
      </c>
      <c r="Q34" s="575">
        <v>0.77913630151513058</v>
      </c>
      <c r="R34" s="588">
        <v>7462</v>
      </c>
    </row>
    <row r="35" spans="1:18" ht="14.45" customHeight="1" x14ac:dyDescent="0.2">
      <c r="A35" s="569" t="s">
        <v>1259</v>
      </c>
      <c r="B35" s="570" t="s">
        <v>1260</v>
      </c>
      <c r="C35" s="570" t="s">
        <v>487</v>
      </c>
      <c r="D35" s="570" t="s">
        <v>1232</v>
      </c>
      <c r="E35" s="570" t="s">
        <v>1293</v>
      </c>
      <c r="F35" s="570" t="s">
        <v>1294</v>
      </c>
      <c r="G35" s="587">
        <v>656</v>
      </c>
      <c r="H35" s="587">
        <v>2515760</v>
      </c>
      <c r="I35" s="570">
        <v>5.1599723517238125</v>
      </c>
      <c r="J35" s="570">
        <v>3835</v>
      </c>
      <c r="K35" s="587">
        <v>127</v>
      </c>
      <c r="L35" s="587">
        <v>487553</v>
      </c>
      <c r="M35" s="570">
        <v>1</v>
      </c>
      <c r="N35" s="570">
        <v>3839</v>
      </c>
      <c r="O35" s="587">
        <v>136</v>
      </c>
      <c r="P35" s="587">
        <v>522648</v>
      </c>
      <c r="Q35" s="575">
        <v>1.0719819178632888</v>
      </c>
      <c r="R35" s="588">
        <v>3843</v>
      </c>
    </row>
    <row r="36" spans="1:18" ht="14.45" customHeight="1" x14ac:dyDescent="0.2">
      <c r="A36" s="569" t="s">
        <v>1259</v>
      </c>
      <c r="B36" s="570" t="s">
        <v>1260</v>
      </c>
      <c r="C36" s="570" t="s">
        <v>487</v>
      </c>
      <c r="D36" s="570" t="s">
        <v>1232</v>
      </c>
      <c r="E36" s="570" t="s">
        <v>1295</v>
      </c>
      <c r="F36" s="570" t="s">
        <v>1296</v>
      </c>
      <c r="G36" s="587">
        <v>279</v>
      </c>
      <c r="H36" s="587">
        <v>668413</v>
      </c>
      <c r="I36" s="570">
        <v>0.39077350485563467</v>
      </c>
      <c r="J36" s="570">
        <v>2395.7455197132617</v>
      </c>
      <c r="K36" s="587">
        <v>713</v>
      </c>
      <c r="L36" s="587">
        <v>1710487</v>
      </c>
      <c r="M36" s="570">
        <v>1</v>
      </c>
      <c r="N36" s="570">
        <v>2399</v>
      </c>
      <c r="O36" s="587">
        <v>1023</v>
      </c>
      <c r="P36" s="587">
        <v>2457246</v>
      </c>
      <c r="Q36" s="575">
        <v>1.436576834550628</v>
      </c>
      <c r="R36" s="588">
        <v>2402</v>
      </c>
    </row>
    <row r="37" spans="1:18" ht="14.45" customHeight="1" x14ac:dyDescent="0.2">
      <c r="A37" s="569" t="s">
        <v>1259</v>
      </c>
      <c r="B37" s="570" t="s">
        <v>1260</v>
      </c>
      <c r="C37" s="570" t="s">
        <v>487</v>
      </c>
      <c r="D37" s="570" t="s">
        <v>1232</v>
      </c>
      <c r="E37" s="570" t="s">
        <v>1297</v>
      </c>
      <c r="F37" s="570" t="s">
        <v>1298</v>
      </c>
      <c r="G37" s="587">
        <v>25</v>
      </c>
      <c r="H37" s="587">
        <v>887475</v>
      </c>
      <c r="I37" s="570">
        <v>1.6645566058969166</v>
      </c>
      <c r="J37" s="570">
        <v>35499</v>
      </c>
      <c r="K37" s="587">
        <v>15</v>
      </c>
      <c r="L37" s="587">
        <v>533160</v>
      </c>
      <c r="M37" s="570">
        <v>1</v>
      </c>
      <c r="N37" s="570">
        <v>35544</v>
      </c>
      <c r="O37" s="587">
        <v>16</v>
      </c>
      <c r="P37" s="587">
        <v>569344</v>
      </c>
      <c r="Q37" s="575">
        <v>1.0678670567934578</v>
      </c>
      <c r="R37" s="588">
        <v>35584</v>
      </c>
    </row>
    <row r="38" spans="1:18" ht="14.45" customHeight="1" x14ac:dyDescent="0.2">
      <c r="A38" s="569" t="s">
        <v>1259</v>
      </c>
      <c r="B38" s="570" t="s">
        <v>1260</v>
      </c>
      <c r="C38" s="570" t="s">
        <v>487</v>
      </c>
      <c r="D38" s="570" t="s">
        <v>1232</v>
      </c>
      <c r="E38" s="570" t="s">
        <v>1299</v>
      </c>
      <c r="F38" s="570" t="s">
        <v>1300</v>
      </c>
      <c r="G38" s="587">
        <v>23</v>
      </c>
      <c r="H38" s="587">
        <v>202538</v>
      </c>
      <c r="I38" s="570">
        <v>2.298173153296267</v>
      </c>
      <c r="J38" s="570">
        <v>8806</v>
      </c>
      <c r="K38" s="587">
        <v>10</v>
      </c>
      <c r="L38" s="587">
        <v>88130</v>
      </c>
      <c r="M38" s="570">
        <v>1</v>
      </c>
      <c r="N38" s="570">
        <v>8813</v>
      </c>
      <c r="O38" s="587">
        <v>17</v>
      </c>
      <c r="P38" s="587">
        <v>149940</v>
      </c>
      <c r="Q38" s="575">
        <v>1.7013502779984115</v>
      </c>
      <c r="R38" s="588">
        <v>8820</v>
      </c>
    </row>
    <row r="39" spans="1:18" ht="14.45" customHeight="1" x14ac:dyDescent="0.2">
      <c r="A39" s="569" t="s">
        <v>1259</v>
      </c>
      <c r="B39" s="570" t="s">
        <v>1260</v>
      </c>
      <c r="C39" s="570" t="s">
        <v>487</v>
      </c>
      <c r="D39" s="570" t="s">
        <v>1232</v>
      </c>
      <c r="E39" s="570" t="s">
        <v>1301</v>
      </c>
      <c r="F39" s="570" t="s">
        <v>1302</v>
      </c>
      <c r="G39" s="587">
        <v>33</v>
      </c>
      <c r="H39" s="587">
        <v>330000</v>
      </c>
      <c r="I39" s="570">
        <v>0.532258064516129</v>
      </c>
      <c r="J39" s="570">
        <v>10000</v>
      </c>
      <c r="K39" s="587">
        <v>62</v>
      </c>
      <c r="L39" s="587">
        <v>620000</v>
      </c>
      <c r="M39" s="570">
        <v>1</v>
      </c>
      <c r="N39" s="570">
        <v>10000</v>
      </c>
      <c r="O39" s="587">
        <v>54</v>
      </c>
      <c r="P39" s="587">
        <v>540000</v>
      </c>
      <c r="Q39" s="575">
        <v>0.87096774193548387</v>
      </c>
      <c r="R39" s="588">
        <v>10000</v>
      </c>
    </row>
    <row r="40" spans="1:18" ht="14.45" customHeight="1" x14ac:dyDescent="0.2">
      <c r="A40" s="569" t="s">
        <v>1259</v>
      </c>
      <c r="B40" s="570" t="s">
        <v>1260</v>
      </c>
      <c r="C40" s="570" t="s">
        <v>487</v>
      </c>
      <c r="D40" s="570" t="s">
        <v>1232</v>
      </c>
      <c r="E40" s="570" t="s">
        <v>1303</v>
      </c>
      <c r="F40" s="570" t="s">
        <v>1304</v>
      </c>
      <c r="G40" s="587">
        <v>304</v>
      </c>
      <c r="H40" s="587">
        <v>3273066.6899999995</v>
      </c>
      <c r="I40" s="570">
        <v>0.90476190871085271</v>
      </c>
      <c r="J40" s="570">
        <v>10766.66674342105</v>
      </c>
      <c r="K40" s="587">
        <v>336</v>
      </c>
      <c r="L40" s="587">
        <v>3617600.01</v>
      </c>
      <c r="M40" s="570">
        <v>1</v>
      </c>
      <c r="N40" s="570">
        <v>10766.666696428571</v>
      </c>
      <c r="O40" s="587">
        <v>281</v>
      </c>
      <c r="P40" s="587">
        <v>3025433.34</v>
      </c>
      <c r="Q40" s="575">
        <v>0.83630952334058628</v>
      </c>
      <c r="R40" s="588">
        <v>10766.666690391459</v>
      </c>
    </row>
    <row r="41" spans="1:18" ht="14.45" customHeight="1" x14ac:dyDescent="0.2">
      <c r="A41" s="569" t="s">
        <v>1259</v>
      </c>
      <c r="B41" s="570" t="s">
        <v>1260</v>
      </c>
      <c r="C41" s="570" t="s">
        <v>487</v>
      </c>
      <c r="D41" s="570" t="s">
        <v>1232</v>
      </c>
      <c r="E41" s="570" t="s">
        <v>1305</v>
      </c>
      <c r="F41" s="570" t="s">
        <v>1306</v>
      </c>
      <c r="G41" s="587">
        <v>161</v>
      </c>
      <c r="H41" s="587">
        <v>1341666.6599999999</v>
      </c>
      <c r="I41" s="570">
        <v>0.96987952260124832</v>
      </c>
      <c r="J41" s="570">
        <v>8333.3332919254644</v>
      </c>
      <c r="K41" s="587">
        <v>166</v>
      </c>
      <c r="L41" s="587">
        <v>1383333.32</v>
      </c>
      <c r="M41" s="570">
        <v>1</v>
      </c>
      <c r="N41" s="570">
        <v>8333.3332530120479</v>
      </c>
      <c r="O41" s="587">
        <v>164</v>
      </c>
      <c r="P41" s="587">
        <v>1366666.66</v>
      </c>
      <c r="Q41" s="575">
        <v>0.9879518119320656</v>
      </c>
      <c r="R41" s="588">
        <v>8333.3332926829262</v>
      </c>
    </row>
    <row r="42" spans="1:18" ht="14.45" customHeight="1" x14ac:dyDescent="0.2">
      <c r="A42" s="569" t="s">
        <v>1259</v>
      </c>
      <c r="B42" s="570" t="s">
        <v>1260</v>
      </c>
      <c r="C42" s="570" t="s">
        <v>487</v>
      </c>
      <c r="D42" s="570" t="s">
        <v>1232</v>
      </c>
      <c r="E42" s="570" t="s">
        <v>1307</v>
      </c>
      <c r="F42" s="570" t="s">
        <v>1308</v>
      </c>
      <c r="G42" s="587">
        <v>311</v>
      </c>
      <c r="H42" s="587">
        <v>0</v>
      </c>
      <c r="I42" s="570"/>
      <c r="J42" s="570">
        <v>0</v>
      </c>
      <c r="K42" s="587">
        <v>489</v>
      </c>
      <c r="L42" s="587">
        <v>0</v>
      </c>
      <c r="M42" s="570"/>
      <c r="N42" s="570">
        <v>0</v>
      </c>
      <c r="O42" s="587">
        <v>561</v>
      </c>
      <c r="P42" s="587">
        <v>0</v>
      </c>
      <c r="Q42" s="575"/>
      <c r="R42" s="588">
        <v>0</v>
      </c>
    </row>
    <row r="43" spans="1:18" ht="14.45" customHeight="1" x14ac:dyDescent="0.2">
      <c r="A43" s="569" t="s">
        <v>1259</v>
      </c>
      <c r="B43" s="570" t="s">
        <v>1260</v>
      </c>
      <c r="C43" s="570" t="s">
        <v>487</v>
      </c>
      <c r="D43" s="570" t="s">
        <v>1232</v>
      </c>
      <c r="E43" s="570" t="s">
        <v>1309</v>
      </c>
      <c r="F43" s="570" t="s">
        <v>1310</v>
      </c>
      <c r="G43" s="587">
        <v>45</v>
      </c>
      <c r="H43" s="587">
        <v>371250</v>
      </c>
      <c r="I43" s="570">
        <v>0.19565217391304349</v>
      </c>
      <c r="J43" s="570">
        <v>8250</v>
      </c>
      <c r="K43" s="587">
        <v>230</v>
      </c>
      <c r="L43" s="587">
        <v>1897500</v>
      </c>
      <c r="M43" s="570">
        <v>1</v>
      </c>
      <c r="N43" s="570">
        <v>8250</v>
      </c>
      <c r="O43" s="587">
        <v>170</v>
      </c>
      <c r="P43" s="587">
        <v>1402500</v>
      </c>
      <c r="Q43" s="575">
        <v>0.73913043478260865</v>
      </c>
      <c r="R43" s="588">
        <v>8250</v>
      </c>
    </row>
    <row r="44" spans="1:18" ht="14.45" customHeight="1" x14ac:dyDescent="0.2">
      <c r="A44" s="569" t="s">
        <v>1259</v>
      </c>
      <c r="B44" s="570" t="s">
        <v>1260</v>
      </c>
      <c r="C44" s="570" t="s">
        <v>487</v>
      </c>
      <c r="D44" s="570" t="s">
        <v>1232</v>
      </c>
      <c r="E44" s="570" t="s">
        <v>1311</v>
      </c>
      <c r="F44" s="570" t="s">
        <v>1312</v>
      </c>
      <c r="G44" s="587">
        <v>29</v>
      </c>
      <c r="H44" s="587">
        <v>0</v>
      </c>
      <c r="I44" s="570"/>
      <c r="J44" s="570">
        <v>0</v>
      </c>
      <c r="K44" s="587">
        <v>38</v>
      </c>
      <c r="L44" s="587">
        <v>0</v>
      </c>
      <c r="M44" s="570"/>
      <c r="N44" s="570">
        <v>0</v>
      </c>
      <c r="O44" s="587">
        <v>92</v>
      </c>
      <c r="P44" s="587">
        <v>0</v>
      </c>
      <c r="Q44" s="575"/>
      <c r="R44" s="588">
        <v>0</v>
      </c>
    </row>
    <row r="45" spans="1:18" ht="14.45" customHeight="1" x14ac:dyDescent="0.2">
      <c r="A45" s="569" t="s">
        <v>1259</v>
      </c>
      <c r="B45" s="570" t="s">
        <v>1260</v>
      </c>
      <c r="C45" s="570" t="s">
        <v>487</v>
      </c>
      <c r="D45" s="570" t="s">
        <v>1232</v>
      </c>
      <c r="E45" s="570" t="s">
        <v>1313</v>
      </c>
      <c r="F45" s="570" t="s">
        <v>1314</v>
      </c>
      <c r="G45" s="587">
        <v>0</v>
      </c>
      <c r="H45" s="587">
        <v>0</v>
      </c>
      <c r="I45" s="570"/>
      <c r="J45" s="570"/>
      <c r="K45" s="587"/>
      <c r="L45" s="587"/>
      <c r="M45" s="570"/>
      <c r="N45" s="570"/>
      <c r="O45" s="587">
        <v>1</v>
      </c>
      <c r="P45" s="587">
        <v>4059</v>
      </c>
      <c r="Q45" s="575"/>
      <c r="R45" s="588">
        <v>4059</v>
      </c>
    </row>
    <row r="46" spans="1:18" ht="14.45" customHeight="1" x14ac:dyDescent="0.2">
      <c r="A46" s="569" t="s">
        <v>1259</v>
      </c>
      <c r="B46" s="570" t="s">
        <v>1260</v>
      </c>
      <c r="C46" s="570" t="s">
        <v>487</v>
      </c>
      <c r="D46" s="570" t="s">
        <v>1232</v>
      </c>
      <c r="E46" s="570" t="s">
        <v>1315</v>
      </c>
      <c r="F46" s="570" t="s">
        <v>1316</v>
      </c>
      <c r="G46" s="587">
        <v>34</v>
      </c>
      <c r="H46" s="587">
        <v>1038888.9400000003</v>
      </c>
      <c r="I46" s="570">
        <v>0.8717948976152049</v>
      </c>
      <c r="J46" s="570">
        <v>30555.557058823539</v>
      </c>
      <c r="K46" s="587">
        <v>39</v>
      </c>
      <c r="L46" s="587">
        <v>1191666.6900000002</v>
      </c>
      <c r="M46" s="570">
        <v>1</v>
      </c>
      <c r="N46" s="570">
        <v>30555.556153846159</v>
      </c>
      <c r="O46" s="587">
        <v>91</v>
      </c>
      <c r="P46" s="587">
        <v>2780555.620000001</v>
      </c>
      <c r="Q46" s="575">
        <v>2.3333333417249422</v>
      </c>
      <c r="R46" s="588">
        <v>30555.556263736275</v>
      </c>
    </row>
    <row r="47" spans="1:18" ht="14.45" customHeight="1" x14ac:dyDescent="0.2">
      <c r="A47" s="569" t="s">
        <v>1259</v>
      </c>
      <c r="B47" s="570" t="s">
        <v>1260</v>
      </c>
      <c r="C47" s="570" t="s">
        <v>487</v>
      </c>
      <c r="D47" s="570" t="s">
        <v>1232</v>
      </c>
      <c r="E47" s="570" t="s">
        <v>1317</v>
      </c>
      <c r="F47" s="570" t="s">
        <v>1318</v>
      </c>
      <c r="G47" s="587">
        <v>52</v>
      </c>
      <c r="H47" s="587">
        <v>221520</v>
      </c>
      <c r="I47" s="570">
        <v>1.7333333333333334</v>
      </c>
      <c r="J47" s="570">
        <v>4260</v>
      </c>
      <c r="K47" s="587">
        <v>30</v>
      </c>
      <c r="L47" s="587">
        <v>127800</v>
      </c>
      <c r="M47" s="570">
        <v>1</v>
      </c>
      <c r="N47" s="570">
        <v>4260</v>
      </c>
      <c r="O47" s="587">
        <v>22</v>
      </c>
      <c r="P47" s="587">
        <v>93720</v>
      </c>
      <c r="Q47" s="575">
        <v>0.73333333333333328</v>
      </c>
      <c r="R47" s="588">
        <v>4260</v>
      </c>
    </row>
    <row r="48" spans="1:18" ht="14.45" customHeight="1" x14ac:dyDescent="0.2">
      <c r="A48" s="569" t="s">
        <v>1259</v>
      </c>
      <c r="B48" s="570" t="s">
        <v>1260</v>
      </c>
      <c r="C48" s="570" t="s">
        <v>487</v>
      </c>
      <c r="D48" s="570" t="s">
        <v>1232</v>
      </c>
      <c r="E48" s="570" t="s">
        <v>1319</v>
      </c>
      <c r="F48" s="570" t="s">
        <v>1320</v>
      </c>
      <c r="G48" s="587">
        <v>28</v>
      </c>
      <c r="H48" s="587">
        <v>149022.22</v>
      </c>
      <c r="I48" s="570">
        <v>0.96551731734018509</v>
      </c>
      <c r="J48" s="570">
        <v>5322.2221428571429</v>
      </c>
      <c r="K48" s="587">
        <v>29</v>
      </c>
      <c r="L48" s="587">
        <v>154344.43000000002</v>
      </c>
      <c r="M48" s="570">
        <v>1</v>
      </c>
      <c r="N48" s="570">
        <v>5322.2217241379321</v>
      </c>
      <c r="O48" s="587">
        <v>17</v>
      </c>
      <c r="P48" s="587">
        <v>90477.78</v>
      </c>
      <c r="Q48" s="575">
        <v>0.58620696581016873</v>
      </c>
      <c r="R48" s="588">
        <v>5322.2223529411767</v>
      </c>
    </row>
    <row r="49" spans="1:18" ht="14.45" customHeight="1" x14ac:dyDescent="0.2">
      <c r="A49" s="569" t="s">
        <v>1259</v>
      </c>
      <c r="B49" s="570" t="s">
        <v>1260</v>
      </c>
      <c r="C49" s="570" t="s">
        <v>487</v>
      </c>
      <c r="D49" s="570" t="s">
        <v>1232</v>
      </c>
      <c r="E49" s="570" t="s">
        <v>1321</v>
      </c>
      <c r="F49" s="570" t="s">
        <v>1322</v>
      </c>
      <c r="G49" s="587">
        <v>177</v>
      </c>
      <c r="H49" s="587">
        <v>7788000</v>
      </c>
      <c r="I49" s="570">
        <v>0.78666666666666663</v>
      </c>
      <c r="J49" s="570">
        <v>44000</v>
      </c>
      <c r="K49" s="587">
        <v>225</v>
      </c>
      <c r="L49" s="587">
        <v>9900000</v>
      </c>
      <c r="M49" s="570">
        <v>1</v>
      </c>
      <c r="N49" s="570">
        <v>44000</v>
      </c>
      <c r="O49" s="587">
        <v>273</v>
      </c>
      <c r="P49" s="587">
        <v>12012000</v>
      </c>
      <c r="Q49" s="575">
        <v>1.2133333333333334</v>
      </c>
      <c r="R49" s="588">
        <v>44000</v>
      </c>
    </row>
    <row r="50" spans="1:18" ht="14.45" customHeight="1" x14ac:dyDescent="0.2">
      <c r="A50" s="569" t="s">
        <v>1259</v>
      </c>
      <c r="B50" s="570" t="s">
        <v>1260</v>
      </c>
      <c r="C50" s="570" t="s">
        <v>487</v>
      </c>
      <c r="D50" s="570" t="s">
        <v>1232</v>
      </c>
      <c r="E50" s="570" t="s">
        <v>1323</v>
      </c>
      <c r="F50" s="570" t="s">
        <v>1324</v>
      </c>
      <c r="G50" s="587"/>
      <c r="H50" s="587"/>
      <c r="I50" s="570"/>
      <c r="J50" s="570"/>
      <c r="K50" s="587">
        <v>2</v>
      </c>
      <c r="L50" s="587">
        <v>79594</v>
      </c>
      <c r="M50" s="570">
        <v>1</v>
      </c>
      <c r="N50" s="570">
        <v>39797</v>
      </c>
      <c r="O50" s="587">
        <v>90</v>
      </c>
      <c r="P50" s="587">
        <v>3587400</v>
      </c>
      <c r="Q50" s="575">
        <v>45.071236525366231</v>
      </c>
      <c r="R50" s="588">
        <v>39860</v>
      </c>
    </row>
    <row r="51" spans="1:18" ht="14.45" customHeight="1" x14ac:dyDescent="0.2">
      <c r="A51" s="569" t="s">
        <v>1259</v>
      </c>
      <c r="B51" s="570" t="s">
        <v>1260</v>
      </c>
      <c r="C51" s="570" t="s">
        <v>487</v>
      </c>
      <c r="D51" s="570" t="s">
        <v>1232</v>
      </c>
      <c r="E51" s="570" t="s">
        <v>1325</v>
      </c>
      <c r="F51" s="570" t="s">
        <v>1326</v>
      </c>
      <c r="G51" s="587"/>
      <c r="H51" s="587"/>
      <c r="I51" s="570"/>
      <c r="J51" s="570"/>
      <c r="K51" s="587">
        <v>1</v>
      </c>
      <c r="L51" s="587">
        <v>31867</v>
      </c>
      <c r="M51" s="570">
        <v>1</v>
      </c>
      <c r="N51" s="570">
        <v>31867</v>
      </c>
      <c r="O51" s="587"/>
      <c r="P51" s="587"/>
      <c r="Q51" s="575"/>
      <c r="R51" s="588"/>
    </row>
    <row r="52" spans="1:18" ht="14.45" customHeight="1" x14ac:dyDescent="0.2">
      <c r="A52" s="569" t="s">
        <v>1259</v>
      </c>
      <c r="B52" s="570" t="s">
        <v>1260</v>
      </c>
      <c r="C52" s="570" t="s">
        <v>487</v>
      </c>
      <c r="D52" s="570" t="s">
        <v>1232</v>
      </c>
      <c r="E52" s="570" t="s">
        <v>1327</v>
      </c>
      <c r="F52" s="570" t="s">
        <v>1328</v>
      </c>
      <c r="G52" s="587">
        <v>1</v>
      </c>
      <c r="H52" s="587">
        <v>8600</v>
      </c>
      <c r="I52" s="570"/>
      <c r="J52" s="570">
        <v>8600</v>
      </c>
      <c r="K52" s="587"/>
      <c r="L52" s="587"/>
      <c r="M52" s="570"/>
      <c r="N52" s="570"/>
      <c r="O52" s="587"/>
      <c r="P52" s="587"/>
      <c r="Q52" s="575"/>
      <c r="R52" s="588"/>
    </row>
    <row r="53" spans="1:18" ht="14.45" customHeight="1" thickBot="1" x14ac:dyDescent="0.25">
      <c r="A53" s="577" t="s">
        <v>1259</v>
      </c>
      <c r="B53" s="578" t="s">
        <v>1260</v>
      </c>
      <c r="C53" s="578" t="s">
        <v>487</v>
      </c>
      <c r="D53" s="578" t="s">
        <v>1232</v>
      </c>
      <c r="E53" s="578" t="s">
        <v>1329</v>
      </c>
      <c r="F53" s="578" t="s">
        <v>1330</v>
      </c>
      <c r="G53" s="589"/>
      <c r="H53" s="589"/>
      <c r="I53" s="578"/>
      <c r="J53" s="578"/>
      <c r="K53" s="589"/>
      <c r="L53" s="589"/>
      <c r="M53" s="578"/>
      <c r="N53" s="578"/>
      <c r="O53" s="589">
        <v>13</v>
      </c>
      <c r="P53" s="589">
        <v>195000</v>
      </c>
      <c r="Q53" s="583"/>
      <c r="R53" s="590">
        <v>15000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C27EA7B8-2995-4892-AFE5-9599956F6BEC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1332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18836</v>
      </c>
      <c r="I3" s="103">
        <f t="shared" si="0"/>
        <v>40872590.460000001</v>
      </c>
      <c r="J3" s="74"/>
      <c r="K3" s="74"/>
      <c r="L3" s="103">
        <f t="shared" si="0"/>
        <v>20992</v>
      </c>
      <c r="M3" s="103">
        <f t="shared" si="0"/>
        <v>43939259.729999997</v>
      </c>
      <c r="N3" s="74"/>
      <c r="O3" s="74"/>
      <c r="P3" s="103">
        <f t="shared" si="0"/>
        <v>20873</v>
      </c>
      <c r="Q3" s="103">
        <f t="shared" si="0"/>
        <v>49592384.150000006</v>
      </c>
      <c r="R3" s="75">
        <f>IF(M3=0,0,Q3/M3)</f>
        <v>1.1286577073609703</v>
      </c>
      <c r="S3" s="104">
        <f>IF(P3=0,0,Q3/P3)</f>
        <v>2375.9107052172667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32"/>
      <c r="B5" s="632"/>
      <c r="C5" s="633"/>
      <c r="D5" s="642"/>
      <c r="E5" s="634"/>
      <c r="F5" s="635"/>
      <c r="G5" s="636"/>
      <c r="H5" s="637" t="s">
        <v>71</v>
      </c>
      <c r="I5" s="638" t="s">
        <v>14</v>
      </c>
      <c r="J5" s="639"/>
      <c r="K5" s="639"/>
      <c r="L5" s="637" t="s">
        <v>71</v>
      </c>
      <c r="M5" s="638" t="s">
        <v>14</v>
      </c>
      <c r="N5" s="639"/>
      <c r="O5" s="639"/>
      <c r="P5" s="637" t="s">
        <v>71</v>
      </c>
      <c r="Q5" s="638" t="s">
        <v>14</v>
      </c>
      <c r="R5" s="640"/>
      <c r="S5" s="641"/>
    </row>
    <row r="6" spans="1:19" ht="14.45" customHeight="1" x14ac:dyDescent="0.2">
      <c r="A6" s="562" t="s">
        <v>1230</v>
      </c>
      <c r="B6" s="563" t="s">
        <v>1231</v>
      </c>
      <c r="C6" s="563" t="s">
        <v>482</v>
      </c>
      <c r="D6" s="563" t="s">
        <v>1224</v>
      </c>
      <c r="E6" s="563" t="s">
        <v>1232</v>
      </c>
      <c r="F6" s="563" t="s">
        <v>1233</v>
      </c>
      <c r="G6" s="563" t="s">
        <v>1234</v>
      </c>
      <c r="H6" s="116">
        <v>126</v>
      </c>
      <c r="I6" s="116">
        <v>8316</v>
      </c>
      <c r="J6" s="563">
        <v>0.78062517600675863</v>
      </c>
      <c r="K6" s="563">
        <v>66</v>
      </c>
      <c r="L6" s="116">
        <v>159</v>
      </c>
      <c r="M6" s="116">
        <v>10653</v>
      </c>
      <c r="N6" s="563">
        <v>1</v>
      </c>
      <c r="O6" s="563">
        <v>67</v>
      </c>
      <c r="P6" s="116">
        <v>154</v>
      </c>
      <c r="Q6" s="116">
        <v>10472</v>
      </c>
      <c r="R6" s="568">
        <v>0.98300948089739981</v>
      </c>
      <c r="S6" s="586">
        <v>68</v>
      </c>
    </row>
    <row r="7" spans="1:19" ht="14.45" customHeight="1" x14ac:dyDescent="0.2">
      <c r="A7" s="569" t="s">
        <v>1230</v>
      </c>
      <c r="B7" s="570" t="s">
        <v>1231</v>
      </c>
      <c r="C7" s="570" t="s">
        <v>482</v>
      </c>
      <c r="D7" s="570" t="s">
        <v>1224</v>
      </c>
      <c r="E7" s="570" t="s">
        <v>1232</v>
      </c>
      <c r="F7" s="570" t="s">
        <v>1235</v>
      </c>
      <c r="G7" s="570" t="s">
        <v>1236</v>
      </c>
      <c r="H7" s="587">
        <v>276</v>
      </c>
      <c r="I7" s="587">
        <v>10212</v>
      </c>
      <c r="J7" s="570">
        <v>0.90789473684210531</v>
      </c>
      <c r="K7" s="570">
        <v>37</v>
      </c>
      <c r="L7" s="587">
        <v>296</v>
      </c>
      <c r="M7" s="587">
        <v>11248</v>
      </c>
      <c r="N7" s="570">
        <v>1</v>
      </c>
      <c r="O7" s="570">
        <v>38</v>
      </c>
      <c r="P7" s="587">
        <v>228</v>
      </c>
      <c r="Q7" s="587">
        <v>8664</v>
      </c>
      <c r="R7" s="575">
        <v>0.77027027027027029</v>
      </c>
      <c r="S7" s="588">
        <v>38</v>
      </c>
    </row>
    <row r="8" spans="1:19" ht="14.45" customHeight="1" x14ac:dyDescent="0.2">
      <c r="A8" s="569" t="s">
        <v>1230</v>
      </c>
      <c r="B8" s="570" t="s">
        <v>1231</v>
      </c>
      <c r="C8" s="570" t="s">
        <v>482</v>
      </c>
      <c r="D8" s="570" t="s">
        <v>1224</v>
      </c>
      <c r="E8" s="570" t="s">
        <v>1232</v>
      </c>
      <c r="F8" s="570" t="s">
        <v>1237</v>
      </c>
      <c r="G8" s="570" t="s">
        <v>1238</v>
      </c>
      <c r="H8" s="587"/>
      <c r="I8" s="587"/>
      <c r="J8" s="570"/>
      <c r="K8" s="570"/>
      <c r="L8" s="587"/>
      <c r="M8" s="587"/>
      <c r="N8" s="570"/>
      <c r="O8" s="570"/>
      <c r="P8" s="587">
        <v>1</v>
      </c>
      <c r="Q8" s="587">
        <v>5</v>
      </c>
      <c r="R8" s="575"/>
      <c r="S8" s="588">
        <v>5</v>
      </c>
    </row>
    <row r="9" spans="1:19" ht="14.45" customHeight="1" x14ac:dyDescent="0.2">
      <c r="A9" s="569" t="s">
        <v>1230</v>
      </c>
      <c r="B9" s="570" t="s">
        <v>1231</v>
      </c>
      <c r="C9" s="570" t="s">
        <v>482</v>
      </c>
      <c r="D9" s="570" t="s">
        <v>1224</v>
      </c>
      <c r="E9" s="570" t="s">
        <v>1232</v>
      </c>
      <c r="F9" s="570" t="s">
        <v>1239</v>
      </c>
      <c r="G9" s="570" t="s">
        <v>1240</v>
      </c>
      <c r="H9" s="587">
        <v>1058</v>
      </c>
      <c r="I9" s="587">
        <v>2627014</v>
      </c>
      <c r="J9" s="570">
        <v>0.88746575319327192</v>
      </c>
      <c r="K9" s="570">
        <v>2483</v>
      </c>
      <c r="L9" s="587">
        <v>1185</v>
      </c>
      <c r="M9" s="587">
        <v>2960130</v>
      </c>
      <c r="N9" s="570">
        <v>1</v>
      </c>
      <c r="O9" s="570">
        <v>2498</v>
      </c>
      <c r="P9" s="587">
        <v>1185</v>
      </c>
      <c r="Q9" s="587">
        <v>2974350</v>
      </c>
      <c r="R9" s="575">
        <v>1.0048038430744595</v>
      </c>
      <c r="S9" s="588">
        <v>2510</v>
      </c>
    </row>
    <row r="10" spans="1:19" ht="14.45" customHeight="1" x14ac:dyDescent="0.2">
      <c r="A10" s="569" t="s">
        <v>1230</v>
      </c>
      <c r="B10" s="570" t="s">
        <v>1231</v>
      </c>
      <c r="C10" s="570" t="s">
        <v>482</v>
      </c>
      <c r="D10" s="570" t="s">
        <v>1224</v>
      </c>
      <c r="E10" s="570" t="s">
        <v>1232</v>
      </c>
      <c r="F10" s="570" t="s">
        <v>1241</v>
      </c>
      <c r="G10" s="570" t="s">
        <v>1242</v>
      </c>
      <c r="H10" s="587">
        <v>209</v>
      </c>
      <c r="I10" s="587">
        <v>72523</v>
      </c>
      <c r="J10" s="570">
        <v>0.90880952380952384</v>
      </c>
      <c r="K10" s="570">
        <v>347</v>
      </c>
      <c r="L10" s="587">
        <v>228</v>
      </c>
      <c r="M10" s="587">
        <v>79800</v>
      </c>
      <c r="N10" s="570">
        <v>1</v>
      </c>
      <c r="O10" s="570">
        <v>350</v>
      </c>
      <c r="P10" s="587">
        <v>129</v>
      </c>
      <c r="Q10" s="587">
        <v>45408</v>
      </c>
      <c r="R10" s="575">
        <v>0.56902255639097743</v>
      </c>
      <c r="S10" s="588">
        <v>352</v>
      </c>
    </row>
    <row r="11" spans="1:19" ht="14.45" customHeight="1" x14ac:dyDescent="0.2">
      <c r="A11" s="569" t="s">
        <v>1230</v>
      </c>
      <c r="B11" s="570" t="s">
        <v>1231</v>
      </c>
      <c r="C11" s="570" t="s">
        <v>482</v>
      </c>
      <c r="D11" s="570" t="s">
        <v>1224</v>
      </c>
      <c r="E11" s="570" t="s">
        <v>1232</v>
      </c>
      <c r="F11" s="570" t="s">
        <v>1243</v>
      </c>
      <c r="G11" s="570" t="s">
        <v>1244</v>
      </c>
      <c r="H11" s="587">
        <v>2057</v>
      </c>
      <c r="I11" s="587">
        <v>722007</v>
      </c>
      <c r="J11" s="570">
        <v>0.91624788706656313</v>
      </c>
      <c r="K11" s="570">
        <v>351</v>
      </c>
      <c r="L11" s="587">
        <v>2226</v>
      </c>
      <c r="M11" s="587">
        <v>788004</v>
      </c>
      <c r="N11" s="570">
        <v>1</v>
      </c>
      <c r="O11" s="570">
        <v>354</v>
      </c>
      <c r="P11" s="587">
        <v>2311</v>
      </c>
      <c r="Q11" s="587">
        <v>822716</v>
      </c>
      <c r="R11" s="575">
        <v>1.0440505378145288</v>
      </c>
      <c r="S11" s="588">
        <v>356</v>
      </c>
    </row>
    <row r="12" spans="1:19" ht="14.45" customHeight="1" x14ac:dyDescent="0.2">
      <c r="A12" s="569" t="s">
        <v>1230</v>
      </c>
      <c r="B12" s="570" t="s">
        <v>1231</v>
      </c>
      <c r="C12" s="570" t="s">
        <v>482</v>
      </c>
      <c r="D12" s="570" t="s">
        <v>1224</v>
      </c>
      <c r="E12" s="570" t="s">
        <v>1232</v>
      </c>
      <c r="F12" s="570" t="s">
        <v>1245</v>
      </c>
      <c r="G12" s="570" t="s">
        <v>1246</v>
      </c>
      <c r="H12" s="587">
        <v>3180</v>
      </c>
      <c r="I12" s="587">
        <v>105999.62000000017</v>
      </c>
      <c r="J12" s="570">
        <v>0.7144454926011502</v>
      </c>
      <c r="K12" s="570">
        <v>33.333213836478038</v>
      </c>
      <c r="L12" s="587">
        <v>4451</v>
      </c>
      <c r="M12" s="587">
        <v>148366.28</v>
      </c>
      <c r="N12" s="570">
        <v>1</v>
      </c>
      <c r="O12" s="570">
        <v>33.333246461469329</v>
      </c>
      <c r="P12" s="587">
        <v>4388</v>
      </c>
      <c r="Q12" s="587">
        <v>169936.74999999994</v>
      </c>
      <c r="R12" s="575">
        <v>1.1453866067141398</v>
      </c>
      <c r="S12" s="588">
        <v>38.727609389243376</v>
      </c>
    </row>
    <row r="13" spans="1:19" ht="14.45" customHeight="1" x14ac:dyDescent="0.2">
      <c r="A13" s="569" t="s">
        <v>1230</v>
      </c>
      <c r="B13" s="570" t="s">
        <v>1231</v>
      </c>
      <c r="C13" s="570" t="s">
        <v>482</v>
      </c>
      <c r="D13" s="570" t="s">
        <v>1224</v>
      </c>
      <c r="E13" s="570" t="s">
        <v>1232</v>
      </c>
      <c r="F13" s="570" t="s">
        <v>1247</v>
      </c>
      <c r="G13" s="570" t="s">
        <v>1248</v>
      </c>
      <c r="H13" s="587">
        <v>2293</v>
      </c>
      <c r="I13" s="587">
        <v>3489946</v>
      </c>
      <c r="J13" s="570">
        <v>0.93430302459182502</v>
      </c>
      <c r="K13" s="570">
        <v>1522</v>
      </c>
      <c r="L13" s="587">
        <v>2443</v>
      </c>
      <c r="M13" s="587">
        <v>3735347</v>
      </c>
      <c r="N13" s="570">
        <v>1</v>
      </c>
      <c r="O13" s="570">
        <v>1529</v>
      </c>
      <c r="P13" s="587">
        <v>2279</v>
      </c>
      <c r="Q13" s="587">
        <v>3498265</v>
      </c>
      <c r="R13" s="575">
        <v>0.93653012691993542</v>
      </c>
      <c r="S13" s="588">
        <v>1535</v>
      </c>
    </row>
    <row r="14" spans="1:19" ht="14.45" customHeight="1" x14ac:dyDescent="0.2">
      <c r="A14" s="569" t="s">
        <v>1230</v>
      </c>
      <c r="B14" s="570" t="s">
        <v>1231</v>
      </c>
      <c r="C14" s="570" t="s">
        <v>482</v>
      </c>
      <c r="D14" s="570" t="s">
        <v>1224</v>
      </c>
      <c r="E14" s="570" t="s">
        <v>1232</v>
      </c>
      <c r="F14" s="570" t="s">
        <v>1249</v>
      </c>
      <c r="G14" s="570" t="s">
        <v>1250</v>
      </c>
      <c r="H14" s="587">
        <v>438</v>
      </c>
      <c r="I14" s="587">
        <v>50663</v>
      </c>
      <c r="J14" s="570">
        <v>0.9473969631236443</v>
      </c>
      <c r="K14" s="570">
        <v>115.6689497716895</v>
      </c>
      <c r="L14" s="587">
        <v>461</v>
      </c>
      <c r="M14" s="587">
        <v>53476</v>
      </c>
      <c r="N14" s="570">
        <v>1</v>
      </c>
      <c r="O14" s="570">
        <v>116</v>
      </c>
      <c r="P14" s="587">
        <v>549</v>
      </c>
      <c r="Q14" s="587">
        <v>64233</v>
      </c>
      <c r="R14" s="575">
        <v>1.2011556586132097</v>
      </c>
      <c r="S14" s="588">
        <v>117</v>
      </c>
    </row>
    <row r="15" spans="1:19" ht="14.45" customHeight="1" x14ac:dyDescent="0.2">
      <c r="A15" s="569" t="s">
        <v>1230</v>
      </c>
      <c r="B15" s="570" t="s">
        <v>1231</v>
      </c>
      <c r="C15" s="570" t="s">
        <v>482</v>
      </c>
      <c r="D15" s="570" t="s">
        <v>1224</v>
      </c>
      <c r="E15" s="570" t="s">
        <v>1232</v>
      </c>
      <c r="F15" s="570" t="s">
        <v>1251</v>
      </c>
      <c r="G15" s="570" t="s">
        <v>1252</v>
      </c>
      <c r="H15" s="587">
        <v>1124</v>
      </c>
      <c r="I15" s="587">
        <v>41588</v>
      </c>
      <c r="J15" s="570">
        <v>0.9150677697588453</v>
      </c>
      <c r="K15" s="570">
        <v>37</v>
      </c>
      <c r="L15" s="587">
        <v>1196</v>
      </c>
      <c r="M15" s="587">
        <v>45448</v>
      </c>
      <c r="N15" s="570">
        <v>1</v>
      </c>
      <c r="O15" s="570">
        <v>38</v>
      </c>
      <c r="P15" s="587">
        <v>1170</v>
      </c>
      <c r="Q15" s="587">
        <v>44460</v>
      </c>
      <c r="R15" s="575">
        <v>0.97826086956521741</v>
      </c>
      <c r="S15" s="588">
        <v>38</v>
      </c>
    </row>
    <row r="16" spans="1:19" ht="14.45" customHeight="1" x14ac:dyDescent="0.2">
      <c r="A16" s="569" t="s">
        <v>1230</v>
      </c>
      <c r="B16" s="570" t="s">
        <v>1231</v>
      </c>
      <c r="C16" s="570" t="s">
        <v>482</v>
      </c>
      <c r="D16" s="570" t="s">
        <v>1224</v>
      </c>
      <c r="E16" s="570" t="s">
        <v>1232</v>
      </c>
      <c r="F16" s="570" t="s">
        <v>1253</v>
      </c>
      <c r="G16" s="570" t="s">
        <v>1254</v>
      </c>
      <c r="H16" s="587">
        <v>25</v>
      </c>
      <c r="I16" s="587">
        <v>1850</v>
      </c>
      <c r="J16" s="570">
        <v>0.36815920398009949</v>
      </c>
      <c r="K16" s="570">
        <v>74</v>
      </c>
      <c r="L16" s="587">
        <v>67</v>
      </c>
      <c r="M16" s="587">
        <v>5025</v>
      </c>
      <c r="N16" s="570">
        <v>1</v>
      </c>
      <c r="O16" s="570">
        <v>75</v>
      </c>
      <c r="P16" s="587">
        <v>67</v>
      </c>
      <c r="Q16" s="587">
        <v>5092</v>
      </c>
      <c r="R16" s="575">
        <v>1.0133333333333334</v>
      </c>
      <c r="S16" s="588">
        <v>76</v>
      </c>
    </row>
    <row r="17" spans="1:19" ht="14.45" customHeight="1" x14ac:dyDescent="0.2">
      <c r="A17" s="569" t="s">
        <v>1230</v>
      </c>
      <c r="B17" s="570" t="s">
        <v>1231</v>
      </c>
      <c r="C17" s="570" t="s">
        <v>482</v>
      </c>
      <c r="D17" s="570" t="s">
        <v>1224</v>
      </c>
      <c r="E17" s="570" t="s">
        <v>1232</v>
      </c>
      <c r="F17" s="570" t="s">
        <v>1255</v>
      </c>
      <c r="G17" s="570" t="s">
        <v>1256</v>
      </c>
      <c r="H17" s="587">
        <v>1</v>
      </c>
      <c r="I17" s="587">
        <v>60</v>
      </c>
      <c r="J17" s="570"/>
      <c r="K17" s="570">
        <v>60</v>
      </c>
      <c r="L17" s="587"/>
      <c r="M17" s="587"/>
      <c r="N17" s="570"/>
      <c r="O17" s="570"/>
      <c r="P17" s="587">
        <v>2</v>
      </c>
      <c r="Q17" s="587">
        <v>124</v>
      </c>
      <c r="R17" s="575"/>
      <c r="S17" s="588">
        <v>62</v>
      </c>
    </row>
    <row r="18" spans="1:19" ht="14.45" customHeight="1" x14ac:dyDescent="0.2">
      <c r="A18" s="569" t="s">
        <v>1230</v>
      </c>
      <c r="B18" s="570" t="s">
        <v>1231</v>
      </c>
      <c r="C18" s="570" t="s">
        <v>482</v>
      </c>
      <c r="D18" s="570" t="s">
        <v>1224</v>
      </c>
      <c r="E18" s="570" t="s">
        <v>1232</v>
      </c>
      <c r="F18" s="570" t="s">
        <v>1257</v>
      </c>
      <c r="G18" s="570" t="s">
        <v>1258</v>
      </c>
      <c r="H18" s="587"/>
      <c r="I18" s="587"/>
      <c r="J18" s="570"/>
      <c r="K18" s="570"/>
      <c r="L18" s="587">
        <v>1</v>
      </c>
      <c r="M18" s="587">
        <v>4065</v>
      </c>
      <c r="N18" s="570">
        <v>1</v>
      </c>
      <c r="O18" s="570">
        <v>4065</v>
      </c>
      <c r="P18" s="587"/>
      <c r="Q18" s="587"/>
      <c r="R18" s="575"/>
      <c r="S18" s="588"/>
    </row>
    <row r="19" spans="1:19" ht="14.45" customHeight="1" x14ac:dyDescent="0.2">
      <c r="A19" s="569" t="s">
        <v>1230</v>
      </c>
      <c r="B19" s="570" t="s">
        <v>1231</v>
      </c>
      <c r="C19" s="570" t="s">
        <v>482</v>
      </c>
      <c r="D19" s="570" t="s">
        <v>1228</v>
      </c>
      <c r="E19" s="570" t="s">
        <v>1232</v>
      </c>
      <c r="F19" s="570" t="s">
        <v>1235</v>
      </c>
      <c r="G19" s="570" t="s">
        <v>1236</v>
      </c>
      <c r="H19" s="587">
        <v>4</v>
      </c>
      <c r="I19" s="587">
        <v>148</v>
      </c>
      <c r="J19" s="570"/>
      <c r="K19" s="570">
        <v>37</v>
      </c>
      <c r="L19" s="587"/>
      <c r="M19" s="587"/>
      <c r="N19" s="570"/>
      <c r="O19" s="570"/>
      <c r="P19" s="587"/>
      <c r="Q19" s="587"/>
      <c r="R19" s="575"/>
      <c r="S19" s="588"/>
    </row>
    <row r="20" spans="1:19" ht="14.45" customHeight="1" x14ac:dyDescent="0.2">
      <c r="A20" s="569" t="s">
        <v>1230</v>
      </c>
      <c r="B20" s="570" t="s">
        <v>1231</v>
      </c>
      <c r="C20" s="570" t="s">
        <v>482</v>
      </c>
      <c r="D20" s="570" t="s">
        <v>1228</v>
      </c>
      <c r="E20" s="570" t="s">
        <v>1232</v>
      </c>
      <c r="F20" s="570" t="s">
        <v>1253</v>
      </c>
      <c r="G20" s="570" t="s">
        <v>1254</v>
      </c>
      <c r="H20" s="587">
        <v>10</v>
      </c>
      <c r="I20" s="587">
        <v>740</v>
      </c>
      <c r="J20" s="570"/>
      <c r="K20" s="570">
        <v>74</v>
      </c>
      <c r="L20" s="587"/>
      <c r="M20" s="587"/>
      <c r="N20" s="570"/>
      <c r="O20" s="570"/>
      <c r="P20" s="587"/>
      <c r="Q20" s="587"/>
      <c r="R20" s="575"/>
      <c r="S20" s="588"/>
    </row>
    <row r="21" spans="1:19" ht="14.45" customHeight="1" x14ac:dyDescent="0.2">
      <c r="A21" s="569" t="s">
        <v>1230</v>
      </c>
      <c r="B21" s="570" t="s">
        <v>1231</v>
      </c>
      <c r="C21" s="570" t="s">
        <v>482</v>
      </c>
      <c r="D21" s="570" t="s">
        <v>531</v>
      </c>
      <c r="E21" s="570" t="s">
        <v>1232</v>
      </c>
      <c r="F21" s="570" t="s">
        <v>1243</v>
      </c>
      <c r="G21" s="570" t="s">
        <v>1244</v>
      </c>
      <c r="H21" s="587">
        <v>1</v>
      </c>
      <c r="I21" s="587">
        <v>351</v>
      </c>
      <c r="J21" s="570"/>
      <c r="K21" s="570">
        <v>351</v>
      </c>
      <c r="L21" s="587"/>
      <c r="M21" s="587"/>
      <c r="N21" s="570"/>
      <c r="O21" s="570"/>
      <c r="P21" s="587"/>
      <c r="Q21" s="587"/>
      <c r="R21" s="575"/>
      <c r="S21" s="588"/>
    </row>
    <row r="22" spans="1:19" ht="14.45" customHeight="1" x14ac:dyDescent="0.2">
      <c r="A22" s="569" t="s">
        <v>1230</v>
      </c>
      <c r="B22" s="570" t="s">
        <v>1231</v>
      </c>
      <c r="C22" s="570" t="s">
        <v>482</v>
      </c>
      <c r="D22" s="570" t="s">
        <v>531</v>
      </c>
      <c r="E22" s="570" t="s">
        <v>1232</v>
      </c>
      <c r="F22" s="570" t="s">
        <v>1245</v>
      </c>
      <c r="G22" s="570" t="s">
        <v>1246</v>
      </c>
      <c r="H22" s="587">
        <v>1</v>
      </c>
      <c r="I22" s="587">
        <v>33.33</v>
      </c>
      <c r="J22" s="570"/>
      <c r="K22" s="570">
        <v>33.33</v>
      </c>
      <c r="L22" s="587"/>
      <c r="M22" s="587"/>
      <c r="N22" s="570"/>
      <c r="O22" s="570"/>
      <c r="P22" s="587"/>
      <c r="Q22" s="587"/>
      <c r="R22" s="575"/>
      <c r="S22" s="588"/>
    </row>
    <row r="23" spans="1:19" ht="14.45" customHeight="1" x14ac:dyDescent="0.2">
      <c r="A23" s="569" t="s">
        <v>1230</v>
      </c>
      <c r="B23" s="570" t="s">
        <v>1231</v>
      </c>
      <c r="C23" s="570" t="s">
        <v>482</v>
      </c>
      <c r="D23" s="570" t="s">
        <v>531</v>
      </c>
      <c r="E23" s="570" t="s">
        <v>1232</v>
      </c>
      <c r="F23" s="570" t="s">
        <v>1247</v>
      </c>
      <c r="G23" s="570" t="s">
        <v>1248</v>
      </c>
      <c r="H23" s="587"/>
      <c r="I23" s="587"/>
      <c r="J23" s="570"/>
      <c r="K23" s="570"/>
      <c r="L23" s="587"/>
      <c r="M23" s="587"/>
      <c r="N23" s="570"/>
      <c r="O23" s="570"/>
      <c r="P23" s="587">
        <v>1</v>
      </c>
      <c r="Q23" s="587">
        <v>1535</v>
      </c>
      <c r="R23" s="575"/>
      <c r="S23" s="588">
        <v>1535</v>
      </c>
    </row>
    <row r="24" spans="1:19" ht="14.45" customHeight="1" x14ac:dyDescent="0.2">
      <c r="A24" s="569" t="s">
        <v>1230</v>
      </c>
      <c r="B24" s="570" t="s">
        <v>1231</v>
      </c>
      <c r="C24" s="570" t="s">
        <v>482</v>
      </c>
      <c r="D24" s="570" t="s">
        <v>531</v>
      </c>
      <c r="E24" s="570" t="s">
        <v>1232</v>
      </c>
      <c r="F24" s="570" t="s">
        <v>1251</v>
      </c>
      <c r="G24" s="570" t="s">
        <v>1252</v>
      </c>
      <c r="H24" s="587"/>
      <c r="I24" s="587"/>
      <c r="J24" s="570"/>
      <c r="K24" s="570"/>
      <c r="L24" s="587"/>
      <c r="M24" s="587"/>
      <c r="N24" s="570"/>
      <c r="O24" s="570"/>
      <c r="P24" s="587">
        <v>1</v>
      </c>
      <c r="Q24" s="587">
        <v>38</v>
      </c>
      <c r="R24" s="575"/>
      <c r="S24" s="588">
        <v>38</v>
      </c>
    </row>
    <row r="25" spans="1:19" ht="14.45" customHeight="1" x14ac:dyDescent="0.2">
      <c r="A25" s="569" t="s">
        <v>1259</v>
      </c>
      <c r="B25" s="570" t="s">
        <v>1260</v>
      </c>
      <c r="C25" s="570" t="s">
        <v>487</v>
      </c>
      <c r="D25" s="570" t="s">
        <v>1224</v>
      </c>
      <c r="E25" s="570" t="s">
        <v>1232</v>
      </c>
      <c r="F25" s="570" t="s">
        <v>1261</v>
      </c>
      <c r="G25" s="570" t="s">
        <v>1262</v>
      </c>
      <c r="H25" s="587">
        <v>105</v>
      </c>
      <c r="I25" s="587">
        <v>1306410</v>
      </c>
      <c r="J25" s="570">
        <v>1.014281665974387</v>
      </c>
      <c r="K25" s="570">
        <v>12442</v>
      </c>
      <c r="L25" s="587">
        <v>103</v>
      </c>
      <c r="M25" s="587">
        <v>1288015</v>
      </c>
      <c r="N25" s="570">
        <v>1</v>
      </c>
      <c r="O25" s="570">
        <v>12505</v>
      </c>
      <c r="P25" s="587">
        <v>95</v>
      </c>
      <c r="Q25" s="587">
        <v>1193105</v>
      </c>
      <c r="R25" s="575">
        <v>0.926312969957648</v>
      </c>
      <c r="S25" s="588">
        <v>12559</v>
      </c>
    </row>
    <row r="26" spans="1:19" ht="14.45" customHeight="1" x14ac:dyDescent="0.2">
      <c r="A26" s="569" t="s">
        <v>1259</v>
      </c>
      <c r="B26" s="570" t="s">
        <v>1260</v>
      </c>
      <c r="C26" s="570" t="s">
        <v>487</v>
      </c>
      <c r="D26" s="570" t="s">
        <v>1224</v>
      </c>
      <c r="E26" s="570" t="s">
        <v>1232</v>
      </c>
      <c r="F26" s="570" t="s">
        <v>1263</v>
      </c>
      <c r="G26" s="570" t="s">
        <v>1264</v>
      </c>
      <c r="H26" s="587">
        <v>2468</v>
      </c>
      <c r="I26" s="587">
        <v>737932</v>
      </c>
      <c r="J26" s="570">
        <v>1.0043088547918657</v>
      </c>
      <c r="K26" s="570">
        <v>299</v>
      </c>
      <c r="L26" s="587">
        <v>2433</v>
      </c>
      <c r="M26" s="587">
        <v>734766</v>
      </c>
      <c r="N26" s="570">
        <v>1</v>
      </c>
      <c r="O26" s="570">
        <v>302</v>
      </c>
      <c r="P26" s="587">
        <v>2299</v>
      </c>
      <c r="Q26" s="587">
        <v>698896</v>
      </c>
      <c r="R26" s="575">
        <v>0.95118173677061812</v>
      </c>
      <c r="S26" s="588">
        <v>304</v>
      </c>
    </row>
    <row r="27" spans="1:19" ht="14.45" customHeight="1" x14ac:dyDescent="0.2">
      <c r="A27" s="569" t="s">
        <v>1259</v>
      </c>
      <c r="B27" s="570" t="s">
        <v>1260</v>
      </c>
      <c r="C27" s="570" t="s">
        <v>487</v>
      </c>
      <c r="D27" s="570" t="s">
        <v>1224</v>
      </c>
      <c r="E27" s="570" t="s">
        <v>1232</v>
      </c>
      <c r="F27" s="570" t="s">
        <v>1265</v>
      </c>
      <c r="G27" s="570" t="s">
        <v>1266</v>
      </c>
      <c r="H27" s="587">
        <v>80</v>
      </c>
      <c r="I27" s="587">
        <v>837360</v>
      </c>
      <c r="J27" s="570">
        <v>1.2460714285714285</v>
      </c>
      <c r="K27" s="570">
        <v>10467</v>
      </c>
      <c r="L27" s="587">
        <v>64</v>
      </c>
      <c r="M27" s="587">
        <v>672000</v>
      </c>
      <c r="N27" s="570">
        <v>1</v>
      </c>
      <c r="O27" s="570">
        <v>10500</v>
      </c>
      <c r="P27" s="587">
        <v>74</v>
      </c>
      <c r="Q27" s="587">
        <v>779220</v>
      </c>
      <c r="R27" s="575">
        <v>1.1595535714285714</v>
      </c>
      <c r="S27" s="588">
        <v>10530</v>
      </c>
    </row>
    <row r="28" spans="1:19" ht="14.45" customHeight="1" x14ac:dyDescent="0.2">
      <c r="A28" s="569" t="s">
        <v>1259</v>
      </c>
      <c r="B28" s="570" t="s">
        <v>1260</v>
      </c>
      <c r="C28" s="570" t="s">
        <v>487</v>
      </c>
      <c r="D28" s="570" t="s">
        <v>1224</v>
      </c>
      <c r="E28" s="570" t="s">
        <v>1232</v>
      </c>
      <c r="F28" s="570" t="s">
        <v>1267</v>
      </c>
      <c r="G28" s="570" t="s">
        <v>1268</v>
      </c>
      <c r="H28" s="587"/>
      <c r="I28" s="587"/>
      <c r="J28" s="570"/>
      <c r="K28" s="570"/>
      <c r="L28" s="587"/>
      <c r="M28" s="587"/>
      <c r="N28" s="570"/>
      <c r="O28" s="570"/>
      <c r="P28" s="587">
        <v>1</v>
      </c>
      <c r="Q28" s="587">
        <v>480</v>
      </c>
      <c r="R28" s="575"/>
      <c r="S28" s="588">
        <v>480</v>
      </c>
    </row>
    <row r="29" spans="1:19" ht="14.45" customHeight="1" x14ac:dyDescent="0.2">
      <c r="A29" s="569" t="s">
        <v>1259</v>
      </c>
      <c r="B29" s="570" t="s">
        <v>1260</v>
      </c>
      <c r="C29" s="570" t="s">
        <v>487</v>
      </c>
      <c r="D29" s="570" t="s">
        <v>1224</v>
      </c>
      <c r="E29" s="570" t="s">
        <v>1232</v>
      </c>
      <c r="F29" s="570" t="s">
        <v>1269</v>
      </c>
      <c r="G29" s="570" t="s">
        <v>1270</v>
      </c>
      <c r="H29" s="587">
        <v>107</v>
      </c>
      <c r="I29" s="587">
        <v>70647</v>
      </c>
      <c r="J29" s="570">
        <v>1.0007224205337413</v>
      </c>
      <c r="K29" s="570">
        <v>660.25233644859816</v>
      </c>
      <c r="L29" s="587">
        <v>106</v>
      </c>
      <c r="M29" s="587">
        <v>70596</v>
      </c>
      <c r="N29" s="570">
        <v>1</v>
      </c>
      <c r="O29" s="570">
        <v>666</v>
      </c>
      <c r="P29" s="587">
        <v>100</v>
      </c>
      <c r="Q29" s="587">
        <v>67000</v>
      </c>
      <c r="R29" s="575">
        <v>0.94906226981698683</v>
      </c>
      <c r="S29" s="588">
        <v>670</v>
      </c>
    </row>
    <row r="30" spans="1:19" ht="14.45" customHeight="1" x14ac:dyDescent="0.2">
      <c r="A30" s="569" t="s">
        <v>1259</v>
      </c>
      <c r="B30" s="570" t="s">
        <v>1260</v>
      </c>
      <c r="C30" s="570" t="s">
        <v>487</v>
      </c>
      <c r="D30" s="570" t="s">
        <v>1224</v>
      </c>
      <c r="E30" s="570" t="s">
        <v>1232</v>
      </c>
      <c r="F30" s="570" t="s">
        <v>1271</v>
      </c>
      <c r="G30" s="570" t="s">
        <v>1272</v>
      </c>
      <c r="H30" s="587">
        <v>204</v>
      </c>
      <c r="I30" s="587">
        <v>196248</v>
      </c>
      <c r="J30" s="570">
        <v>1.1572932330827068</v>
      </c>
      <c r="K30" s="570">
        <v>962</v>
      </c>
      <c r="L30" s="587">
        <v>175</v>
      </c>
      <c r="M30" s="587">
        <v>169575</v>
      </c>
      <c r="N30" s="570">
        <v>1</v>
      </c>
      <c r="O30" s="570">
        <v>969</v>
      </c>
      <c r="P30" s="587">
        <v>160</v>
      </c>
      <c r="Q30" s="587">
        <v>156000</v>
      </c>
      <c r="R30" s="575">
        <v>0.91994692613887663</v>
      </c>
      <c r="S30" s="588">
        <v>975</v>
      </c>
    </row>
    <row r="31" spans="1:19" ht="14.45" customHeight="1" x14ac:dyDescent="0.2">
      <c r="A31" s="569" t="s">
        <v>1259</v>
      </c>
      <c r="B31" s="570" t="s">
        <v>1260</v>
      </c>
      <c r="C31" s="570" t="s">
        <v>487</v>
      </c>
      <c r="D31" s="570" t="s">
        <v>1224</v>
      </c>
      <c r="E31" s="570" t="s">
        <v>1232</v>
      </c>
      <c r="F31" s="570" t="s">
        <v>1273</v>
      </c>
      <c r="G31" s="570" t="s">
        <v>1274</v>
      </c>
      <c r="H31" s="587">
        <v>528</v>
      </c>
      <c r="I31" s="587">
        <v>3985872</v>
      </c>
      <c r="J31" s="570">
        <v>0.99219511175124331</v>
      </c>
      <c r="K31" s="570">
        <v>7549</v>
      </c>
      <c r="L31" s="587">
        <v>529</v>
      </c>
      <c r="M31" s="587">
        <v>4017226</v>
      </c>
      <c r="N31" s="570">
        <v>1</v>
      </c>
      <c r="O31" s="570">
        <v>7594</v>
      </c>
      <c r="P31" s="587">
        <v>498</v>
      </c>
      <c r="Q31" s="587">
        <v>3801234</v>
      </c>
      <c r="R31" s="575">
        <v>0.94623354523743497</v>
      </c>
      <c r="S31" s="588">
        <v>7633</v>
      </c>
    </row>
    <row r="32" spans="1:19" ht="14.45" customHeight="1" x14ac:dyDescent="0.2">
      <c r="A32" s="569" t="s">
        <v>1259</v>
      </c>
      <c r="B32" s="570" t="s">
        <v>1260</v>
      </c>
      <c r="C32" s="570" t="s">
        <v>487</v>
      </c>
      <c r="D32" s="570" t="s">
        <v>1224</v>
      </c>
      <c r="E32" s="570" t="s">
        <v>1232</v>
      </c>
      <c r="F32" s="570" t="s">
        <v>1275</v>
      </c>
      <c r="G32" s="570" t="s">
        <v>1276</v>
      </c>
      <c r="H32" s="587">
        <v>41</v>
      </c>
      <c r="I32" s="587">
        <v>216152</v>
      </c>
      <c r="J32" s="570">
        <v>2.0391698113207548</v>
      </c>
      <c r="K32" s="570">
        <v>5272</v>
      </c>
      <c r="L32" s="587">
        <v>20</v>
      </c>
      <c r="M32" s="587">
        <v>106000</v>
      </c>
      <c r="N32" s="570">
        <v>1</v>
      </c>
      <c r="O32" s="570">
        <v>5300</v>
      </c>
      <c r="P32" s="587">
        <v>9</v>
      </c>
      <c r="Q32" s="587">
        <v>47925</v>
      </c>
      <c r="R32" s="575">
        <v>0.45212264150943399</v>
      </c>
      <c r="S32" s="588">
        <v>5325</v>
      </c>
    </row>
    <row r="33" spans="1:19" ht="14.45" customHeight="1" x14ac:dyDescent="0.2">
      <c r="A33" s="569" t="s">
        <v>1259</v>
      </c>
      <c r="B33" s="570" t="s">
        <v>1260</v>
      </c>
      <c r="C33" s="570" t="s">
        <v>487</v>
      </c>
      <c r="D33" s="570" t="s">
        <v>1224</v>
      </c>
      <c r="E33" s="570" t="s">
        <v>1232</v>
      </c>
      <c r="F33" s="570" t="s">
        <v>1277</v>
      </c>
      <c r="G33" s="570" t="s">
        <v>1278</v>
      </c>
      <c r="H33" s="587">
        <v>100</v>
      </c>
      <c r="I33" s="587">
        <v>1052400</v>
      </c>
      <c r="J33" s="570">
        <v>1.4422859492239695</v>
      </c>
      <c r="K33" s="570">
        <v>10524</v>
      </c>
      <c r="L33" s="587">
        <v>69</v>
      </c>
      <c r="M33" s="587">
        <v>729675</v>
      </c>
      <c r="N33" s="570">
        <v>1</v>
      </c>
      <c r="O33" s="570">
        <v>10575</v>
      </c>
      <c r="P33" s="587">
        <v>60</v>
      </c>
      <c r="Q33" s="587">
        <v>637140</v>
      </c>
      <c r="R33" s="575">
        <v>0.87318326652276701</v>
      </c>
      <c r="S33" s="588">
        <v>10619</v>
      </c>
    </row>
    <row r="34" spans="1:19" ht="14.45" customHeight="1" x14ac:dyDescent="0.2">
      <c r="A34" s="569" t="s">
        <v>1259</v>
      </c>
      <c r="B34" s="570" t="s">
        <v>1260</v>
      </c>
      <c r="C34" s="570" t="s">
        <v>487</v>
      </c>
      <c r="D34" s="570" t="s">
        <v>1224</v>
      </c>
      <c r="E34" s="570" t="s">
        <v>1232</v>
      </c>
      <c r="F34" s="570" t="s">
        <v>1279</v>
      </c>
      <c r="G34" s="570" t="s">
        <v>1280</v>
      </c>
      <c r="H34" s="587">
        <v>6</v>
      </c>
      <c r="I34" s="587">
        <v>74652</v>
      </c>
      <c r="J34" s="570">
        <v>0.66330801012928164</v>
      </c>
      <c r="K34" s="570">
        <v>12442</v>
      </c>
      <c r="L34" s="587">
        <v>9</v>
      </c>
      <c r="M34" s="587">
        <v>112545</v>
      </c>
      <c r="N34" s="570">
        <v>1</v>
      </c>
      <c r="O34" s="570">
        <v>12505</v>
      </c>
      <c r="P34" s="587">
        <v>14</v>
      </c>
      <c r="Q34" s="587">
        <v>175826</v>
      </c>
      <c r="R34" s="575">
        <v>1.5622728686303256</v>
      </c>
      <c r="S34" s="588">
        <v>12559</v>
      </c>
    </row>
    <row r="35" spans="1:19" ht="14.45" customHeight="1" x14ac:dyDescent="0.2">
      <c r="A35" s="569" t="s">
        <v>1259</v>
      </c>
      <c r="B35" s="570" t="s">
        <v>1260</v>
      </c>
      <c r="C35" s="570" t="s">
        <v>487</v>
      </c>
      <c r="D35" s="570" t="s">
        <v>1224</v>
      </c>
      <c r="E35" s="570" t="s">
        <v>1232</v>
      </c>
      <c r="F35" s="570" t="s">
        <v>1281</v>
      </c>
      <c r="G35" s="570" t="s">
        <v>1282</v>
      </c>
      <c r="H35" s="587">
        <v>4</v>
      </c>
      <c r="I35" s="587">
        <v>4456</v>
      </c>
      <c r="J35" s="570">
        <v>0.56684900139931305</v>
      </c>
      <c r="K35" s="570">
        <v>1114</v>
      </c>
      <c r="L35" s="587">
        <v>7</v>
      </c>
      <c r="M35" s="587">
        <v>7861</v>
      </c>
      <c r="N35" s="570">
        <v>1</v>
      </c>
      <c r="O35" s="570">
        <v>1123</v>
      </c>
      <c r="P35" s="587">
        <v>1</v>
      </c>
      <c r="Q35" s="587">
        <v>1132</v>
      </c>
      <c r="R35" s="575">
        <v>0.14400203536445744</v>
      </c>
      <c r="S35" s="588">
        <v>1132</v>
      </c>
    </row>
    <row r="36" spans="1:19" ht="14.45" customHeight="1" x14ac:dyDescent="0.2">
      <c r="A36" s="569" t="s">
        <v>1259</v>
      </c>
      <c r="B36" s="570" t="s">
        <v>1260</v>
      </c>
      <c r="C36" s="570" t="s">
        <v>487</v>
      </c>
      <c r="D36" s="570" t="s">
        <v>1224</v>
      </c>
      <c r="E36" s="570" t="s">
        <v>1232</v>
      </c>
      <c r="F36" s="570" t="s">
        <v>1283</v>
      </c>
      <c r="G36" s="570" t="s">
        <v>1284</v>
      </c>
      <c r="H36" s="587">
        <v>4</v>
      </c>
      <c r="I36" s="587">
        <v>2496</v>
      </c>
      <c r="J36" s="570"/>
      <c r="K36" s="570">
        <v>624</v>
      </c>
      <c r="L36" s="587"/>
      <c r="M36" s="587"/>
      <c r="N36" s="570"/>
      <c r="O36" s="570"/>
      <c r="P36" s="587">
        <v>4</v>
      </c>
      <c r="Q36" s="587">
        <v>2532</v>
      </c>
      <c r="R36" s="575"/>
      <c r="S36" s="588">
        <v>633</v>
      </c>
    </row>
    <row r="37" spans="1:19" ht="14.45" customHeight="1" x14ac:dyDescent="0.2">
      <c r="A37" s="569" t="s">
        <v>1259</v>
      </c>
      <c r="B37" s="570" t="s">
        <v>1260</v>
      </c>
      <c r="C37" s="570" t="s">
        <v>487</v>
      </c>
      <c r="D37" s="570" t="s">
        <v>1224</v>
      </c>
      <c r="E37" s="570" t="s">
        <v>1232</v>
      </c>
      <c r="F37" s="570" t="s">
        <v>1285</v>
      </c>
      <c r="G37" s="570" t="s">
        <v>1286</v>
      </c>
      <c r="H37" s="587">
        <v>246</v>
      </c>
      <c r="I37" s="587">
        <v>149814</v>
      </c>
      <c r="J37" s="570">
        <v>0.92725044563279857</v>
      </c>
      <c r="K37" s="570">
        <v>609</v>
      </c>
      <c r="L37" s="587">
        <v>264</v>
      </c>
      <c r="M37" s="587">
        <v>161568</v>
      </c>
      <c r="N37" s="570">
        <v>1</v>
      </c>
      <c r="O37" s="570">
        <v>612</v>
      </c>
      <c r="P37" s="587">
        <v>233</v>
      </c>
      <c r="Q37" s="587">
        <v>143295</v>
      </c>
      <c r="R37" s="575">
        <v>0.88690210932857994</v>
      </c>
      <c r="S37" s="588">
        <v>615</v>
      </c>
    </row>
    <row r="38" spans="1:19" ht="14.45" customHeight="1" x14ac:dyDescent="0.2">
      <c r="A38" s="569" t="s">
        <v>1259</v>
      </c>
      <c r="B38" s="570" t="s">
        <v>1260</v>
      </c>
      <c r="C38" s="570" t="s">
        <v>487</v>
      </c>
      <c r="D38" s="570" t="s">
        <v>1224</v>
      </c>
      <c r="E38" s="570" t="s">
        <v>1232</v>
      </c>
      <c r="F38" s="570" t="s">
        <v>1287</v>
      </c>
      <c r="G38" s="570" t="s">
        <v>1288</v>
      </c>
      <c r="H38" s="587">
        <v>197</v>
      </c>
      <c r="I38" s="587">
        <v>882560</v>
      </c>
      <c r="J38" s="570">
        <v>1.092737042815046</v>
      </c>
      <c r="K38" s="570">
        <v>4480</v>
      </c>
      <c r="L38" s="587">
        <v>180</v>
      </c>
      <c r="M38" s="587">
        <v>807660</v>
      </c>
      <c r="N38" s="570">
        <v>1</v>
      </c>
      <c r="O38" s="570">
        <v>4487</v>
      </c>
      <c r="P38" s="587">
        <v>224</v>
      </c>
      <c r="Q38" s="587">
        <v>1006432</v>
      </c>
      <c r="R38" s="575">
        <v>1.2461085110071068</v>
      </c>
      <c r="S38" s="588">
        <v>4493</v>
      </c>
    </row>
    <row r="39" spans="1:19" ht="14.45" customHeight="1" x14ac:dyDescent="0.2">
      <c r="A39" s="569" t="s">
        <v>1259</v>
      </c>
      <c r="B39" s="570" t="s">
        <v>1260</v>
      </c>
      <c r="C39" s="570" t="s">
        <v>487</v>
      </c>
      <c r="D39" s="570" t="s">
        <v>1224</v>
      </c>
      <c r="E39" s="570" t="s">
        <v>1232</v>
      </c>
      <c r="F39" s="570" t="s">
        <v>1289</v>
      </c>
      <c r="G39" s="570" t="s">
        <v>1290</v>
      </c>
      <c r="H39" s="587">
        <v>1239</v>
      </c>
      <c r="I39" s="587">
        <v>1371160</v>
      </c>
      <c r="J39" s="570">
        <v>0.97036864043933957</v>
      </c>
      <c r="K39" s="570">
        <v>1106.6666666666667</v>
      </c>
      <c r="L39" s="587">
        <v>1273</v>
      </c>
      <c r="M39" s="587">
        <v>1413030</v>
      </c>
      <c r="N39" s="570">
        <v>1</v>
      </c>
      <c r="O39" s="570">
        <v>1110</v>
      </c>
      <c r="P39" s="587">
        <v>1199</v>
      </c>
      <c r="Q39" s="587">
        <v>1335686</v>
      </c>
      <c r="R39" s="575">
        <v>0.94526372405398329</v>
      </c>
      <c r="S39" s="588">
        <v>1114</v>
      </c>
    </row>
    <row r="40" spans="1:19" ht="14.45" customHeight="1" x14ac:dyDescent="0.2">
      <c r="A40" s="569" t="s">
        <v>1259</v>
      </c>
      <c r="B40" s="570" t="s">
        <v>1260</v>
      </c>
      <c r="C40" s="570" t="s">
        <v>487</v>
      </c>
      <c r="D40" s="570" t="s">
        <v>1224</v>
      </c>
      <c r="E40" s="570" t="s">
        <v>1232</v>
      </c>
      <c r="F40" s="570" t="s">
        <v>1291</v>
      </c>
      <c r="G40" s="570" t="s">
        <v>1292</v>
      </c>
      <c r="H40" s="587">
        <v>546</v>
      </c>
      <c r="I40" s="587">
        <v>4056780</v>
      </c>
      <c r="J40" s="570">
        <v>1.0182310131784862</v>
      </c>
      <c r="K40" s="570">
        <v>7430</v>
      </c>
      <c r="L40" s="587">
        <v>535</v>
      </c>
      <c r="M40" s="587">
        <v>3984145</v>
      </c>
      <c r="N40" s="570">
        <v>1</v>
      </c>
      <c r="O40" s="570">
        <v>7447</v>
      </c>
      <c r="P40" s="587">
        <v>416</v>
      </c>
      <c r="Q40" s="587">
        <v>3104192</v>
      </c>
      <c r="R40" s="575">
        <v>0.77913630151513058</v>
      </c>
      <c r="S40" s="588">
        <v>7462</v>
      </c>
    </row>
    <row r="41" spans="1:19" ht="14.45" customHeight="1" x14ac:dyDescent="0.2">
      <c r="A41" s="569" t="s">
        <v>1259</v>
      </c>
      <c r="B41" s="570" t="s">
        <v>1260</v>
      </c>
      <c r="C41" s="570" t="s">
        <v>487</v>
      </c>
      <c r="D41" s="570" t="s">
        <v>1224</v>
      </c>
      <c r="E41" s="570" t="s">
        <v>1232</v>
      </c>
      <c r="F41" s="570" t="s">
        <v>1293</v>
      </c>
      <c r="G41" s="570" t="s">
        <v>1294</v>
      </c>
      <c r="H41" s="587">
        <v>656</v>
      </c>
      <c r="I41" s="587">
        <v>2515760</v>
      </c>
      <c r="J41" s="570">
        <v>5.1599723517238125</v>
      </c>
      <c r="K41" s="570">
        <v>3835</v>
      </c>
      <c r="L41" s="587">
        <v>127</v>
      </c>
      <c r="M41" s="587">
        <v>487553</v>
      </c>
      <c r="N41" s="570">
        <v>1</v>
      </c>
      <c r="O41" s="570">
        <v>3839</v>
      </c>
      <c r="P41" s="587">
        <v>136</v>
      </c>
      <c r="Q41" s="587">
        <v>522648</v>
      </c>
      <c r="R41" s="575">
        <v>1.0719819178632888</v>
      </c>
      <c r="S41" s="588">
        <v>3843</v>
      </c>
    </row>
    <row r="42" spans="1:19" ht="14.45" customHeight="1" x14ac:dyDescent="0.2">
      <c r="A42" s="569" t="s">
        <v>1259</v>
      </c>
      <c r="B42" s="570" t="s">
        <v>1260</v>
      </c>
      <c r="C42" s="570" t="s">
        <v>487</v>
      </c>
      <c r="D42" s="570" t="s">
        <v>1224</v>
      </c>
      <c r="E42" s="570" t="s">
        <v>1232</v>
      </c>
      <c r="F42" s="570" t="s">
        <v>1295</v>
      </c>
      <c r="G42" s="570" t="s">
        <v>1296</v>
      </c>
      <c r="H42" s="587">
        <v>279</v>
      </c>
      <c r="I42" s="587">
        <v>668413</v>
      </c>
      <c r="J42" s="570">
        <v>0.39077350485563467</v>
      </c>
      <c r="K42" s="570">
        <v>2395.7455197132617</v>
      </c>
      <c r="L42" s="587">
        <v>713</v>
      </c>
      <c r="M42" s="587">
        <v>1710487</v>
      </c>
      <c r="N42" s="570">
        <v>1</v>
      </c>
      <c r="O42" s="570">
        <v>2399</v>
      </c>
      <c r="P42" s="587">
        <v>1023</v>
      </c>
      <c r="Q42" s="587">
        <v>2457246</v>
      </c>
      <c r="R42" s="575">
        <v>1.436576834550628</v>
      </c>
      <c r="S42" s="588">
        <v>2402</v>
      </c>
    </row>
    <row r="43" spans="1:19" ht="14.45" customHeight="1" x14ac:dyDescent="0.2">
      <c r="A43" s="569" t="s">
        <v>1259</v>
      </c>
      <c r="B43" s="570" t="s">
        <v>1260</v>
      </c>
      <c r="C43" s="570" t="s">
        <v>487</v>
      </c>
      <c r="D43" s="570" t="s">
        <v>1224</v>
      </c>
      <c r="E43" s="570" t="s">
        <v>1232</v>
      </c>
      <c r="F43" s="570" t="s">
        <v>1297</v>
      </c>
      <c r="G43" s="570" t="s">
        <v>1298</v>
      </c>
      <c r="H43" s="587">
        <v>25</v>
      </c>
      <c r="I43" s="587">
        <v>887475</v>
      </c>
      <c r="J43" s="570">
        <v>1.6645566058969166</v>
      </c>
      <c r="K43" s="570">
        <v>35499</v>
      </c>
      <c r="L43" s="587">
        <v>15</v>
      </c>
      <c r="M43" s="587">
        <v>533160</v>
      </c>
      <c r="N43" s="570">
        <v>1</v>
      </c>
      <c r="O43" s="570">
        <v>35544</v>
      </c>
      <c r="P43" s="587">
        <v>16</v>
      </c>
      <c r="Q43" s="587">
        <v>569344</v>
      </c>
      <c r="R43" s="575">
        <v>1.0678670567934578</v>
      </c>
      <c r="S43" s="588">
        <v>35584</v>
      </c>
    </row>
    <row r="44" spans="1:19" ht="14.45" customHeight="1" x14ac:dyDescent="0.2">
      <c r="A44" s="569" t="s">
        <v>1259</v>
      </c>
      <c r="B44" s="570" t="s">
        <v>1260</v>
      </c>
      <c r="C44" s="570" t="s">
        <v>487</v>
      </c>
      <c r="D44" s="570" t="s">
        <v>1224</v>
      </c>
      <c r="E44" s="570" t="s">
        <v>1232</v>
      </c>
      <c r="F44" s="570" t="s">
        <v>1299</v>
      </c>
      <c r="G44" s="570" t="s">
        <v>1300</v>
      </c>
      <c r="H44" s="587">
        <v>23</v>
      </c>
      <c r="I44" s="587">
        <v>202538</v>
      </c>
      <c r="J44" s="570">
        <v>2.298173153296267</v>
      </c>
      <c r="K44" s="570">
        <v>8806</v>
      </c>
      <c r="L44" s="587">
        <v>10</v>
      </c>
      <c r="M44" s="587">
        <v>88130</v>
      </c>
      <c r="N44" s="570">
        <v>1</v>
      </c>
      <c r="O44" s="570">
        <v>8813</v>
      </c>
      <c r="P44" s="587">
        <v>17</v>
      </c>
      <c r="Q44" s="587">
        <v>149940</v>
      </c>
      <c r="R44" s="575">
        <v>1.7013502779984115</v>
      </c>
      <c r="S44" s="588">
        <v>8820</v>
      </c>
    </row>
    <row r="45" spans="1:19" ht="14.45" customHeight="1" x14ac:dyDescent="0.2">
      <c r="A45" s="569" t="s">
        <v>1259</v>
      </c>
      <c r="B45" s="570" t="s">
        <v>1260</v>
      </c>
      <c r="C45" s="570" t="s">
        <v>487</v>
      </c>
      <c r="D45" s="570" t="s">
        <v>1224</v>
      </c>
      <c r="E45" s="570" t="s">
        <v>1232</v>
      </c>
      <c r="F45" s="570" t="s">
        <v>1301</v>
      </c>
      <c r="G45" s="570" t="s">
        <v>1302</v>
      </c>
      <c r="H45" s="587">
        <v>33</v>
      </c>
      <c r="I45" s="587">
        <v>330000</v>
      </c>
      <c r="J45" s="570">
        <v>0.532258064516129</v>
      </c>
      <c r="K45" s="570">
        <v>10000</v>
      </c>
      <c r="L45" s="587">
        <v>62</v>
      </c>
      <c r="M45" s="587">
        <v>620000</v>
      </c>
      <c r="N45" s="570">
        <v>1</v>
      </c>
      <c r="O45" s="570">
        <v>10000</v>
      </c>
      <c r="P45" s="587">
        <v>54</v>
      </c>
      <c r="Q45" s="587">
        <v>540000</v>
      </c>
      <c r="R45" s="575">
        <v>0.87096774193548387</v>
      </c>
      <c r="S45" s="588">
        <v>10000</v>
      </c>
    </row>
    <row r="46" spans="1:19" ht="14.45" customHeight="1" x14ac:dyDescent="0.2">
      <c r="A46" s="569" t="s">
        <v>1259</v>
      </c>
      <c r="B46" s="570" t="s">
        <v>1260</v>
      </c>
      <c r="C46" s="570" t="s">
        <v>487</v>
      </c>
      <c r="D46" s="570" t="s">
        <v>1224</v>
      </c>
      <c r="E46" s="570" t="s">
        <v>1232</v>
      </c>
      <c r="F46" s="570" t="s">
        <v>1303</v>
      </c>
      <c r="G46" s="570" t="s">
        <v>1304</v>
      </c>
      <c r="H46" s="587">
        <v>304</v>
      </c>
      <c r="I46" s="587">
        <v>3273066.6899999995</v>
      </c>
      <c r="J46" s="570">
        <v>0.90476190871085271</v>
      </c>
      <c r="K46" s="570">
        <v>10766.66674342105</v>
      </c>
      <c r="L46" s="587">
        <v>336</v>
      </c>
      <c r="M46" s="587">
        <v>3617600.01</v>
      </c>
      <c r="N46" s="570">
        <v>1</v>
      </c>
      <c r="O46" s="570">
        <v>10766.666696428571</v>
      </c>
      <c r="P46" s="587">
        <v>281</v>
      </c>
      <c r="Q46" s="587">
        <v>3025433.34</v>
      </c>
      <c r="R46" s="575">
        <v>0.83630952334058628</v>
      </c>
      <c r="S46" s="588">
        <v>10766.666690391459</v>
      </c>
    </row>
    <row r="47" spans="1:19" ht="14.45" customHeight="1" x14ac:dyDescent="0.2">
      <c r="A47" s="569" t="s">
        <v>1259</v>
      </c>
      <c r="B47" s="570" t="s">
        <v>1260</v>
      </c>
      <c r="C47" s="570" t="s">
        <v>487</v>
      </c>
      <c r="D47" s="570" t="s">
        <v>1224</v>
      </c>
      <c r="E47" s="570" t="s">
        <v>1232</v>
      </c>
      <c r="F47" s="570" t="s">
        <v>1305</v>
      </c>
      <c r="G47" s="570" t="s">
        <v>1306</v>
      </c>
      <c r="H47" s="587">
        <v>161</v>
      </c>
      <c r="I47" s="587">
        <v>1341666.6599999999</v>
      </c>
      <c r="J47" s="570">
        <v>0.96987952260124832</v>
      </c>
      <c r="K47" s="570">
        <v>8333.3332919254644</v>
      </c>
      <c r="L47" s="587">
        <v>166</v>
      </c>
      <c r="M47" s="587">
        <v>1383333.32</v>
      </c>
      <c r="N47" s="570">
        <v>1</v>
      </c>
      <c r="O47" s="570">
        <v>8333.3332530120479</v>
      </c>
      <c r="P47" s="587">
        <v>164</v>
      </c>
      <c r="Q47" s="587">
        <v>1366666.66</v>
      </c>
      <c r="R47" s="575">
        <v>0.9879518119320656</v>
      </c>
      <c r="S47" s="588">
        <v>8333.3332926829262</v>
      </c>
    </row>
    <row r="48" spans="1:19" ht="14.45" customHeight="1" x14ac:dyDescent="0.2">
      <c r="A48" s="569" t="s">
        <v>1259</v>
      </c>
      <c r="B48" s="570" t="s">
        <v>1260</v>
      </c>
      <c r="C48" s="570" t="s">
        <v>487</v>
      </c>
      <c r="D48" s="570" t="s">
        <v>1224</v>
      </c>
      <c r="E48" s="570" t="s">
        <v>1232</v>
      </c>
      <c r="F48" s="570" t="s">
        <v>1307</v>
      </c>
      <c r="G48" s="570" t="s">
        <v>1308</v>
      </c>
      <c r="H48" s="587">
        <v>311</v>
      </c>
      <c r="I48" s="587">
        <v>0</v>
      </c>
      <c r="J48" s="570"/>
      <c r="K48" s="570">
        <v>0</v>
      </c>
      <c r="L48" s="587">
        <v>489</v>
      </c>
      <c r="M48" s="587">
        <v>0</v>
      </c>
      <c r="N48" s="570"/>
      <c r="O48" s="570">
        <v>0</v>
      </c>
      <c r="P48" s="587">
        <v>561</v>
      </c>
      <c r="Q48" s="587">
        <v>0</v>
      </c>
      <c r="R48" s="575"/>
      <c r="S48" s="588">
        <v>0</v>
      </c>
    </row>
    <row r="49" spans="1:19" ht="14.45" customHeight="1" x14ac:dyDescent="0.2">
      <c r="A49" s="569" t="s">
        <v>1259</v>
      </c>
      <c r="B49" s="570" t="s">
        <v>1260</v>
      </c>
      <c r="C49" s="570" t="s">
        <v>487</v>
      </c>
      <c r="D49" s="570" t="s">
        <v>1224</v>
      </c>
      <c r="E49" s="570" t="s">
        <v>1232</v>
      </c>
      <c r="F49" s="570" t="s">
        <v>1309</v>
      </c>
      <c r="G49" s="570" t="s">
        <v>1310</v>
      </c>
      <c r="H49" s="587">
        <v>45</v>
      </c>
      <c r="I49" s="587">
        <v>371250</v>
      </c>
      <c r="J49" s="570">
        <v>0.19565217391304349</v>
      </c>
      <c r="K49" s="570">
        <v>8250</v>
      </c>
      <c r="L49" s="587">
        <v>230</v>
      </c>
      <c r="M49" s="587">
        <v>1897500</v>
      </c>
      <c r="N49" s="570">
        <v>1</v>
      </c>
      <c r="O49" s="570">
        <v>8250</v>
      </c>
      <c r="P49" s="587">
        <v>170</v>
      </c>
      <c r="Q49" s="587">
        <v>1402500</v>
      </c>
      <c r="R49" s="575">
        <v>0.73913043478260865</v>
      </c>
      <c r="S49" s="588">
        <v>8250</v>
      </c>
    </row>
    <row r="50" spans="1:19" ht="14.45" customHeight="1" x14ac:dyDescent="0.2">
      <c r="A50" s="569" t="s">
        <v>1259</v>
      </c>
      <c r="B50" s="570" t="s">
        <v>1260</v>
      </c>
      <c r="C50" s="570" t="s">
        <v>487</v>
      </c>
      <c r="D50" s="570" t="s">
        <v>1224</v>
      </c>
      <c r="E50" s="570" t="s">
        <v>1232</v>
      </c>
      <c r="F50" s="570" t="s">
        <v>1311</v>
      </c>
      <c r="G50" s="570" t="s">
        <v>1312</v>
      </c>
      <c r="H50" s="587">
        <v>29</v>
      </c>
      <c r="I50" s="587">
        <v>0</v>
      </c>
      <c r="J50" s="570"/>
      <c r="K50" s="570">
        <v>0</v>
      </c>
      <c r="L50" s="587">
        <v>38</v>
      </c>
      <c r="M50" s="587">
        <v>0</v>
      </c>
      <c r="N50" s="570"/>
      <c r="O50" s="570">
        <v>0</v>
      </c>
      <c r="P50" s="587">
        <v>92</v>
      </c>
      <c r="Q50" s="587">
        <v>0</v>
      </c>
      <c r="R50" s="575"/>
      <c r="S50" s="588">
        <v>0</v>
      </c>
    </row>
    <row r="51" spans="1:19" ht="14.45" customHeight="1" x14ac:dyDescent="0.2">
      <c r="A51" s="569" t="s">
        <v>1259</v>
      </c>
      <c r="B51" s="570" t="s">
        <v>1260</v>
      </c>
      <c r="C51" s="570" t="s">
        <v>487</v>
      </c>
      <c r="D51" s="570" t="s">
        <v>1224</v>
      </c>
      <c r="E51" s="570" t="s">
        <v>1232</v>
      </c>
      <c r="F51" s="570" t="s">
        <v>1313</v>
      </c>
      <c r="G51" s="570" t="s">
        <v>1314</v>
      </c>
      <c r="H51" s="587">
        <v>0</v>
      </c>
      <c r="I51" s="587">
        <v>0</v>
      </c>
      <c r="J51" s="570"/>
      <c r="K51" s="570"/>
      <c r="L51" s="587"/>
      <c r="M51" s="587"/>
      <c r="N51" s="570"/>
      <c r="O51" s="570"/>
      <c r="P51" s="587">
        <v>1</v>
      </c>
      <c r="Q51" s="587">
        <v>4059</v>
      </c>
      <c r="R51" s="575"/>
      <c r="S51" s="588">
        <v>4059</v>
      </c>
    </row>
    <row r="52" spans="1:19" ht="14.45" customHeight="1" x14ac:dyDescent="0.2">
      <c r="A52" s="569" t="s">
        <v>1259</v>
      </c>
      <c r="B52" s="570" t="s">
        <v>1260</v>
      </c>
      <c r="C52" s="570" t="s">
        <v>487</v>
      </c>
      <c r="D52" s="570" t="s">
        <v>1224</v>
      </c>
      <c r="E52" s="570" t="s">
        <v>1232</v>
      </c>
      <c r="F52" s="570" t="s">
        <v>1315</v>
      </c>
      <c r="G52" s="570" t="s">
        <v>1316</v>
      </c>
      <c r="H52" s="587">
        <v>34</v>
      </c>
      <c r="I52" s="587">
        <v>1038888.9400000003</v>
      </c>
      <c r="J52" s="570">
        <v>0.8717948976152049</v>
      </c>
      <c r="K52" s="570">
        <v>30555.557058823539</v>
      </c>
      <c r="L52" s="587">
        <v>39</v>
      </c>
      <c r="M52" s="587">
        <v>1191666.6900000002</v>
      </c>
      <c r="N52" s="570">
        <v>1</v>
      </c>
      <c r="O52" s="570">
        <v>30555.556153846159</v>
      </c>
      <c r="P52" s="587">
        <v>91</v>
      </c>
      <c r="Q52" s="587">
        <v>2780555.620000001</v>
      </c>
      <c r="R52" s="575">
        <v>2.3333333417249422</v>
      </c>
      <c r="S52" s="588">
        <v>30555.556263736275</v>
      </c>
    </row>
    <row r="53" spans="1:19" ht="14.45" customHeight="1" x14ac:dyDescent="0.2">
      <c r="A53" s="569" t="s">
        <v>1259</v>
      </c>
      <c r="B53" s="570" t="s">
        <v>1260</v>
      </c>
      <c r="C53" s="570" t="s">
        <v>487</v>
      </c>
      <c r="D53" s="570" t="s">
        <v>1224</v>
      </c>
      <c r="E53" s="570" t="s">
        <v>1232</v>
      </c>
      <c r="F53" s="570" t="s">
        <v>1317</v>
      </c>
      <c r="G53" s="570" t="s">
        <v>1318</v>
      </c>
      <c r="H53" s="587">
        <v>52</v>
      </c>
      <c r="I53" s="587">
        <v>221520</v>
      </c>
      <c r="J53" s="570">
        <v>1.7333333333333334</v>
      </c>
      <c r="K53" s="570">
        <v>4260</v>
      </c>
      <c r="L53" s="587">
        <v>30</v>
      </c>
      <c r="M53" s="587">
        <v>127800</v>
      </c>
      <c r="N53" s="570">
        <v>1</v>
      </c>
      <c r="O53" s="570">
        <v>4260</v>
      </c>
      <c r="P53" s="587">
        <v>22</v>
      </c>
      <c r="Q53" s="587">
        <v>93720</v>
      </c>
      <c r="R53" s="575">
        <v>0.73333333333333328</v>
      </c>
      <c r="S53" s="588">
        <v>4260</v>
      </c>
    </row>
    <row r="54" spans="1:19" ht="14.45" customHeight="1" x14ac:dyDescent="0.2">
      <c r="A54" s="569" t="s">
        <v>1259</v>
      </c>
      <c r="B54" s="570" t="s">
        <v>1260</v>
      </c>
      <c r="C54" s="570" t="s">
        <v>487</v>
      </c>
      <c r="D54" s="570" t="s">
        <v>1224</v>
      </c>
      <c r="E54" s="570" t="s">
        <v>1232</v>
      </c>
      <c r="F54" s="570" t="s">
        <v>1319</v>
      </c>
      <c r="G54" s="570" t="s">
        <v>1320</v>
      </c>
      <c r="H54" s="587">
        <v>28</v>
      </c>
      <c r="I54" s="587">
        <v>149022.22</v>
      </c>
      <c r="J54" s="570">
        <v>0.96551731734018509</v>
      </c>
      <c r="K54" s="570">
        <v>5322.2221428571429</v>
      </c>
      <c r="L54" s="587">
        <v>29</v>
      </c>
      <c r="M54" s="587">
        <v>154344.43000000002</v>
      </c>
      <c r="N54" s="570">
        <v>1</v>
      </c>
      <c r="O54" s="570">
        <v>5322.2217241379321</v>
      </c>
      <c r="P54" s="587">
        <v>17</v>
      </c>
      <c r="Q54" s="587">
        <v>90477.78</v>
      </c>
      <c r="R54" s="575">
        <v>0.58620696581016873</v>
      </c>
      <c r="S54" s="588">
        <v>5322.2223529411767</v>
      </c>
    </row>
    <row r="55" spans="1:19" ht="14.45" customHeight="1" x14ac:dyDescent="0.2">
      <c r="A55" s="569" t="s">
        <v>1259</v>
      </c>
      <c r="B55" s="570" t="s">
        <v>1260</v>
      </c>
      <c r="C55" s="570" t="s">
        <v>487</v>
      </c>
      <c r="D55" s="570" t="s">
        <v>1224</v>
      </c>
      <c r="E55" s="570" t="s">
        <v>1232</v>
      </c>
      <c r="F55" s="570" t="s">
        <v>1321</v>
      </c>
      <c r="G55" s="570" t="s">
        <v>1322</v>
      </c>
      <c r="H55" s="587">
        <v>177</v>
      </c>
      <c r="I55" s="587">
        <v>7788000</v>
      </c>
      <c r="J55" s="570">
        <v>0.78666666666666663</v>
      </c>
      <c r="K55" s="570">
        <v>44000</v>
      </c>
      <c r="L55" s="587">
        <v>225</v>
      </c>
      <c r="M55" s="587">
        <v>9900000</v>
      </c>
      <c r="N55" s="570">
        <v>1</v>
      </c>
      <c r="O55" s="570">
        <v>44000</v>
      </c>
      <c r="P55" s="587">
        <v>273</v>
      </c>
      <c r="Q55" s="587">
        <v>12012000</v>
      </c>
      <c r="R55" s="575">
        <v>1.2133333333333334</v>
      </c>
      <c r="S55" s="588">
        <v>44000</v>
      </c>
    </row>
    <row r="56" spans="1:19" ht="14.45" customHeight="1" x14ac:dyDescent="0.2">
      <c r="A56" s="569" t="s">
        <v>1259</v>
      </c>
      <c r="B56" s="570" t="s">
        <v>1260</v>
      </c>
      <c r="C56" s="570" t="s">
        <v>487</v>
      </c>
      <c r="D56" s="570" t="s">
        <v>1224</v>
      </c>
      <c r="E56" s="570" t="s">
        <v>1232</v>
      </c>
      <c r="F56" s="570" t="s">
        <v>1323</v>
      </c>
      <c r="G56" s="570" t="s">
        <v>1324</v>
      </c>
      <c r="H56" s="587"/>
      <c r="I56" s="587"/>
      <c r="J56" s="570"/>
      <c r="K56" s="570"/>
      <c r="L56" s="587">
        <v>2</v>
      </c>
      <c r="M56" s="587">
        <v>79594</v>
      </c>
      <c r="N56" s="570">
        <v>1</v>
      </c>
      <c r="O56" s="570">
        <v>39797</v>
      </c>
      <c r="P56" s="587">
        <v>90</v>
      </c>
      <c r="Q56" s="587">
        <v>3587400</v>
      </c>
      <c r="R56" s="575">
        <v>45.071236525366231</v>
      </c>
      <c r="S56" s="588">
        <v>39860</v>
      </c>
    </row>
    <row r="57" spans="1:19" ht="14.45" customHeight="1" x14ac:dyDescent="0.2">
      <c r="A57" s="569" t="s">
        <v>1259</v>
      </c>
      <c r="B57" s="570" t="s">
        <v>1260</v>
      </c>
      <c r="C57" s="570" t="s">
        <v>487</v>
      </c>
      <c r="D57" s="570" t="s">
        <v>1224</v>
      </c>
      <c r="E57" s="570" t="s">
        <v>1232</v>
      </c>
      <c r="F57" s="570" t="s">
        <v>1325</v>
      </c>
      <c r="G57" s="570" t="s">
        <v>1326</v>
      </c>
      <c r="H57" s="587"/>
      <c r="I57" s="587"/>
      <c r="J57" s="570"/>
      <c r="K57" s="570"/>
      <c r="L57" s="587">
        <v>1</v>
      </c>
      <c r="M57" s="587">
        <v>31867</v>
      </c>
      <c r="N57" s="570">
        <v>1</v>
      </c>
      <c r="O57" s="570">
        <v>31867</v>
      </c>
      <c r="P57" s="587"/>
      <c r="Q57" s="587"/>
      <c r="R57" s="575"/>
      <c r="S57" s="588"/>
    </row>
    <row r="58" spans="1:19" ht="14.45" customHeight="1" x14ac:dyDescent="0.2">
      <c r="A58" s="569" t="s">
        <v>1259</v>
      </c>
      <c r="B58" s="570" t="s">
        <v>1260</v>
      </c>
      <c r="C58" s="570" t="s">
        <v>487</v>
      </c>
      <c r="D58" s="570" t="s">
        <v>1224</v>
      </c>
      <c r="E58" s="570" t="s">
        <v>1232</v>
      </c>
      <c r="F58" s="570" t="s">
        <v>1327</v>
      </c>
      <c r="G58" s="570" t="s">
        <v>1328</v>
      </c>
      <c r="H58" s="587">
        <v>1</v>
      </c>
      <c r="I58" s="587">
        <v>8600</v>
      </c>
      <c r="J58" s="570"/>
      <c r="K58" s="570">
        <v>8600</v>
      </c>
      <c r="L58" s="587"/>
      <c r="M58" s="587"/>
      <c r="N58" s="570"/>
      <c r="O58" s="570"/>
      <c r="P58" s="587"/>
      <c r="Q58" s="587"/>
      <c r="R58" s="575"/>
      <c r="S58" s="588"/>
    </row>
    <row r="59" spans="1:19" ht="14.45" customHeight="1" thickBot="1" x14ac:dyDescent="0.25">
      <c r="A59" s="577" t="s">
        <v>1259</v>
      </c>
      <c r="B59" s="578" t="s">
        <v>1260</v>
      </c>
      <c r="C59" s="578" t="s">
        <v>487</v>
      </c>
      <c r="D59" s="578" t="s">
        <v>1224</v>
      </c>
      <c r="E59" s="578" t="s">
        <v>1232</v>
      </c>
      <c r="F59" s="578" t="s">
        <v>1329</v>
      </c>
      <c r="G59" s="578" t="s">
        <v>1330</v>
      </c>
      <c r="H59" s="589"/>
      <c r="I59" s="589"/>
      <c r="J59" s="578"/>
      <c r="K59" s="578"/>
      <c r="L59" s="589"/>
      <c r="M59" s="589"/>
      <c r="N59" s="578"/>
      <c r="O59" s="578"/>
      <c r="P59" s="589">
        <v>13</v>
      </c>
      <c r="Q59" s="589">
        <v>195000</v>
      </c>
      <c r="R59" s="583"/>
      <c r="S59" s="590">
        <v>15000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B37BFC2B-FA5E-44EE-9253-CB11D587E6F9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520558.66000000003</v>
      </c>
      <c r="C3" s="222">
        <f t="shared" ref="C3:R3" si="0">SUBTOTAL(9,C6:C1048576)</f>
        <v>8.2349641819172881</v>
      </c>
      <c r="D3" s="222">
        <f t="shared" si="0"/>
        <v>526828</v>
      </c>
      <c r="E3" s="222">
        <f t="shared" si="0"/>
        <v>11</v>
      </c>
      <c r="F3" s="222">
        <f t="shared" si="0"/>
        <v>395245.33</v>
      </c>
      <c r="G3" s="225">
        <f>IF(D3&lt;&gt;0,F3/D3,"")</f>
        <v>0.75023599732740098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03"/>
      <c r="B5" s="604">
        <v>2018</v>
      </c>
      <c r="C5" s="605"/>
      <c r="D5" s="605">
        <v>2019</v>
      </c>
      <c r="E5" s="605"/>
      <c r="F5" s="605">
        <v>2020</v>
      </c>
      <c r="G5" s="643" t="s">
        <v>2</v>
      </c>
      <c r="H5" s="604">
        <v>2018</v>
      </c>
      <c r="I5" s="605"/>
      <c r="J5" s="605">
        <v>2019</v>
      </c>
      <c r="K5" s="605"/>
      <c r="L5" s="605">
        <v>2020</v>
      </c>
      <c r="M5" s="643" t="s">
        <v>2</v>
      </c>
      <c r="N5" s="604">
        <v>2018</v>
      </c>
      <c r="O5" s="605"/>
      <c r="P5" s="605">
        <v>2019</v>
      </c>
      <c r="Q5" s="605"/>
      <c r="R5" s="605">
        <v>2020</v>
      </c>
      <c r="S5" s="643" t="s">
        <v>2</v>
      </c>
    </row>
    <row r="6" spans="1:19" ht="14.45" customHeight="1" x14ac:dyDescent="0.2">
      <c r="A6" s="594" t="s">
        <v>1333</v>
      </c>
      <c r="B6" s="625"/>
      <c r="C6" s="563"/>
      <c r="D6" s="625">
        <v>5951</v>
      </c>
      <c r="E6" s="563">
        <v>1</v>
      </c>
      <c r="F6" s="625">
        <v>1535</v>
      </c>
      <c r="G6" s="568">
        <v>0.25793984204335407</v>
      </c>
      <c r="H6" s="625"/>
      <c r="I6" s="563"/>
      <c r="J6" s="625"/>
      <c r="K6" s="563"/>
      <c r="L6" s="625"/>
      <c r="M6" s="568"/>
      <c r="N6" s="625"/>
      <c r="O6" s="563"/>
      <c r="P6" s="625"/>
      <c r="Q6" s="563"/>
      <c r="R6" s="625"/>
      <c r="S6" s="122"/>
    </row>
    <row r="7" spans="1:19" ht="14.45" customHeight="1" x14ac:dyDescent="0.2">
      <c r="A7" s="595" t="s">
        <v>1334</v>
      </c>
      <c r="B7" s="627">
        <v>5672</v>
      </c>
      <c r="C7" s="570">
        <v>1.854807063440157</v>
      </c>
      <c r="D7" s="627">
        <v>3058</v>
      </c>
      <c r="E7" s="570">
        <v>1</v>
      </c>
      <c r="F7" s="627">
        <v>3070</v>
      </c>
      <c r="G7" s="575">
        <v>1.0039241334205362</v>
      </c>
      <c r="H7" s="627"/>
      <c r="I7" s="570"/>
      <c r="J7" s="627"/>
      <c r="K7" s="570"/>
      <c r="L7" s="627"/>
      <c r="M7" s="575"/>
      <c r="N7" s="627"/>
      <c r="O7" s="570"/>
      <c r="P7" s="627"/>
      <c r="Q7" s="570"/>
      <c r="R7" s="627"/>
      <c r="S7" s="576"/>
    </row>
    <row r="8" spans="1:19" ht="14.45" customHeight="1" x14ac:dyDescent="0.2">
      <c r="A8" s="595" t="s">
        <v>1335</v>
      </c>
      <c r="B8" s="627">
        <v>1522</v>
      </c>
      <c r="C8" s="570">
        <v>3.3429242900129587E-2</v>
      </c>
      <c r="D8" s="627">
        <v>45529</v>
      </c>
      <c r="E8" s="570">
        <v>1</v>
      </c>
      <c r="F8" s="627"/>
      <c r="G8" s="575"/>
      <c r="H8" s="627"/>
      <c r="I8" s="570"/>
      <c r="J8" s="627"/>
      <c r="K8" s="570"/>
      <c r="L8" s="627"/>
      <c r="M8" s="575"/>
      <c r="N8" s="627"/>
      <c r="O8" s="570"/>
      <c r="P8" s="627"/>
      <c r="Q8" s="570"/>
      <c r="R8" s="627"/>
      <c r="S8" s="576"/>
    </row>
    <row r="9" spans="1:19" ht="14.45" customHeight="1" x14ac:dyDescent="0.2">
      <c r="A9" s="595" t="s">
        <v>1336</v>
      </c>
      <c r="B9" s="627">
        <v>2483</v>
      </c>
      <c r="C9" s="570"/>
      <c r="D9" s="627"/>
      <c r="E9" s="570"/>
      <c r="F9" s="627"/>
      <c r="G9" s="575"/>
      <c r="H9" s="627"/>
      <c r="I9" s="570"/>
      <c r="J9" s="627"/>
      <c r="K9" s="570"/>
      <c r="L9" s="627"/>
      <c r="M9" s="575"/>
      <c r="N9" s="627"/>
      <c r="O9" s="570"/>
      <c r="P9" s="627"/>
      <c r="Q9" s="570"/>
      <c r="R9" s="627"/>
      <c r="S9" s="576"/>
    </row>
    <row r="10" spans="1:19" ht="14.45" customHeight="1" x14ac:dyDescent="0.2">
      <c r="A10" s="595" t="s">
        <v>1337</v>
      </c>
      <c r="B10" s="627">
        <v>56496.66</v>
      </c>
      <c r="C10" s="570">
        <v>1.1052420916720465</v>
      </c>
      <c r="D10" s="627">
        <v>51117</v>
      </c>
      <c r="E10" s="570">
        <v>1</v>
      </c>
      <c r="F10" s="627">
        <v>7675</v>
      </c>
      <c r="G10" s="575">
        <v>0.15014574407731282</v>
      </c>
      <c r="H10" s="627"/>
      <c r="I10" s="570"/>
      <c r="J10" s="627"/>
      <c r="K10" s="570"/>
      <c r="L10" s="627"/>
      <c r="M10" s="575"/>
      <c r="N10" s="627"/>
      <c r="O10" s="570"/>
      <c r="P10" s="627"/>
      <c r="Q10" s="570"/>
      <c r="R10" s="627"/>
      <c r="S10" s="576"/>
    </row>
    <row r="11" spans="1:19" ht="14.45" customHeight="1" x14ac:dyDescent="0.2">
      <c r="A11" s="595" t="s">
        <v>1338</v>
      </c>
      <c r="B11" s="627">
        <v>290556</v>
      </c>
      <c r="C11" s="570">
        <v>1.8144100713134921</v>
      </c>
      <c r="D11" s="627">
        <v>160138</v>
      </c>
      <c r="E11" s="570">
        <v>1</v>
      </c>
      <c r="F11" s="627">
        <v>195649</v>
      </c>
      <c r="G11" s="575">
        <v>1.2217524884786872</v>
      </c>
      <c r="H11" s="627"/>
      <c r="I11" s="570"/>
      <c r="J11" s="627"/>
      <c r="K11" s="570"/>
      <c r="L11" s="627"/>
      <c r="M11" s="575"/>
      <c r="N11" s="627"/>
      <c r="O11" s="570"/>
      <c r="P11" s="627"/>
      <c r="Q11" s="570"/>
      <c r="R11" s="627"/>
      <c r="S11" s="576"/>
    </row>
    <row r="12" spans="1:19" ht="14.45" customHeight="1" x14ac:dyDescent="0.2">
      <c r="A12" s="595" t="s">
        <v>1339</v>
      </c>
      <c r="B12" s="627">
        <v>68477</v>
      </c>
      <c r="C12" s="570">
        <v>0.535152159302271</v>
      </c>
      <c r="D12" s="627">
        <v>127958</v>
      </c>
      <c r="E12" s="570">
        <v>1</v>
      </c>
      <c r="F12" s="627">
        <v>134618.33000000002</v>
      </c>
      <c r="G12" s="575">
        <v>1.0520509073289674</v>
      </c>
      <c r="H12" s="627"/>
      <c r="I12" s="570"/>
      <c r="J12" s="627"/>
      <c r="K12" s="570"/>
      <c r="L12" s="627"/>
      <c r="M12" s="575"/>
      <c r="N12" s="627"/>
      <c r="O12" s="570"/>
      <c r="P12" s="627"/>
      <c r="Q12" s="570"/>
      <c r="R12" s="627"/>
      <c r="S12" s="576"/>
    </row>
    <row r="13" spans="1:19" ht="14.45" customHeight="1" x14ac:dyDescent="0.2">
      <c r="A13" s="595" t="s">
        <v>1340</v>
      </c>
      <c r="B13" s="627">
        <v>84567</v>
      </c>
      <c r="C13" s="570">
        <v>1.0325767103383436</v>
      </c>
      <c r="D13" s="627">
        <v>81899</v>
      </c>
      <c r="E13" s="570">
        <v>1</v>
      </c>
      <c r="F13" s="627">
        <v>48916</v>
      </c>
      <c r="G13" s="575">
        <v>0.59727224996642203</v>
      </c>
      <c r="H13" s="627"/>
      <c r="I13" s="570"/>
      <c r="J13" s="627"/>
      <c r="K13" s="570"/>
      <c r="L13" s="627"/>
      <c r="M13" s="575"/>
      <c r="N13" s="627"/>
      <c r="O13" s="570"/>
      <c r="P13" s="627"/>
      <c r="Q13" s="570"/>
      <c r="R13" s="627"/>
      <c r="S13" s="576"/>
    </row>
    <row r="14" spans="1:19" ht="14.45" customHeight="1" x14ac:dyDescent="0.2">
      <c r="A14" s="595" t="s">
        <v>1341</v>
      </c>
      <c r="B14" s="627">
        <v>1522</v>
      </c>
      <c r="C14" s="570"/>
      <c r="D14" s="627"/>
      <c r="E14" s="570"/>
      <c r="F14" s="627"/>
      <c r="G14" s="575"/>
      <c r="H14" s="627"/>
      <c r="I14" s="570"/>
      <c r="J14" s="627"/>
      <c r="K14" s="570"/>
      <c r="L14" s="627"/>
      <c r="M14" s="575"/>
      <c r="N14" s="627"/>
      <c r="O14" s="570"/>
      <c r="P14" s="627"/>
      <c r="Q14" s="570"/>
      <c r="R14" s="627"/>
      <c r="S14" s="576"/>
    </row>
    <row r="15" spans="1:19" ht="14.45" customHeight="1" x14ac:dyDescent="0.2">
      <c r="A15" s="595" t="s">
        <v>1342</v>
      </c>
      <c r="B15" s="627"/>
      <c r="C15" s="570"/>
      <c r="D15" s="627">
        <v>708</v>
      </c>
      <c r="E15" s="570">
        <v>1</v>
      </c>
      <c r="F15" s="627"/>
      <c r="G15" s="575"/>
      <c r="H15" s="627"/>
      <c r="I15" s="570"/>
      <c r="J15" s="627"/>
      <c r="K15" s="570"/>
      <c r="L15" s="627"/>
      <c r="M15" s="575"/>
      <c r="N15" s="627"/>
      <c r="O15" s="570"/>
      <c r="P15" s="627"/>
      <c r="Q15" s="570"/>
      <c r="R15" s="627"/>
      <c r="S15" s="576"/>
    </row>
    <row r="16" spans="1:19" ht="14.45" customHeight="1" x14ac:dyDescent="0.2">
      <c r="A16" s="595" t="s">
        <v>1343</v>
      </c>
      <c r="B16" s="627">
        <v>6634</v>
      </c>
      <c r="C16" s="570">
        <v>0.13992238251919345</v>
      </c>
      <c r="D16" s="627">
        <v>47412</v>
      </c>
      <c r="E16" s="570">
        <v>1</v>
      </c>
      <c r="F16" s="627">
        <v>3782</v>
      </c>
      <c r="G16" s="575">
        <v>7.9768834894119636E-2</v>
      </c>
      <c r="H16" s="627"/>
      <c r="I16" s="570"/>
      <c r="J16" s="627"/>
      <c r="K16" s="570"/>
      <c r="L16" s="627"/>
      <c r="M16" s="575"/>
      <c r="N16" s="627"/>
      <c r="O16" s="570"/>
      <c r="P16" s="627"/>
      <c r="Q16" s="570"/>
      <c r="R16" s="627"/>
      <c r="S16" s="576"/>
    </row>
    <row r="17" spans="1:19" ht="14.45" customHeight="1" x14ac:dyDescent="0.2">
      <c r="A17" s="595" t="s">
        <v>1344</v>
      </c>
      <c r="B17" s="627">
        <v>2629</v>
      </c>
      <c r="C17" s="570">
        <v>1.7194244604316546</v>
      </c>
      <c r="D17" s="627">
        <v>1529</v>
      </c>
      <c r="E17" s="570">
        <v>1</v>
      </c>
      <c r="F17" s="627"/>
      <c r="G17" s="575"/>
      <c r="H17" s="627"/>
      <c r="I17" s="570"/>
      <c r="J17" s="627"/>
      <c r="K17" s="570"/>
      <c r="L17" s="627"/>
      <c r="M17" s="575"/>
      <c r="N17" s="627"/>
      <c r="O17" s="570"/>
      <c r="P17" s="627"/>
      <c r="Q17" s="570"/>
      <c r="R17" s="627"/>
      <c r="S17" s="576"/>
    </row>
    <row r="18" spans="1:19" ht="14.45" customHeight="1" thickBot="1" x14ac:dyDescent="0.25">
      <c r="A18" s="631" t="s">
        <v>1345</v>
      </c>
      <c r="B18" s="629"/>
      <c r="C18" s="578"/>
      <c r="D18" s="629">
        <v>1529</v>
      </c>
      <c r="E18" s="578">
        <v>1</v>
      </c>
      <c r="F18" s="629"/>
      <c r="G18" s="583"/>
      <c r="H18" s="629"/>
      <c r="I18" s="578"/>
      <c r="J18" s="629"/>
      <c r="K18" s="578"/>
      <c r="L18" s="629"/>
      <c r="M18" s="583"/>
      <c r="N18" s="629"/>
      <c r="O18" s="578"/>
      <c r="P18" s="629"/>
      <c r="Q18" s="578"/>
      <c r="R18" s="629"/>
      <c r="S18" s="58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ACE8597-FAFF-4A34-BC83-A3FC54DFD083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7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1359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263</v>
      </c>
      <c r="G3" s="103">
        <f t="shared" si="0"/>
        <v>520558.66000000003</v>
      </c>
      <c r="H3" s="103"/>
      <c r="I3" s="103"/>
      <c r="J3" s="103">
        <f t="shared" si="0"/>
        <v>209</v>
      </c>
      <c r="K3" s="103">
        <f t="shared" si="0"/>
        <v>526828</v>
      </c>
      <c r="L3" s="103"/>
      <c r="M3" s="103"/>
      <c r="N3" s="103">
        <f t="shared" si="0"/>
        <v>197</v>
      </c>
      <c r="O3" s="103">
        <f t="shared" si="0"/>
        <v>395245.33</v>
      </c>
      <c r="P3" s="75">
        <f>IF(K3=0,0,O3/K3)</f>
        <v>0.75023599732740098</v>
      </c>
      <c r="Q3" s="104">
        <f>IF(N3=0,0,O3/N3)</f>
        <v>2006.3214720812184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34"/>
      <c r="B5" s="632"/>
      <c r="C5" s="634"/>
      <c r="D5" s="644"/>
      <c r="E5" s="636"/>
      <c r="F5" s="645" t="s">
        <v>71</v>
      </c>
      <c r="G5" s="646" t="s">
        <v>14</v>
      </c>
      <c r="H5" s="647"/>
      <c r="I5" s="647"/>
      <c r="J5" s="645" t="s">
        <v>71</v>
      </c>
      <c r="K5" s="646" t="s">
        <v>14</v>
      </c>
      <c r="L5" s="647"/>
      <c r="M5" s="647"/>
      <c r="N5" s="645" t="s">
        <v>71</v>
      </c>
      <c r="O5" s="646" t="s">
        <v>14</v>
      </c>
      <c r="P5" s="648"/>
      <c r="Q5" s="641"/>
    </row>
    <row r="6" spans="1:17" ht="14.45" customHeight="1" x14ac:dyDescent="0.2">
      <c r="A6" s="562" t="s">
        <v>1346</v>
      </c>
      <c r="B6" s="563" t="s">
        <v>1231</v>
      </c>
      <c r="C6" s="563" t="s">
        <v>1232</v>
      </c>
      <c r="D6" s="563" t="s">
        <v>1243</v>
      </c>
      <c r="E6" s="563" t="s">
        <v>1244</v>
      </c>
      <c r="F6" s="116"/>
      <c r="G6" s="116"/>
      <c r="H6" s="116"/>
      <c r="I6" s="116"/>
      <c r="J6" s="116">
        <v>1</v>
      </c>
      <c r="K6" s="116">
        <v>354</v>
      </c>
      <c r="L6" s="116">
        <v>1</v>
      </c>
      <c r="M6" s="116">
        <v>354</v>
      </c>
      <c r="N6" s="116"/>
      <c r="O6" s="116"/>
      <c r="P6" s="568"/>
      <c r="Q6" s="586"/>
    </row>
    <row r="7" spans="1:17" ht="14.45" customHeight="1" x14ac:dyDescent="0.2">
      <c r="A7" s="569" t="s">
        <v>1346</v>
      </c>
      <c r="B7" s="570" t="s">
        <v>1231</v>
      </c>
      <c r="C7" s="570" t="s">
        <v>1232</v>
      </c>
      <c r="D7" s="570" t="s">
        <v>1247</v>
      </c>
      <c r="E7" s="570" t="s">
        <v>1248</v>
      </c>
      <c r="F7" s="587"/>
      <c r="G7" s="587"/>
      <c r="H7" s="587"/>
      <c r="I7" s="587"/>
      <c r="J7" s="587"/>
      <c r="K7" s="587"/>
      <c r="L7" s="587"/>
      <c r="M7" s="587"/>
      <c r="N7" s="587">
        <v>1</v>
      </c>
      <c r="O7" s="587">
        <v>1535</v>
      </c>
      <c r="P7" s="575"/>
      <c r="Q7" s="588">
        <v>1535</v>
      </c>
    </row>
    <row r="8" spans="1:17" ht="14.45" customHeight="1" x14ac:dyDescent="0.2">
      <c r="A8" s="569" t="s">
        <v>1346</v>
      </c>
      <c r="B8" s="570" t="s">
        <v>1260</v>
      </c>
      <c r="C8" s="570" t="s">
        <v>1232</v>
      </c>
      <c r="D8" s="570" t="s">
        <v>1287</v>
      </c>
      <c r="E8" s="570" t="s">
        <v>1288</v>
      </c>
      <c r="F8" s="587"/>
      <c r="G8" s="587"/>
      <c r="H8" s="587"/>
      <c r="I8" s="587"/>
      <c r="J8" s="587">
        <v>1</v>
      </c>
      <c r="K8" s="587">
        <v>4487</v>
      </c>
      <c r="L8" s="587">
        <v>1</v>
      </c>
      <c r="M8" s="587">
        <v>4487</v>
      </c>
      <c r="N8" s="587"/>
      <c r="O8" s="587"/>
      <c r="P8" s="575"/>
      <c r="Q8" s="588"/>
    </row>
    <row r="9" spans="1:17" ht="14.45" customHeight="1" x14ac:dyDescent="0.2">
      <c r="A9" s="569" t="s">
        <v>1346</v>
      </c>
      <c r="B9" s="570" t="s">
        <v>1260</v>
      </c>
      <c r="C9" s="570" t="s">
        <v>1232</v>
      </c>
      <c r="D9" s="570" t="s">
        <v>1289</v>
      </c>
      <c r="E9" s="570" t="s">
        <v>1290</v>
      </c>
      <c r="F9" s="587"/>
      <c r="G9" s="587"/>
      <c r="H9" s="587"/>
      <c r="I9" s="587"/>
      <c r="J9" s="587">
        <v>1</v>
      </c>
      <c r="K9" s="587">
        <v>1110</v>
      </c>
      <c r="L9" s="587">
        <v>1</v>
      </c>
      <c r="M9" s="587">
        <v>1110</v>
      </c>
      <c r="N9" s="587"/>
      <c r="O9" s="587"/>
      <c r="P9" s="575"/>
      <c r="Q9" s="588"/>
    </row>
    <row r="10" spans="1:17" ht="14.45" customHeight="1" x14ac:dyDescent="0.2">
      <c r="A10" s="569" t="s">
        <v>1347</v>
      </c>
      <c r="B10" s="570" t="s">
        <v>1231</v>
      </c>
      <c r="C10" s="570" t="s">
        <v>1232</v>
      </c>
      <c r="D10" s="570" t="s">
        <v>1247</v>
      </c>
      <c r="E10" s="570" t="s">
        <v>1248</v>
      </c>
      <c r="F10" s="587">
        <v>3</v>
      </c>
      <c r="G10" s="587">
        <v>4566</v>
      </c>
      <c r="H10" s="587">
        <v>1.4931327665140615</v>
      </c>
      <c r="I10" s="587">
        <v>1522</v>
      </c>
      <c r="J10" s="587">
        <v>2</v>
      </c>
      <c r="K10" s="587">
        <v>3058</v>
      </c>
      <c r="L10" s="587">
        <v>1</v>
      </c>
      <c r="M10" s="587">
        <v>1529</v>
      </c>
      <c r="N10" s="587">
        <v>2</v>
      </c>
      <c r="O10" s="587">
        <v>3070</v>
      </c>
      <c r="P10" s="575">
        <v>1.0039241334205362</v>
      </c>
      <c r="Q10" s="588">
        <v>1535</v>
      </c>
    </row>
    <row r="11" spans="1:17" ht="14.45" customHeight="1" x14ac:dyDescent="0.2">
      <c r="A11" s="569" t="s">
        <v>1347</v>
      </c>
      <c r="B11" s="570" t="s">
        <v>1260</v>
      </c>
      <c r="C11" s="570" t="s">
        <v>1232</v>
      </c>
      <c r="D11" s="570" t="s">
        <v>1289</v>
      </c>
      <c r="E11" s="570" t="s">
        <v>1290</v>
      </c>
      <c r="F11" s="587">
        <v>1</v>
      </c>
      <c r="G11" s="587">
        <v>1106</v>
      </c>
      <c r="H11" s="587"/>
      <c r="I11" s="587">
        <v>1106</v>
      </c>
      <c r="J11" s="587"/>
      <c r="K11" s="587"/>
      <c r="L11" s="587"/>
      <c r="M11" s="587"/>
      <c r="N11" s="587"/>
      <c r="O11" s="587"/>
      <c r="P11" s="575"/>
      <c r="Q11" s="588"/>
    </row>
    <row r="12" spans="1:17" ht="14.45" customHeight="1" x14ac:dyDescent="0.2">
      <c r="A12" s="569" t="s">
        <v>1348</v>
      </c>
      <c r="B12" s="570" t="s">
        <v>1231</v>
      </c>
      <c r="C12" s="570" t="s">
        <v>1232</v>
      </c>
      <c r="D12" s="570" t="s">
        <v>1247</v>
      </c>
      <c r="E12" s="570" t="s">
        <v>1248</v>
      </c>
      <c r="F12" s="587">
        <v>1</v>
      </c>
      <c r="G12" s="587">
        <v>1522</v>
      </c>
      <c r="H12" s="587">
        <v>0.99542184434270764</v>
      </c>
      <c r="I12" s="587">
        <v>1522</v>
      </c>
      <c r="J12" s="587">
        <v>1</v>
      </c>
      <c r="K12" s="587">
        <v>1529</v>
      </c>
      <c r="L12" s="587">
        <v>1</v>
      </c>
      <c r="M12" s="587">
        <v>1529</v>
      </c>
      <c r="N12" s="587"/>
      <c r="O12" s="587"/>
      <c r="P12" s="575"/>
      <c r="Q12" s="588"/>
    </row>
    <row r="13" spans="1:17" ht="14.45" customHeight="1" x14ac:dyDescent="0.2">
      <c r="A13" s="569" t="s">
        <v>1348</v>
      </c>
      <c r="B13" s="570" t="s">
        <v>1260</v>
      </c>
      <c r="C13" s="570" t="s">
        <v>1232</v>
      </c>
      <c r="D13" s="570" t="s">
        <v>1321</v>
      </c>
      <c r="E13" s="570" t="s">
        <v>1322</v>
      </c>
      <c r="F13" s="587"/>
      <c r="G13" s="587"/>
      <c r="H13" s="587"/>
      <c r="I13" s="587"/>
      <c r="J13" s="587">
        <v>1</v>
      </c>
      <c r="K13" s="587">
        <v>44000</v>
      </c>
      <c r="L13" s="587">
        <v>1</v>
      </c>
      <c r="M13" s="587">
        <v>44000</v>
      </c>
      <c r="N13" s="587"/>
      <c r="O13" s="587"/>
      <c r="P13" s="575"/>
      <c r="Q13" s="588"/>
    </row>
    <row r="14" spans="1:17" ht="14.45" customHeight="1" x14ac:dyDescent="0.2">
      <c r="A14" s="569" t="s">
        <v>1230</v>
      </c>
      <c r="B14" s="570" t="s">
        <v>1231</v>
      </c>
      <c r="C14" s="570" t="s">
        <v>1232</v>
      </c>
      <c r="D14" s="570" t="s">
        <v>1239</v>
      </c>
      <c r="E14" s="570" t="s">
        <v>1240</v>
      </c>
      <c r="F14" s="587">
        <v>1</v>
      </c>
      <c r="G14" s="587">
        <v>2483</v>
      </c>
      <c r="H14" s="587"/>
      <c r="I14" s="587">
        <v>2483</v>
      </c>
      <c r="J14" s="587"/>
      <c r="K14" s="587"/>
      <c r="L14" s="587"/>
      <c r="M14" s="587"/>
      <c r="N14" s="587"/>
      <c r="O14" s="587"/>
      <c r="P14" s="575"/>
      <c r="Q14" s="588"/>
    </row>
    <row r="15" spans="1:17" ht="14.45" customHeight="1" x14ac:dyDescent="0.2">
      <c r="A15" s="569" t="s">
        <v>1349</v>
      </c>
      <c r="B15" s="570" t="s">
        <v>1231</v>
      </c>
      <c r="C15" s="570" t="s">
        <v>1232</v>
      </c>
      <c r="D15" s="570" t="s">
        <v>1235</v>
      </c>
      <c r="E15" s="570" t="s">
        <v>1236</v>
      </c>
      <c r="F15" s="587"/>
      <c r="G15" s="587"/>
      <c r="H15" s="587"/>
      <c r="I15" s="587"/>
      <c r="J15" s="587">
        <v>1</v>
      </c>
      <c r="K15" s="587">
        <v>38</v>
      </c>
      <c r="L15" s="587">
        <v>1</v>
      </c>
      <c r="M15" s="587">
        <v>38</v>
      </c>
      <c r="N15" s="587"/>
      <c r="O15" s="587"/>
      <c r="P15" s="575"/>
      <c r="Q15" s="588"/>
    </row>
    <row r="16" spans="1:17" ht="14.45" customHeight="1" x14ac:dyDescent="0.2">
      <c r="A16" s="569" t="s">
        <v>1349</v>
      </c>
      <c r="B16" s="570" t="s">
        <v>1231</v>
      </c>
      <c r="C16" s="570" t="s">
        <v>1232</v>
      </c>
      <c r="D16" s="570" t="s">
        <v>1239</v>
      </c>
      <c r="E16" s="570" t="s">
        <v>1240</v>
      </c>
      <c r="F16" s="587">
        <v>1</v>
      </c>
      <c r="G16" s="587">
        <v>2483</v>
      </c>
      <c r="H16" s="587">
        <v>0.99399519615692555</v>
      </c>
      <c r="I16" s="587">
        <v>2483</v>
      </c>
      <c r="J16" s="587">
        <v>1</v>
      </c>
      <c r="K16" s="587">
        <v>2498</v>
      </c>
      <c r="L16" s="587">
        <v>1</v>
      </c>
      <c r="M16" s="587">
        <v>2498</v>
      </c>
      <c r="N16" s="587"/>
      <c r="O16" s="587"/>
      <c r="P16" s="575"/>
      <c r="Q16" s="588"/>
    </row>
    <row r="17" spans="1:17" ht="14.45" customHeight="1" x14ac:dyDescent="0.2">
      <c r="A17" s="569" t="s">
        <v>1349</v>
      </c>
      <c r="B17" s="570" t="s">
        <v>1231</v>
      </c>
      <c r="C17" s="570" t="s">
        <v>1232</v>
      </c>
      <c r="D17" s="570" t="s">
        <v>1243</v>
      </c>
      <c r="E17" s="570" t="s">
        <v>1244</v>
      </c>
      <c r="F17" s="587">
        <v>3</v>
      </c>
      <c r="G17" s="587">
        <v>1053</v>
      </c>
      <c r="H17" s="587">
        <v>2.9745762711864407</v>
      </c>
      <c r="I17" s="587">
        <v>351</v>
      </c>
      <c r="J17" s="587">
        <v>1</v>
      </c>
      <c r="K17" s="587">
        <v>354</v>
      </c>
      <c r="L17" s="587">
        <v>1</v>
      </c>
      <c r="M17" s="587">
        <v>354</v>
      </c>
      <c r="N17" s="587"/>
      <c r="O17" s="587"/>
      <c r="P17" s="575"/>
      <c r="Q17" s="588"/>
    </row>
    <row r="18" spans="1:17" ht="14.45" customHeight="1" x14ac:dyDescent="0.2">
      <c r="A18" s="569" t="s">
        <v>1349</v>
      </c>
      <c r="B18" s="570" t="s">
        <v>1231</v>
      </c>
      <c r="C18" s="570" t="s">
        <v>1232</v>
      </c>
      <c r="D18" s="570" t="s">
        <v>1247</v>
      </c>
      <c r="E18" s="570" t="s">
        <v>1248</v>
      </c>
      <c r="F18" s="587">
        <v>13</v>
      </c>
      <c r="G18" s="587">
        <v>19786</v>
      </c>
      <c r="H18" s="587">
        <v>2.5880967952910399</v>
      </c>
      <c r="I18" s="587">
        <v>1522</v>
      </c>
      <c r="J18" s="587">
        <v>5</v>
      </c>
      <c r="K18" s="587">
        <v>7645</v>
      </c>
      <c r="L18" s="587">
        <v>1</v>
      </c>
      <c r="M18" s="587">
        <v>1529</v>
      </c>
      <c r="N18" s="587">
        <v>5</v>
      </c>
      <c r="O18" s="587">
        <v>7675</v>
      </c>
      <c r="P18" s="575">
        <v>1.0039241334205362</v>
      </c>
      <c r="Q18" s="588">
        <v>1535</v>
      </c>
    </row>
    <row r="19" spans="1:17" ht="14.45" customHeight="1" x14ac:dyDescent="0.2">
      <c r="A19" s="569" t="s">
        <v>1349</v>
      </c>
      <c r="B19" s="570" t="s">
        <v>1260</v>
      </c>
      <c r="C19" s="570" t="s">
        <v>1232</v>
      </c>
      <c r="D19" s="570" t="s">
        <v>1263</v>
      </c>
      <c r="E19" s="570" t="s">
        <v>1264</v>
      </c>
      <c r="F19" s="587">
        <v>2</v>
      </c>
      <c r="G19" s="587">
        <v>598</v>
      </c>
      <c r="H19" s="587">
        <v>0.99006622516556286</v>
      </c>
      <c r="I19" s="587">
        <v>299</v>
      </c>
      <c r="J19" s="587">
        <v>2</v>
      </c>
      <c r="K19" s="587">
        <v>604</v>
      </c>
      <c r="L19" s="587">
        <v>1</v>
      </c>
      <c r="M19" s="587">
        <v>302</v>
      </c>
      <c r="N19" s="587"/>
      <c r="O19" s="587"/>
      <c r="P19" s="575"/>
      <c r="Q19" s="588"/>
    </row>
    <row r="20" spans="1:17" ht="14.45" customHeight="1" x14ac:dyDescent="0.2">
      <c r="A20" s="569" t="s">
        <v>1349</v>
      </c>
      <c r="B20" s="570" t="s">
        <v>1260</v>
      </c>
      <c r="C20" s="570" t="s">
        <v>1232</v>
      </c>
      <c r="D20" s="570" t="s">
        <v>1265</v>
      </c>
      <c r="E20" s="570" t="s">
        <v>1266</v>
      </c>
      <c r="F20" s="587"/>
      <c r="G20" s="587"/>
      <c r="H20" s="587"/>
      <c r="I20" s="587"/>
      <c r="J20" s="587">
        <v>1</v>
      </c>
      <c r="K20" s="587">
        <v>10500</v>
      </c>
      <c r="L20" s="587">
        <v>1</v>
      </c>
      <c r="M20" s="587">
        <v>10500</v>
      </c>
      <c r="N20" s="587"/>
      <c r="O20" s="587"/>
      <c r="P20" s="575"/>
      <c r="Q20" s="588"/>
    </row>
    <row r="21" spans="1:17" ht="14.45" customHeight="1" x14ac:dyDescent="0.2">
      <c r="A21" s="569" t="s">
        <v>1349</v>
      </c>
      <c r="B21" s="570" t="s">
        <v>1260</v>
      </c>
      <c r="C21" s="570" t="s">
        <v>1232</v>
      </c>
      <c r="D21" s="570" t="s">
        <v>1271</v>
      </c>
      <c r="E21" s="570" t="s">
        <v>1272</v>
      </c>
      <c r="F21" s="587">
        <v>1</v>
      </c>
      <c r="G21" s="587">
        <v>962</v>
      </c>
      <c r="H21" s="587">
        <v>0.99277605779153766</v>
      </c>
      <c r="I21" s="587">
        <v>962</v>
      </c>
      <c r="J21" s="587">
        <v>1</v>
      </c>
      <c r="K21" s="587">
        <v>969</v>
      </c>
      <c r="L21" s="587">
        <v>1</v>
      </c>
      <c r="M21" s="587">
        <v>969</v>
      </c>
      <c r="N21" s="587"/>
      <c r="O21" s="587"/>
      <c r="P21" s="575"/>
      <c r="Q21" s="588"/>
    </row>
    <row r="22" spans="1:17" ht="14.45" customHeight="1" x14ac:dyDescent="0.2">
      <c r="A22" s="569" t="s">
        <v>1349</v>
      </c>
      <c r="B22" s="570" t="s">
        <v>1260</v>
      </c>
      <c r="C22" s="570" t="s">
        <v>1232</v>
      </c>
      <c r="D22" s="570" t="s">
        <v>1277</v>
      </c>
      <c r="E22" s="570" t="s">
        <v>1278</v>
      </c>
      <c r="F22" s="587">
        <v>1</v>
      </c>
      <c r="G22" s="587">
        <v>10524</v>
      </c>
      <c r="H22" s="587"/>
      <c r="I22" s="587">
        <v>10524</v>
      </c>
      <c r="J22" s="587"/>
      <c r="K22" s="587"/>
      <c r="L22" s="587"/>
      <c r="M22" s="587"/>
      <c r="N22" s="587"/>
      <c r="O22" s="587"/>
      <c r="P22" s="575"/>
      <c r="Q22" s="588"/>
    </row>
    <row r="23" spans="1:17" ht="14.45" customHeight="1" x14ac:dyDescent="0.2">
      <c r="A23" s="569" t="s">
        <v>1349</v>
      </c>
      <c r="B23" s="570" t="s">
        <v>1260</v>
      </c>
      <c r="C23" s="570" t="s">
        <v>1232</v>
      </c>
      <c r="D23" s="570" t="s">
        <v>1279</v>
      </c>
      <c r="E23" s="570" t="s">
        <v>1280</v>
      </c>
      <c r="F23" s="587"/>
      <c r="G23" s="587"/>
      <c r="H23" s="587"/>
      <c r="I23" s="587"/>
      <c r="J23" s="587">
        <v>1</v>
      </c>
      <c r="K23" s="587">
        <v>12505</v>
      </c>
      <c r="L23" s="587">
        <v>1</v>
      </c>
      <c r="M23" s="587">
        <v>12505</v>
      </c>
      <c r="N23" s="587"/>
      <c r="O23" s="587"/>
      <c r="P23" s="575"/>
      <c r="Q23" s="588"/>
    </row>
    <row r="24" spans="1:17" ht="14.45" customHeight="1" x14ac:dyDescent="0.2">
      <c r="A24" s="569" t="s">
        <v>1349</v>
      </c>
      <c r="B24" s="570" t="s">
        <v>1260</v>
      </c>
      <c r="C24" s="570" t="s">
        <v>1232</v>
      </c>
      <c r="D24" s="570" t="s">
        <v>1289</v>
      </c>
      <c r="E24" s="570" t="s">
        <v>1290</v>
      </c>
      <c r="F24" s="587">
        <v>4</v>
      </c>
      <c r="G24" s="587">
        <v>4424</v>
      </c>
      <c r="H24" s="587">
        <v>3.9855855855855857</v>
      </c>
      <c r="I24" s="587">
        <v>1106</v>
      </c>
      <c r="J24" s="587">
        <v>1</v>
      </c>
      <c r="K24" s="587">
        <v>1110</v>
      </c>
      <c r="L24" s="587">
        <v>1</v>
      </c>
      <c r="M24" s="587">
        <v>1110</v>
      </c>
      <c r="N24" s="587"/>
      <c r="O24" s="587"/>
      <c r="P24" s="575"/>
      <c r="Q24" s="588"/>
    </row>
    <row r="25" spans="1:17" ht="14.45" customHeight="1" x14ac:dyDescent="0.2">
      <c r="A25" s="569" t="s">
        <v>1349</v>
      </c>
      <c r="B25" s="570" t="s">
        <v>1260</v>
      </c>
      <c r="C25" s="570" t="s">
        <v>1232</v>
      </c>
      <c r="D25" s="570" t="s">
        <v>1291</v>
      </c>
      <c r="E25" s="570" t="s">
        <v>1292</v>
      </c>
      <c r="F25" s="587"/>
      <c r="G25" s="587"/>
      <c r="H25" s="587"/>
      <c r="I25" s="587"/>
      <c r="J25" s="587">
        <v>2</v>
      </c>
      <c r="K25" s="587">
        <v>14894</v>
      </c>
      <c r="L25" s="587">
        <v>1</v>
      </c>
      <c r="M25" s="587">
        <v>7447</v>
      </c>
      <c r="N25" s="587"/>
      <c r="O25" s="587"/>
      <c r="P25" s="575"/>
      <c r="Q25" s="588"/>
    </row>
    <row r="26" spans="1:17" ht="14.45" customHeight="1" x14ac:dyDescent="0.2">
      <c r="A26" s="569" t="s">
        <v>1349</v>
      </c>
      <c r="B26" s="570" t="s">
        <v>1260</v>
      </c>
      <c r="C26" s="570" t="s">
        <v>1232</v>
      </c>
      <c r="D26" s="570" t="s">
        <v>1305</v>
      </c>
      <c r="E26" s="570" t="s">
        <v>1306</v>
      </c>
      <c r="F26" s="587">
        <v>2</v>
      </c>
      <c r="G26" s="587">
        <v>16666.66</v>
      </c>
      <c r="H26" s="587"/>
      <c r="I26" s="587">
        <v>8333.33</v>
      </c>
      <c r="J26" s="587"/>
      <c r="K26" s="587"/>
      <c r="L26" s="587"/>
      <c r="M26" s="587"/>
      <c r="N26" s="587"/>
      <c r="O26" s="587"/>
      <c r="P26" s="575"/>
      <c r="Q26" s="588"/>
    </row>
    <row r="27" spans="1:17" ht="14.45" customHeight="1" x14ac:dyDescent="0.2">
      <c r="A27" s="569" t="s">
        <v>1259</v>
      </c>
      <c r="B27" s="570" t="s">
        <v>1231</v>
      </c>
      <c r="C27" s="570" t="s">
        <v>1232</v>
      </c>
      <c r="D27" s="570" t="s">
        <v>1235</v>
      </c>
      <c r="E27" s="570" t="s">
        <v>1236</v>
      </c>
      <c r="F27" s="587"/>
      <c r="G27" s="587"/>
      <c r="H27" s="587"/>
      <c r="I27" s="587"/>
      <c r="J27" s="587">
        <v>1</v>
      </c>
      <c r="K27" s="587">
        <v>38</v>
      </c>
      <c r="L27" s="587">
        <v>1</v>
      </c>
      <c r="M27" s="587">
        <v>38</v>
      </c>
      <c r="N27" s="587"/>
      <c r="O27" s="587"/>
      <c r="P27" s="575"/>
      <c r="Q27" s="588"/>
    </row>
    <row r="28" spans="1:17" ht="14.45" customHeight="1" x14ac:dyDescent="0.2">
      <c r="A28" s="569" t="s">
        <v>1259</v>
      </c>
      <c r="B28" s="570" t="s">
        <v>1231</v>
      </c>
      <c r="C28" s="570" t="s">
        <v>1232</v>
      </c>
      <c r="D28" s="570" t="s">
        <v>1239</v>
      </c>
      <c r="E28" s="570" t="s">
        <v>1240</v>
      </c>
      <c r="F28" s="587">
        <v>3</v>
      </c>
      <c r="G28" s="587">
        <v>7449</v>
      </c>
      <c r="H28" s="587">
        <v>1.4909927942353882</v>
      </c>
      <c r="I28" s="587">
        <v>2483</v>
      </c>
      <c r="J28" s="587">
        <v>2</v>
      </c>
      <c r="K28" s="587">
        <v>4996</v>
      </c>
      <c r="L28" s="587">
        <v>1</v>
      </c>
      <c r="M28" s="587">
        <v>2498</v>
      </c>
      <c r="N28" s="587">
        <v>4</v>
      </c>
      <c r="O28" s="587">
        <v>10040</v>
      </c>
      <c r="P28" s="575">
        <v>2.0096076861489189</v>
      </c>
      <c r="Q28" s="588">
        <v>2510</v>
      </c>
    </row>
    <row r="29" spans="1:17" ht="14.45" customHeight="1" x14ac:dyDescent="0.2">
      <c r="A29" s="569" t="s">
        <v>1259</v>
      </c>
      <c r="B29" s="570" t="s">
        <v>1231</v>
      </c>
      <c r="C29" s="570" t="s">
        <v>1232</v>
      </c>
      <c r="D29" s="570" t="s">
        <v>1243</v>
      </c>
      <c r="E29" s="570" t="s">
        <v>1244</v>
      </c>
      <c r="F29" s="587">
        <v>15</v>
      </c>
      <c r="G29" s="587">
        <v>5265</v>
      </c>
      <c r="H29" s="587">
        <v>14.872881355932204</v>
      </c>
      <c r="I29" s="587">
        <v>351</v>
      </c>
      <c r="J29" s="587">
        <v>1</v>
      </c>
      <c r="K29" s="587">
        <v>354</v>
      </c>
      <c r="L29" s="587">
        <v>1</v>
      </c>
      <c r="M29" s="587">
        <v>354</v>
      </c>
      <c r="N29" s="587">
        <v>13</v>
      </c>
      <c r="O29" s="587">
        <v>4628</v>
      </c>
      <c r="P29" s="575">
        <v>13.073446327683616</v>
      </c>
      <c r="Q29" s="588">
        <v>356</v>
      </c>
    </row>
    <row r="30" spans="1:17" ht="14.45" customHeight="1" x14ac:dyDescent="0.2">
      <c r="A30" s="569" t="s">
        <v>1259</v>
      </c>
      <c r="B30" s="570" t="s">
        <v>1231</v>
      </c>
      <c r="C30" s="570" t="s">
        <v>1232</v>
      </c>
      <c r="D30" s="570" t="s">
        <v>1247</v>
      </c>
      <c r="E30" s="570" t="s">
        <v>1248</v>
      </c>
      <c r="F30" s="587">
        <v>28</v>
      </c>
      <c r="G30" s="587">
        <v>42616</v>
      </c>
      <c r="H30" s="587">
        <v>2.1439855108919859</v>
      </c>
      <c r="I30" s="587">
        <v>1522</v>
      </c>
      <c r="J30" s="587">
        <v>13</v>
      </c>
      <c r="K30" s="587">
        <v>19877</v>
      </c>
      <c r="L30" s="587">
        <v>1</v>
      </c>
      <c r="M30" s="587">
        <v>1529</v>
      </c>
      <c r="N30" s="587">
        <v>21</v>
      </c>
      <c r="O30" s="587">
        <v>32235</v>
      </c>
      <c r="P30" s="575">
        <v>1.6217236001408664</v>
      </c>
      <c r="Q30" s="588">
        <v>1535</v>
      </c>
    </row>
    <row r="31" spans="1:17" ht="14.45" customHeight="1" x14ac:dyDescent="0.2">
      <c r="A31" s="569" t="s">
        <v>1259</v>
      </c>
      <c r="B31" s="570" t="s">
        <v>1260</v>
      </c>
      <c r="C31" s="570" t="s">
        <v>1232</v>
      </c>
      <c r="D31" s="570" t="s">
        <v>1263</v>
      </c>
      <c r="E31" s="570" t="s">
        <v>1264</v>
      </c>
      <c r="F31" s="587">
        <v>36</v>
      </c>
      <c r="G31" s="587">
        <v>10764</v>
      </c>
      <c r="H31" s="587">
        <v>2.5458845789971618</v>
      </c>
      <c r="I31" s="587">
        <v>299</v>
      </c>
      <c r="J31" s="587">
        <v>14</v>
      </c>
      <c r="K31" s="587">
        <v>4228</v>
      </c>
      <c r="L31" s="587">
        <v>1</v>
      </c>
      <c r="M31" s="587">
        <v>302</v>
      </c>
      <c r="N31" s="587">
        <v>32</v>
      </c>
      <c r="O31" s="587">
        <v>9728</v>
      </c>
      <c r="P31" s="575">
        <v>2.3008514664143802</v>
      </c>
      <c r="Q31" s="588">
        <v>304</v>
      </c>
    </row>
    <row r="32" spans="1:17" ht="14.45" customHeight="1" x14ac:dyDescent="0.2">
      <c r="A32" s="569" t="s">
        <v>1259</v>
      </c>
      <c r="B32" s="570" t="s">
        <v>1260</v>
      </c>
      <c r="C32" s="570" t="s">
        <v>1232</v>
      </c>
      <c r="D32" s="570" t="s">
        <v>1265</v>
      </c>
      <c r="E32" s="570" t="s">
        <v>1266</v>
      </c>
      <c r="F32" s="587">
        <v>3</v>
      </c>
      <c r="G32" s="587">
        <v>31401</v>
      </c>
      <c r="H32" s="587"/>
      <c r="I32" s="587">
        <v>10467</v>
      </c>
      <c r="J32" s="587"/>
      <c r="K32" s="587"/>
      <c r="L32" s="587"/>
      <c r="M32" s="587"/>
      <c r="N32" s="587"/>
      <c r="O32" s="587"/>
      <c r="P32" s="575"/>
      <c r="Q32" s="588"/>
    </row>
    <row r="33" spans="1:17" ht="14.45" customHeight="1" x14ac:dyDescent="0.2">
      <c r="A33" s="569" t="s">
        <v>1259</v>
      </c>
      <c r="B33" s="570" t="s">
        <v>1260</v>
      </c>
      <c r="C33" s="570" t="s">
        <v>1232</v>
      </c>
      <c r="D33" s="570" t="s">
        <v>1273</v>
      </c>
      <c r="E33" s="570" t="s">
        <v>1274</v>
      </c>
      <c r="F33" s="587">
        <v>9</v>
      </c>
      <c r="G33" s="587">
        <v>67941</v>
      </c>
      <c r="H33" s="587">
        <v>2.9822228074795891</v>
      </c>
      <c r="I33" s="587">
        <v>7549</v>
      </c>
      <c r="J33" s="587">
        <v>3</v>
      </c>
      <c r="K33" s="587">
        <v>22782</v>
      </c>
      <c r="L33" s="587">
        <v>1</v>
      </c>
      <c r="M33" s="587">
        <v>7594</v>
      </c>
      <c r="N33" s="587">
        <v>8</v>
      </c>
      <c r="O33" s="587">
        <v>61064</v>
      </c>
      <c r="P33" s="575">
        <v>2.6803616890527611</v>
      </c>
      <c r="Q33" s="588">
        <v>7633</v>
      </c>
    </row>
    <row r="34" spans="1:17" ht="14.45" customHeight="1" x14ac:dyDescent="0.2">
      <c r="A34" s="569" t="s">
        <v>1259</v>
      </c>
      <c r="B34" s="570" t="s">
        <v>1260</v>
      </c>
      <c r="C34" s="570" t="s">
        <v>1232</v>
      </c>
      <c r="D34" s="570" t="s">
        <v>1289</v>
      </c>
      <c r="E34" s="570" t="s">
        <v>1290</v>
      </c>
      <c r="F34" s="587">
        <v>13</v>
      </c>
      <c r="G34" s="587">
        <v>14385</v>
      </c>
      <c r="H34" s="587">
        <v>1.8513513513513513</v>
      </c>
      <c r="I34" s="587">
        <v>1106.5384615384614</v>
      </c>
      <c r="J34" s="587">
        <v>7</v>
      </c>
      <c r="K34" s="587">
        <v>7770</v>
      </c>
      <c r="L34" s="587">
        <v>1</v>
      </c>
      <c r="M34" s="587">
        <v>1110</v>
      </c>
      <c r="N34" s="587">
        <v>7</v>
      </c>
      <c r="O34" s="587">
        <v>7798</v>
      </c>
      <c r="P34" s="575">
        <v>1.0036036036036036</v>
      </c>
      <c r="Q34" s="588">
        <v>1114</v>
      </c>
    </row>
    <row r="35" spans="1:17" ht="14.45" customHeight="1" x14ac:dyDescent="0.2">
      <c r="A35" s="569" t="s">
        <v>1259</v>
      </c>
      <c r="B35" s="570" t="s">
        <v>1260</v>
      </c>
      <c r="C35" s="570" t="s">
        <v>1232</v>
      </c>
      <c r="D35" s="570" t="s">
        <v>1291</v>
      </c>
      <c r="E35" s="570" t="s">
        <v>1292</v>
      </c>
      <c r="F35" s="587">
        <v>2</v>
      </c>
      <c r="G35" s="587">
        <v>14860</v>
      </c>
      <c r="H35" s="587">
        <v>0.39908688062306968</v>
      </c>
      <c r="I35" s="587">
        <v>7430</v>
      </c>
      <c r="J35" s="587">
        <v>5</v>
      </c>
      <c r="K35" s="587">
        <v>37235</v>
      </c>
      <c r="L35" s="587">
        <v>1</v>
      </c>
      <c r="M35" s="587">
        <v>7447</v>
      </c>
      <c r="N35" s="587">
        <v>2</v>
      </c>
      <c r="O35" s="587">
        <v>14924</v>
      </c>
      <c r="P35" s="575">
        <v>0.40080569356787971</v>
      </c>
      <c r="Q35" s="588">
        <v>7462</v>
      </c>
    </row>
    <row r="36" spans="1:17" ht="14.45" customHeight="1" x14ac:dyDescent="0.2">
      <c r="A36" s="569" t="s">
        <v>1259</v>
      </c>
      <c r="B36" s="570" t="s">
        <v>1260</v>
      </c>
      <c r="C36" s="570" t="s">
        <v>1232</v>
      </c>
      <c r="D36" s="570" t="s">
        <v>1293</v>
      </c>
      <c r="E36" s="570" t="s">
        <v>1294</v>
      </c>
      <c r="F36" s="587">
        <v>25</v>
      </c>
      <c r="G36" s="587">
        <v>95875</v>
      </c>
      <c r="H36" s="587">
        <v>3.5677073642689687</v>
      </c>
      <c r="I36" s="587">
        <v>3835</v>
      </c>
      <c r="J36" s="587">
        <v>7</v>
      </c>
      <c r="K36" s="587">
        <v>26873</v>
      </c>
      <c r="L36" s="587">
        <v>1</v>
      </c>
      <c r="M36" s="587">
        <v>3839</v>
      </c>
      <c r="N36" s="587">
        <v>4</v>
      </c>
      <c r="O36" s="587">
        <v>15372</v>
      </c>
      <c r="P36" s="575">
        <v>0.57202396457410787</v>
      </c>
      <c r="Q36" s="588">
        <v>3843</v>
      </c>
    </row>
    <row r="37" spans="1:17" ht="14.45" customHeight="1" x14ac:dyDescent="0.2">
      <c r="A37" s="569" t="s">
        <v>1259</v>
      </c>
      <c r="B37" s="570" t="s">
        <v>1260</v>
      </c>
      <c r="C37" s="570" t="s">
        <v>1232</v>
      </c>
      <c r="D37" s="570" t="s">
        <v>1295</v>
      </c>
      <c r="E37" s="570" t="s">
        <v>1296</v>
      </c>
      <c r="F37" s="587"/>
      <c r="G37" s="587"/>
      <c r="H37" s="587"/>
      <c r="I37" s="587"/>
      <c r="J37" s="587">
        <v>15</v>
      </c>
      <c r="K37" s="587">
        <v>35985</v>
      </c>
      <c r="L37" s="587">
        <v>1</v>
      </c>
      <c r="M37" s="587">
        <v>2399</v>
      </c>
      <c r="N37" s="587"/>
      <c r="O37" s="587"/>
      <c r="P37" s="575"/>
      <c r="Q37" s="588"/>
    </row>
    <row r="38" spans="1:17" ht="14.45" customHeight="1" x14ac:dyDescent="0.2">
      <c r="A38" s="569" t="s">
        <v>1259</v>
      </c>
      <c r="B38" s="570" t="s">
        <v>1260</v>
      </c>
      <c r="C38" s="570" t="s">
        <v>1232</v>
      </c>
      <c r="D38" s="570" t="s">
        <v>1305</v>
      </c>
      <c r="E38" s="570" t="s">
        <v>1306</v>
      </c>
      <c r="F38" s="587">
        <v>0</v>
      </c>
      <c r="G38" s="587">
        <v>0</v>
      </c>
      <c r="H38" s="587"/>
      <c r="I38" s="587"/>
      <c r="J38" s="587"/>
      <c r="K38" s="587"/>
      <c r="L38" s="587"/>
      <c r="M38" s="587"/>
      <c r="N38" s="587"/>
      <c r="O38" s="587"/>
      <c r="P38" s="575"/>
      <c r="Q38" s="588"/>
    </row>
    <row r="39" spans="1:17" ht="14.45" customHeight="1" x14ac:dyDescent="0.2">
      <c r="A39" s="569" t="s">
        <v>1259</v>
      </c>
      <c r="B39" s="570" t="s">
        <v>1260</v>
      </c>
      <c r="C39" s="570" t="s">
        <v>1232</v>
      </c>
      <c r="D39" s="570" t="s">
        <v>1307</v>
      </c>
      <c r="E39" s="570" t="s">
        <v>1308</v>
      </c>
      <c r="F39" s="587">
        <v>1</v>
      </c>
      <c r="G39" s="587">
        <v>0</v>
      </c>
      <c r="H39" s="587"/>
      <c r="I39" s="587">
        <v>0</v>
      </c>
      <c r="J39" s="587"/>
      <c r="K39" s="587"/>
      <c r="L39" s="587"/>
      <c r="M39" s="587"/>
      <c r="N39" s="587">
        <v>3</v>
      </c>
      <c r="O39" s="587">
        <v>0</v>
      </c>
      <c r="P39" s="575"/>
      <c r="Q39" s="588">
        <v>0</v>
      </c>
    </row>
    <row r="40" spans="1:17" ht="14.45" customHeight="1" x14ac:dyDescent="0.2">
      <c r="A40" s="569" t="s">
        <v>1259</v>
      </c>
      <c r="B40" s="570" t="s">
        <v>1260</v>
      </c>
      <c r="C40" s="570" t="s">
        <v>1232</v>
      </c>
      <c r="D40" s="570" t="s">
        <v>1323</v>
      </c>
      <c r="E40" s="570" t="s">
        <v>1324</v>
      </c>
      <c r="F40" s="587"/>
      <c r="G40" s="587"/>
      <c r="H40" s="587"/>
      <c r="I40" s="587"/>
      <c r="J40" s="587"/>
      <c r="K40" s="587"/>
      <c r="L40" s="587"/>
      <c r="M40" s="587"/>
      <c r="N40" s="587">
        <v>1</v>
      </c>
      <c r="O40" s="587">
        <v>39860</v>
      </c>
      <c r="P40" s="575"/>
      <c r="Q40" s="588">
        <v>39860</v>
      </c>
    </row>
    <row r="41" spans="1:17" ht="14.45" customHeight="1" x14ac:dyDescent="0.2">
      <c r="A41" s="569" t="s">
        <v>1350</v>
      </c>
      <c r="B41" s="570" t="s">
        <v>1231</v>
      </c>
      <c r="C41" s="570" t="s">
        <v>1232</v>
      </c>
      <c r="D41" s="570" t="s">
        <v>1239</v>
      </c>
      <c r="E41" s="570" t="s">
        <v>1240</v>
      </c>
      <c r="F41" s="587">
        <v>2</v>
      </c>
      <c r="G41" s="587">
        <v>4966</v>
      </c>
      <c r="H41" s="587">
        <v>0.99399519615692555</v>
      </c>
      <c r="I41" s="587">
        <v>2483</v>
      </c>
      <c r="J41" s="587">
        <v>2</v>
      </c>
      <c r="K41" s="587">
        <v>4996</v>
      </c>
      <c r="L41" s="587">
        <v>1</v>
      </c>
      <c r="M41" s="587">
        <v>2498</v>
      </c>
      <c r="N41" s="587"/>
      <c r="O41" s="587"/>
      <c r="P41" s="575"/>
      <c r="Q41" s="588"/>
    </row>
    <row r="42" spans="1:17" ht="14.45" customHeight="1" x14ac:dyDescent="0.2">
      <c r="A42" s="569" t="s">
        <v>1350</v>
      </c>
      <c r="B42" s="570" t="s">
        <v>1231</v>
      </c>
      <c r="C42" s="570" t="s">
        <v>1232</v>
      </c>
      <c r="D42" s="570" t="s">
        <v>1241</v>
      </c>
      <c r="E42" s="570" t="s">
        <v>1242</v>
      </c>
      <c r="F42" s="587"/>
      <c r="G42" s="587"/>
      <c r="H42" s="587"/>
      <c r="I42" s="587"/>
      <c r="J42" s="587"/>
      <c r="K42" s="587"/>
      <c r="L42" s="587"/>
      <c r="M42" s="587"/>
      <c r="N42" s="587">
        <v>1</v>
      </c>
      <c r="O42" s="587">
        <v>352</v>
      </c>
      <c r="P42" s="575"/>
      <c r="Q42" s="588">
        <v>352</v>
      </c>
    </row>
    <row r="43" spans="1:17" ht="14.45" customHeight="1" x14ac:dyDescent="0.2">
      <c r="A43" s="569" t="s">
        <v>1350</v>
      </c>
      <c r="B43" s="570" t="s">
        <v>1231</v>
      </c>
      <c r="C43" s="570" t="s">
        <v>1232</v>
      </c>
      <c r="D43" s="570" t="s">
        <v>1243</v>
      </c>
      <c r="E43" s="570" t="s">
        <v>1244</v>
      </c>
      <c r="F43" s="587">
        <v>2</v>
      </c>
      <c r="G43" s="587">
        <v>702</v>
      </c>
      <c r="H43" s="587">
        <v>0.33050847457627119</v>
      </c>
      <c r="I43" s="587">
        <v>351</v>
      </c>
      <c r="J43" s="587">
        <v>6</v>
      </c>
      <c r="K43" s="587">
        <v>2124</v>
      </c>
      <c r="L43" s="587">
        <v>1</v>
      </c>
      <c r="M43" s="587">
        <v>354</v>
      </c>
      <c r="N43" s="587">
        <v>6</v>
      </c>
      <c r="O43" s="587">
        <v>2136</v>
      </c>
      <c r="P43" s="575">
        <v>1.0056497175141244</v>
      </c>
      <c r="Q43" s="588">
        <v>356</v>
      </c>
    </row>
    <row r="44" spans="1:17" ht="14.45" customHeight="1" x14ac:dyDescent="0.2">
      <c r="A44" s="569" t="s">
        <v>1350</v>
      </c>
      <c r="B44" s="570" t="s">
        <v>1231</v>
      </c>
      <c r="C44" s="570" t="s">
        <v>1232</v>
      </c>
      <c r="D44" s="570" t="s">
        <v>1247</v>
      </c>
      <c r="E44" s="570" t="s">
        <v>1248</v>
      </c>
      <c r="F44" s="587">
        <v>16</v>
      </c>
      <c r="G44" s="587">
        <v>24352</v>
      </c>
      <c r="H44" s="587">
        <v>0.99542184434270764</v>
      </c>
      <c r="I44" s="587">
        <v>1522</v>
      </c>
      <c r="J44" s="587">
        <v>16</v>
      </c>
      <c r="K44" s="587">
        <v>24464</v>
      </c>
      <c r="L44" s="587">
        <v>1</v>
      </c>
      <c r="M44" s="587">
        <v>1529</v>
      </c>
      <c r="N44" s="587">
        <v>25</v>
      </c>
      <c r="O44" s="587">
        <v>38375</v>
      </c>
      <c r="P44" s="575">
        <v>1.568631458469588</v>
      </c>
      <c r="Q44" s="588">
        <v>1535</v>
      </c>
    </row>
    <row r="45" spans="1:17" ht="14.45" customHeight="1" x14ac:dyDescent="0.2">
      <c r="A45" s="569" t="s">
        <v>1350</v>
      </c>
      <c r="B45" s="570" t="s">
        <v>1260</v>
      </c>
      <c r="C45" s="570" t="s">
        <v>1232</v>
      </c>
      <c r="D45" s="570" t="s">
        <v>1261</v>
      </c>
      <c r="E45" s="570" t="s">
        <v>1262</v>
      </c>
      <c r="F45" s="587"/>
      <c r="G45" s="587"/>
      <c r="H45" s="587"/>
      <c r="I45" s="587"/>
      <c r="J45" s="587"/>
      <c r="K45" s="587"/>
      <c r="L45" s="587"/>
      <c r="M45" s="587"/>
      <c r="N45" s="587">
        <v>1</v>
      </c>
      <c r="O45" s="587">
        <v>12559</v>
      </c>
      <c r="P45" s="575"/>
      <c r="Q45" s="588">
        <v>12559</v>
      </c>
    </row>
    <row r="46" spans="1:17" ht="14.45" customHeight="1" x14ac:dyDescent="0.2">
      <c r="A46" s="569" t="s">
        <v>1350</v>
      </c>
      <c r="B46" s="570" t="s">
        <v>1260</v>
      </c>
      <c r="C46" s="570" t="s">
        <v>1232</v>
      </c>
      <c r="D46" s="570" t="s">
        <v>1263</v>
      </c>
      <c r="E46" s="570" t="s">
        <v>1264</v>
      </c>
      <c r="F46" s="587">
        <v>4</v>
      </c>
      <c r="G46" s="587">
        <v>1196</v>
      </c>
      <c r="H46" s="587">
        <v>0.49503311258278143</v>
      </c>
      <c r="I46" s="587">
        <v>299</v>
      </c>
      <c r="J46" s="587">
        <v>8</v>
      </c>
      <c r="K46" s="587">
        <v>2416</v>
      </c>
      <c r="L46" s="587">
        <v>1</v>
      </c>
      <c r="M46" s="587">
        <v>302</v>
      </c>
      <c r="N46" s="587">
        <v>10</v>
      </c>
      <c r="O46" s="587">
        <v>3040</v>
      </c>
      <c r="P46" s="575">
        <v>1.2582781456953642</v>
      </c>
      <c r="Q46" s="588">
        <v>304</v>
      </c>
    </row>
    <row r="47" spans="1:17" ht="14.45" customHeight="1" x14ac:dyDescent="0.2">
      <c r="A47" s="569" t="s">
        <v>1350</v>
      </c>
      <c r="B47" s="570" t="s">
        <v>1260</v>
      </c>
      <c r="C47" s="570" t="s">
        <v>1232</v>
      </c>
      <c r="D47" s="570" t="s">
        <v>1351</v>
      </c>
      <c r="E47" s="570" t="s">
        <v>1352</v>
      </c>
      <c r="F47" s="587">
        <v>1</v>
      </c>
      <c r="G47" s="587">
        <v>7150</v>
      </c>
      <c r="H47" s="587"/>
      <c r="I47" s="587">
        <v>7150</v>
      </c>
      <c r="J47" s="587"/>
      <c r="K47" s="587"/>
      <c r="L47" s="587"/>
      <c r="M47" s="587"/>
      <c r="N47" s="587"/>
      <c r="O47" s="587"/>
      <c r="P47" s="575"/>
      <c r="Q47" s="588"/>
    </row>
    <row r="48" spans="1:17" ht="14.45" customHeight="1" x14ac:dyDescent="0.2">
      <c r="A48" s="569" t="s">
        <v>1350</v>
      </c>
      <c r="B48" s="570" t="s">
        <v>1260</v>
      </c>
      <c r="C48" s="570" t="s">
        <v>1232</v>
      </c>
      <c r="D48" s="570" t="s">
        <v>1265</v>
      </c>
      <c r="E48" s="570" t="s">
        <v>1266</v>
      </c>
      <c r="F48" s="587">
        <v>1</v>
      </c>
      <c r="G48" s="587">
        <v>10467</v>
      </c>
      <c r="H48" s="587"/>
      <c r="I48" s="587">
        <v>10467</v>
      </c>
      <c r="J48" s="587"/>
      <c r="K48" s="587"/>
      <c r="L48" s="587"/>
      <c r="M48" s="587"/>
      <c r="N48" s="587"/>
      <c r="O48" s="587"/>
      <c r="P48" s="575"/>
      <c r="Q48" s="588"/>
    </row>
    <row r="49" spans="1:17" ht="14.45" customHeight="1" x14ac:dyDescent="0.2">
      <c r="A49" s="569" t="s">
        <v>1350</v>
      </c>
      <c r="B49" s="570" t="s">
        <v>1260</v>
      </c>
      <c r="C49" s="570" t="s">
        <v>1232</v>
      </c>
      <c r="D49" s="570" t="s">
        <v>1269</v>
      </c>
      <c r="E49" s="570" t="s">
        <v>1270</v>
      </c>
      <c r="F49" s="587"/>
      <c r="G49" s="587"/>
      <c r="H49" s="587"/>
      <c r="I49" s="587"/>
      <c r="J49" s="587"/>
      <c r="K49" s="587"/>
      <c r="L49" s="587"/>
      <c r="M49" s="587"/>
      <c r="N49" s="587">
        <v>1</v>
      </c>
      <c r="O49" s="587">
        <v>670</v>
      </c>
      <c r="P49" s="575"/>
      <c r="Q49" s="588">
        <v>670</v>
      </c>
    </row>
    <row r="50" spans="1:17" ht="14.45" customHeight="1" x14ac:dyDescent="0.2">
      <c r="A50" s="569" t="s">
        <v>1350</v>
      </c>
      <c r="B50" s="570" t="s">
        <v>1260</v>
      </c>
      <c r="C50" s="570" t="s">
        <v>1232</v>
      </c>
      <c r="D50" s="570" t="s">
        <v>1271</v>
      </c>
      <c r="E50" s="570" t="s">
        <v>1272</v>
      </c>
      <c r="F50" s="587"/>
      <c r="G50" s="587"/>
      <c r="H50" s="587"/>
      <c r="I50" s="587"/>
      <c r="J50" s="587"/>
      <c r="K50" s="587"/>
      <c r="L50" s="587"/>
      <c r="M50" s="587"/>
      <c r="N50" s="587">
        <v>1</v>
      </c>
      <c r="O50" s="587">
        <v>975</v>
      </c>
      <c r="P50" s="575"/>
      <c r="Q50" s="588">
        <v>975</v>
      </c>
    </row>
    <row r="51" spans="1:17" ht="14.45" customHeight="1" x14ac:dyDescent="0.2">
      <c r="A51" s="569" t="s">
        <v>1350</v>
      </c>
      <c r="B51" s="570" t="s">
        <v>1260</v>
      </c>
      <c r="C51" s="570" t="s">
        <v>1232</v>
      </c>
      <c r="D51" s="570" t="s">
        <v>1273</v>
      </c>
      <c r="E51" s="570" t="s">
        <v>1274</v>
      </c>
      <c r="F51" s="587">
        <v>1</v>
      </c>
      <c r="G51" s="587">
        <v>7549</v>
      </c>
      <c r="H51" s="587">
        <v>0.49703713457993154</v>
      </c>
      <c r="I51" s="587">
        <v>7549</v>
      </c>
      <c r="J51" s="587">
        <v>2</v>
      </c>
      <c r="K51" s="587">
        <v>15188</v>
      </c>
      <c r="L51" s="587">
        <v>1</v>
      </c>
      <c r="M51" s="587">
        <v>7594</v>
      </c>
      <c r="N51" s="587">
        <v>2</v>
      </c>
      <c r="O51" s="587">
        <v>15266</v>
      </c>
      <c r="P51" s="575">
        <v>1.0051356333947854</v>
      </c>
      <c r="Q51" s="588">
        <v>7633</v>
      </c>
    </row>
    <row r="52" spans="1:17" ht="14.45" customHeight="1" x14ac:dyDescent="0.2">
      <c r="A52" s="569" t="s">
        <v>1350</v>
      </c>
      <c r="B52" s="570" t="s">
        <v>1260</v>
      </c>
      <c r="C52" s="570" t="s">
        <v>1232</v>
      </c>
      <c r="D52" s="570" t="s">
        <v>1289</v>
      </c>
      <c r="E52" s="570" t="s">
        <v>1290</v>
      </c>
      <c r="F52" s="587">
        <v>4</v>
      </c>
      <c r="G52" s="587">
        <v>4425</v>
      </c>
      <c r="H52" s="587">
        <v>0.79729729729729726</v>
      </c>
      <c r="I52" s="587">
        <v>1106.25</v>
      </c>
      <c r="J52" s="587">
        <v>5</v>
      </c>
      <c r="K52" s="587">
        <v>5550</v>
      </c>
      <c r="L52" s="587">
        <v>1</v>
      </c>
      <c r="M52" s="587">
        <v>1110</v>
      </c>
      <c r="N52" s="587">
        <v>8</v>
      </c>
      <c r="O52" s="587">
        <v>8912</v>
      </c>
      <c r="P52" s="575">
        <v>1.6057657657657658</v>
      </c>
      <c r="Q52" s="588">
        <v>1114</v>
      </c>
    </row>
    <row r="53" spans="1:17" ht="14.45" customHeight="1" x14ac:dyDescent="0.2">
      <c r="A53" s="569" t="s">
        <v>1350</v>
      </c>
      <c r="B53" s="570" t="s">
        <v>1260</v>
      </c>
      <c r="C53" s="570" t="s">
        <v>1232</v>
      </c>
      <c r="D53" s="570" t="s">
        <v>1291</v>
      </c>
      <c r="E53" s="570" t="s">
        <v>1292</v>
      </c>
      <c r="F53" s="587"/>
      <c r="G53" s="587"/>
      <c r="H53" s="587"/>
      <c r="I53" s="587"/>
      <c r="J53" s="587">
        <v>5</v>
      </c>
      <c r="K53" s="587">
        <v>37235</v>
      </c>
      <c r="L53" s="587">
        <v>1</v>
      </c>
      <c r="M53" s="587">
        <v>7447</v>
      </c>
      <c r="N53" s="587"/>
      <c r="O53" s="587"/>
      <c r="P53" s="575"/>
      <c r="Q53" s="588"/>
    </row>
    <row r="54" spans="1:17" ht="14.45" customHeight="1" x14ac:dyDescent="0.2">
      <c r="A54" s="569" t="s">
        <v>1350</v>
      </c>
      <c r="B54" s="570" t="s">
        <v>1260</v>
      </c>
      <c r="C54" s="570" t="s">
        <v>1232</v>
      </c>
      <c r="D54" s="570" t="s">
        <v>1293</v>
      </c>
      <c r="E54" s="570" t="s">
        <v>1294</v>
      </c>
      <c r="F54" s="587">
        <v>2</v>
      </c>
      <c r="G54" s="587">
        <v>7670</v>
      </c>
      <c r="H54" s="587"/>
      <c r="I54" s="587">
        <v>3835</v>
      </c>
      <c r="J54" s="587"/>
      <c r="K54" s="587"/>
      <c r="L54" s="587"/>
      <c r="M54" s="587"/>
      <c r="N54" s="587"/>
      <c r="O54" s="587"/>
      <c r="P54" s="575"/>
      <c r="Q54" s="588"/>
    </row>
    <row r="55" spans="1:17" ht="14.45" customHeight="1" x14ac:dyDescent="0.2">
      <c r="A55" s="569" t="s">
        <v>1350</v>
      </c>
      <c r="B55" s="570" t="s">
        <v>1260</v>
      </c>
      <c r="C55" s="570" t="s">
        <v>1232</v>
      </c>
      <c r="D55" s="570" t="s">
        <v>1295</v>
      </c>
      <c r="E55" s="570" t="s">
        <v>1296</v>
      </c>
      <c r="F55" s="587"/>
      <c r="G55" s="587"/>
      <c r="H55" s="587"/>
      <c r="I55" s="587"/>
      <c r="J55" s="587">
        <v>15</v>
      </c>
      <c r="K55" s="587">
        <v>35985</v>
      </c>
      <c r="L55" s="587">
        <v>1</v>
      </c>
      <c r="M55" s="587">
        <v>2399</v>
      </c>
      <c r="N55" s="587"/>
      <c r="O55" s="587"/>
      <c r="P55" s="575"/>
      <c r="Q55" s="588"/>
    </row>
    <row r="56" spans="1:17" ht="14.45" customHeight="1" x14ac:dyDescent="0.2">
      <c r="A56" s="569" t="s">
        <v>1350</v>
      </c>
      <c r="B56" s="570" t="s">
        <v>1260</v>
      </c>
      <c r="C56" s="570" t="s">
        <v>1232</v>
      </c>
      <c r="D56" s="570" t="s">
        <v>1305</v>
      </c>
      <c r="E56" s="570" t="s">
        <v>1306</v>
      </c>
      <c r="F56" s="587"/>
      <c r="G56" s="587"/>
      <c r="H56" s="587"/>
      <c r="I56" s="587"/>
      <c r="J56" s="587"/>
      <c r="K56" s="587"/>
      <c r="L56" s="587"/>
      <c r="M56" s="587"/>
      <c r="N56" s="587">
        <v>1</v>
      </c>
      <c r="O56" s="587">
        <v>8333.33</v>
      </c>
      <c r="P56" s="575"/>
      <c r="Q56" s="588">
        <v>8333.33</v>
      </c>
    </row>
    <row r="57" spans="1:17" ht="14.45" customHeight="1" x14ac:dyDescent="0.2">
      <c r="A57" s="569" t="s">
        <v>1350</v>
      </c>
      <c r="B57" s="570" t="s">
        <v>1260</v>
      </c>
      <c r="C57" s="570" t="s">
        <v>1232</v>
      </c>
      <c r="D57" s="570" t="s">
        <v>1307</v>
      </c>
      <c r="E57" s="570" t="s">
        <v>1308</v>
      </c>
      <c r="F57" s="587"/>
      <c r="G57" s="587"/>
      <c r="H57" s="587"/>
      <c r="I57" s="587"/>
      <c r="J57" s="587"/>
      <c r="K57" s="587"/>
      <c r="L57" s="587"/>
      <c r="M57" s="587"/>
      <c r="N57" s="587">
        <v>1</v>
      </c>
      <c r="O57" s="587">
        <v>0</v>
      </c>
      <c r="P57" s="575"/>
      <c r="Q57" s="588">
        <v>0</v>
      </c>
    </row>
    <row r="58" spans="1:17" ht="14.45" customHeight="1" x14ac:dyDescent="0.2">
      <c r="A58" s="569" t="s">
        <v>1350</v>
      </c>
      <c r="B58" s="570" t="s">
        <v>1260</v>
      </c>
      <c r="C58" s="570" t="s">
        <v>1232</v>
      </c>
      <c r="D58" s="570" t="s">
        <v>1309</v>
      </c>
      <c r="E58" s="570" t="s">
        <v>1310</v>
      </c>
      <c r="F58" s="587"/>
      <c r="G58" s="587"/>
      <c r="H58" s="587"/>
      <c r="I58" s="587"/>
      <c r="J58" s="587">
        <v>0</v>
      </c>
      <c r="K58" s="587">
        <v>0</v>
      </c>
      <c r="L58" s="587"/>
      <c r="M58" s="587"/>
      <c r="N58" s="587"/>
      <c r="O58" s="587"/>
      <c r="P58" s="575"/>
      <c r="Q58" s="588"/>
    </row>
    <row r="59" spans="1:17" ht="14.45" customHeight="1" x14ac:dyDescent="0.2">
      <c r="A59" s="569" t="s">
        <v>1350</v>
      </c>
      <c r="B59" s="570" t="s">
        <v>1260</v>
      </c>
      <c r="C59" s="570" t="s">
        <v>1232</v>
      </c>
      <c r="D59" s="570" t="s">
        <v>1321</v>
      </c>
      <c r="E59" s="570" t="s">
        <v>1322</v>
      </c>
      <c r="F59" s="587"/>
      <c r="G59" s="587"/>
      <c r="H59" s="587"/>
      <c r="I59" s="587"/>
      <c r="J59" s="587"/>
      <c r="K59" s="587"/>
      <c r="L59" s="587"/>
      <c r="M59" s="587"/>
      <c r="N59" s="587">
        <v>1</v>
      </c>
      <c r="O59" s="587">
        <v>44000</v>
      </c>
      <c r="P59" s="575"/>
      <c r="Q59" s="588">
        <v>44000</v>
      </c>
    </row>
    <row r="60" spans="1:17" ht="14.45" customHeight="1" x14ac:dyDescent="0.2">
      <c r="A60" s="569" t="s">
        <v>1353</v>
      </c>
      <c r="B60" s="570" t="s">
        <v>1231</v>
      </c>
      <c r="C60" s="570" t="s">
        <v>1232</v>
      </c>
      <c r="D60" s="570" t="s">
        <v>1235</v>
      </c>
      <c r="E60" s="570" t="s">
        <v>1236</v>
      </c>
      <c r="F60" s="587">
        <v>1</v>
      </c>
      <c r="G60" s="587">
        <v>37</v>
      </c>
      <c r="H60" s="587"/>
      <c r="I60" s="587">
        <v>37</v>
      </c>
      <c r="J60" s="587"/>
      <c r="K60" s="587"/>
      <c r="L60" s="587"/>
      <c r="M60" s="587"/>
      <c r="N60" s="587"/>
      <c r="O60" s="587"/>
      <c r="P60" s="575"/>
      <c r="Q60" s="588"/>
    </row>
    <row r="61" spans="1:17" ht="14.45" customHeight="1" x14ac:dyDescent="0.2">
      <c r="A61" s="569" t="s">
        <v>1353</v>
      </c>
      <c r="B61" s="570" t="s">
        <v>1231</v>
      </c>
      <c r="C61" s="570" t="s">
        <v>1232</v>
      </c>
      <c r="D61" s="570" t="s">
        <v>1239</v>
      </c>
      <c r="E61" s="570" t="s">
        <v>1240</v>
      </c>
      <c r="F61" s="587"/>
      <c r="G61" s="587"/>
      <c r="H61" s="587"/>
      <c r="I61" s="587"/>
      <c r="J61" s="587">
        <v>3</v>
      </c>
      <c r="K61" s="587">
        <v>7494</v>
      </c>
      <c r="L61" s="587">
        <v>1</v>
      </c>
      <c r="M61" s="587">
        <v>2498</v>
      </c>
      <c r="N61" s="587">
        <v>1</v>
      </c>
      <c r="O61" s="587">
        <v>2510</v>
      </c>
      <c r="P61" s="575">
        <v>0.33493461435815319</v>
      </c>
      <c r="Q61" s="588">
        <v>2510</v>
      </c>
    </row>
    <row r="62" spans="1:17" ht="14.45" customHeight="1" x14ac:dyDescent="0.2">
      <c r="A62" s="569" t="s">
        <v>1353</v>
      </c>
      <c r="B62" s="570" t="s">
        <v>1231</v>
      </c>
      <c r="C62" s="570" t="s">
        <v>1232</v>
      </c>
      <c r="D62" s="570" t="s">
        <v>1243</v>
      </c>
      <c r="E62" s="570" t="s">
        <v>1244</v>
      </c>
      <c r="F62" s="587">
        <v>1</v>
      </c>
      <c r="G62" s="587">
        <v>351</v>
      </c>
      <c r="H62" s="587">
        <v>0.49576271186440679</v>
      </c>
      <c r="I62" s="587">
        <v>351</v>
      </c>
      <c r="J62" s="587">
        <v>2</v>
      </c>
      <c r="K62" s="587">
        <v>708</v>
      </c>
      <c r="L62" s="587">
        <v>1</v>
      </c>
      <c r="M62" s="587">
        <v>354</v>
      </c>
      <c r="N62" s="587">
        <v>1</v>
      </c>
      <c r="O62" s="587">
        <v>356</v>
      </c>
      <c r="P62" s="575">
        <v>0.50282485875706218</v>
      </c>
      <c r="Q62" s="588">
        <v>356</v>
      </c>
    </row>
    <row r="63" spans="1:17" ht="14.45" customHeight="1" x14ac:dyDescent="0.2">
      <c r="A63" s="569" t="s">
        <v>1353</v>
      </c>
      <c r="B63" s="570" t="s">
        <v>1231</v>
      </c>
      <c r="C63" s="570" t="s">
        <v>1232</v>
      </c>
      <c r="D63" s="570" t="s">
        <v>1247</v>
      </c>
      <c r="E63" s="570" t="s">
        <v>1248</v>
      </c>
      <c r="F63" s="587">
        <v>31</v>
      </c>
      <c r="G63" s="587">
        <v>47182</v>
      </c>
      <c r="H63" s="587">
        <v>0.7526360286493643</v>
      </c>
      <c r="I63" s="587">
        <v>1522</v>
      </c>
      <c r="J63" s="587">
        <v>41</v>
      </c>
      <c r="K63" s="587">
        <v>62689</v>
      </c>
      <c r="L63" s="587">
        <v>1</v>
      </c>
      <c r="M63" s="587">
        <v>1529</v>
      </c>
      <c r="N63" s="587">
        <v>30</v>
      </c>
      <c r="O63" s="587">
        <v>46050</v>
      </c>
      <c r="P63" s="575">
        <v>0.73457863421014846</v>
      </c>
      <c r="Q63" s="588">
        <v>1535</v>
      </c>
    </row>
    <row r="64" spans="1:17" ht="14.45" customHeight="1" x14ac:dyDescent="0.2">
      <c r="A64" s="569" t="s">
        <v>1353</v>
      </c>
      <c r="B64" s="570" t="s">
        <v>1260</v>
      </c>
      <c r="C64" s="570" t="s">
        <v>1232</v>
      </c>
      <c r="D64" s="570" t="s">
        <v>1289</v>
      </c>
      <c r="E64" s="570" t="s">
        <v>1290</v>
      </c>
      <c r="F64" s="587">
        <v>20</v>
      </c>
      <c r="G64" s="587">
        <v>22137</v>
      </c>
      <c r="H64" s="587">
        <v>6.647747747747748</v>
      </c>
      <c r="I64" s="587">
        <v>1106.8499999999999</v>
      </c>
      <c r="J64" s="587">
        <v>3</v>
      </c>
      <c r="K64" s="587">
        <v>3330</v>
      </c>
      <c r="L64" s="587">
        <v>1</v>
      </c>
      <c r="M64" s="587">
        <v>1110</v>
      </c>
      <c r="N64" s="587"/>
      <c r="O64" s="587"/>
      <c r="P64" s="575"/>
      <c r="Q64" s="588"/>
    </row>
    <row r="65" spans="1:17" ht="14.45" customHeight="1" x14ac:dyDescent="0.2">
      <c r="A65" s="569" t="s">
        <v>1353</v>
      </c>
      <c r="B65" s="570" t="s">
        <v>1260</v>
      </c>
      <c r="C65" s="570" t="s">
        <v>1232</v>
      </c>
      <c r="D65" s="570" t="s">
        <v>1291</v>
      </c>
      <c r="E65" s="570" t="s">
        <v>1292</v>
      </c>
      <c r="F65" s="587">
        <v>2</v>
      </c>
      <c r="G65" s="587">
        <v>14860</v>
      </c>
      <c r="H65" s="587"/>
      <c r="I65" s="587">
        <v>7430</v>
      </c>
      <c r="J65" s="587"/>
      <c r="K65" s="587"/>
      <c r="L65" s="587"/>
      <c r="M65" s="587"/>
      <c r="N65" s="587"/>
      <c r="O65" s="587"/>
      <c r="P65" s="575"/>
      <c r="Q65" s="588"/>
    </row>
    <row r="66" spans="1:17" ht="14.45" customHeight="1" x14ac:dyDescent="0.2">
      <c r="A66" s="569" t="s">
        <v>1353</v>
      </c>
      <c r="B66" s="570" t="s">
        <v>1260</v>
      </c>
      <c r="C66" s="570" t="s">
        <v>1232</v>
      </c>
      <c r="D66" s="570" t="s">
        <v>1293</v>
      </c>
      <c r="E66" s="570" t="s">
        <v>1294</v>
      </c>
      <c r="F66" s="587"/>
      <c r="G66" s="587"/>
      <c r="H66" s="587"/>
      <c r="I66" s="587"/>
      <c r="J66" s="587">
        <v>2</v>
      </c>
      <c r="K66" s="587">
        <v>7678</v>
      </c>
      <c r="L66" s="587">
        <v>1</v>
      </c>
      <c r="M66" s="587">
        <v>3839</v>
      </c>
      <c r="N66" s="587"/>
      <c r="O66" s="587"/>
      <c r="P66" s="575"/>
      <c r="Q66" s="588"/>
    </row>
    <row r="67" spans="1:17" ht="14.45" customHeight="1" x14ac:dyDescent="0.2">
      <c r="A67" s="569" t="s">
        <v>1353</v>
      </c>
      <c r="B67" s="570" t="s">
        <v>1260</v>
      </c>
      <c r="C67" s="570" t="s">
        <v>1232</v>
      </c>
      <c r="D67" s="570" t="s">
        <v>1319</v>
      </c>
      <c r="E67" s="570" t="s">
        <v>1320</v>
      </c>
      <c r="F67" s="587"/>
      <c r="G67" s="587"/>
      <c r="H67" s="587"/>
      <c r="I67" s="587"/>
      <c r="J67" s="587">
        <v>0</v>
      </c>
      <c r="K67" s="587">
        <v>0</v>
      </c>
      <c r="L67" s="587"/>
      <c r="M67" s="587"/>
      <c r="N67" s="587"/>
      <c r="O67" s="587"/>
      <c r="P67" s="575"/>
      <c r="Q67" s="588"/>
    </row>
    <row r="68" spans="1:17" ht="14.45" customHeight="1" x14ac:dyDescent="0.2">
      <c r="A68" s="569" t="s">
        <v>1354</v>
      </c>
      <c r="B68" s="570" t="s">
        <v>1231</v>
      </c>
      <c r="C68" s="570" t="s">
        <v>1232</v>
      </c>
      <c r="D68" s="570" t="s">
        <v>1247</v>
      </c>
      <c r="E68" s="570" t="s">
        <v>1248</v>
      </c>
      <c r="F68" s="587">
        <v>1</v>
      </c>
      <c r="G68" s="587">
        <v>1522</v>
      </c>
      <c r="H68" s="587"/>
      <c r="I68" s="587">
        <v>1522</v>
      </c>
      <c r="J68" s="587"/>
      <c r="K68" s="587"/>
      <c r="L68" s="587"/>
      <c r="M68" s="587"/>
      <c r="N68" s="587"/>
      <c r="O68" s="587"/>
      <c r="P68" s="575"/>
      <c r="Q68" s="588"/>
    </row>
    <row r="69" spans="1:17" ht="14.45" customHeight="1" x14ac:dyDescent="0.2">
      <c r="A69" s="569" t="s">
        <v>1355</v>
      </c>
      <c r="B69" s="570" t="s">
        <v>1231</v>
      </c>
      <c r="C69" s="570" t="s">
        <v>1232</v>
      </c>
      <c r="D69" s="570" t="s">
        <v>1243</v>
      </c>
      <c r="E69" s="570" t="s">
        <v>1244</v>
      </c>
      <c r="F69" s="587"/>
      <c r="G69" s="587"/>
      <c r="H69" s="587"/>
      <c r="I69" s="587"/>
      <c r="J69" s="587">
        <v>2</v>
      </c>
      <c r="K69" s="587">
        <v>708</v>
      </c>
      <c r="L69" s="587">
        <v>1</v>
      </c>
      <c r="M69" s="587">
        <v>354</v>
      </c>
      <c r="N69" s="587"/>
      <c r="O69" s="587"/>
      <c r="P69" s="575"/>
      <c r="Q69" s="588"/>
    </row>
    <row r="70" spans="1:17" ht="14.45" customHeight="1" x14ac:dyDescent="0.2">
      <c r="A70" s="569" t="s">
        <v>1356</v>
      </c>
      <c r="B70" s="570" t="s">
        <v>1231</v>
      </c>
      <c r="C70" s="570" t="s">
        <v>1232</v>
      </c>
      <c r="D70" s="570" t="s">
        <v>1239</v>
      </c>
      <c r="E70" s="570" t="s">
        <v>1240</v>
      </c>
      <c r="F70" s="587">
        <v>1</v>
      </c>
      <c r="G70" s="587">
        <v>2483</v>
      </c>
      <c r="H70" s="587"/>
      <c r="I70" s="587">
        <v>2483</v>
      </c>
      <c r="J70" s="587"/>
      <c r="K70" s="587"/>
      <c r="L70" s="587"/>
      <c r="M70" s="587"/>
      <c r="N70" s="587"/>
      <c r="O70" s="587"/>
      <c r="P70" s="575"/>
      <c r="Q70" s="588"/>
    </row>
    <row r="71" spans="1:17" ht="14.45" customHeight="1" x14ac:dyDescent="0.2">
      <c r="A71" s="569" t="s">
        <v>1356</v>
      </c>
      <c r="B71" s="570" t="s">
        <v>1231</v>
      </c>
      <c r="C71" s="570" t="s">
        <v>1232</v>
      </c>
      <c r="D71" s="570" t="s">
        <v>1243</v>
      </c>
      <c r="E71" s="570" t="s">
        <v>1244</v>
      </c>
      <c r="F71" s="587"/>
      <c r="G71" s="587"/>
      <c r="H71" s="587"/>
      <c r="I71" s="587"/>
      <c r="J71" s="587">
        <v>1</v>
      </c>
      <c r="K71" s="587">
        <v>354</v>
      </c>
      <c r="L71" s="587">
        <v>1</v>
      </c>
      <c r="M71" s="587">
        <v>354</v>
      </c>
      <c r="N71" s="587">
        <v>2</v>
      </c>
      <c r="O71" s="587">
        <v>712</v>
      </c>
      <c r="P71" s="575">
        <v>2.0112994350282487</v>
      </c>
      <c r="Q71" s="588">
        <v>356</v>
      </c>
    </row>
    <row r="72" spans="1:17" ht="14.45" customHeight="1" x14ac:dyDescent="0.2">
      <c r="A72" s="569" t="s">
        <v>1356</v>
      </c>
      <c r="B72" s="570" t="s">
        <v>1231</v>
      </c>
      <c r="C72" s="570" t="s">
        <v>1232</v>
      </c>
      <c r="D72" s="570" t="s">
        <v>1247</v>
      </c>
      <c r="E72" s="570" t="s">
        <v>1248</v>
      </c>
      <c r="F72" s="587">
        <v>2</v>
      </c>
      <c r="G72" s="587">
        <v>3044</v>
      </c>
      <c r="H72" s="587">
        <v>0.99542184434270764</v>
      </c>
      <c r="I72" s="587">
        <v>1522</v>
      </c>
      <c r="J72" s="587">
        <v>2</v>
      </c>
      <c r="K72" s="587">
        <v>3058</v>
      </c>
      <c r="L72" s="587">
        <v>1</v>
      </c>
      <c r="M72" s="587">
        <v>1529</v>
      </c>
      <c r="N72" s="587">
        <v>2</v>
      </c>
      <c r="O72" s="587">
        <v>3070</v>
      </c>
      <c r="P72" s="575">
        <v>1.0039241334205362</v>
      </c>
      <c r="Q72" s="588">
        <v>1535</v>
      </c>
    </row>
    <row r="73" spans="1:17" ht="14.45" customHeight="1" x14ac:dyDescent="0.2">
      <c r="A73" s="569" t="s">
        <v>1356</v>
      </c>
      <c r="B73" s="570" t="s">
        <v>1260</v>
      </c>
      <c r="C73" s="570" t="s">
        <v>1232</v>
      </c>
      <c r="D73" s="570" t="s">
        <v>1289</v>
      </c>
      <c r="E73" s="570" t="s">
        <v>1290</v>
      </c>
      <c r="F73" s="587">
        <v>1</v>
      </c>
      <c r="G73" s="587">
        <v>1107</v>
      </c>
      <c r="H73" s="587"/>
      <c r="I73" s="587">
        <v>1107</v>
      </c>
      <c r="J73" s="587"/>
      <c r="K73" s="587"/>
      <c r="L73" s="587"/>
      <c r="M73" s="587"/>
      <c r="N73" s="587"/>
      <c r="O73" s="587"/>
      <c r="P73" s="575"/>
      <c r="Q73" s="588"/>
    </row>
    <row r="74" spans="1:17" ht="14.45" customHeight="1" x14ac:dyDescent="0.2">
      <c r="A74" s="569" t="s">
        <v>1356</v>
      </c>
      <c r="B74" s="570" t="s">
        <v>1260</v>
      </c>
      <c r="C74" s="570" t="s">
        <v>1232</v>
      </c>
      <c r="D74" s="570" t="s">
        <v>1321</v>
      </c>
      <c r="E74" s="570" t="s">
        <v>1322</v>
      </c>
      <c r="F74" s="587"/>
      <c r="G74" s="587"/>
      <c r="H74" s="587"/>
      <c r="I74" s="587"/>
      <c r="J74" s="587">
        <v>1</v>
      </c>
      <c r="K74" s="587">
        <v>44000</v>
      </c>
      <c r="L74" s="587">
        <v>1</v>
      </c>
      <c r="M74" s="587">
        <v>44000</v>
      </c>
      <c r="N74" s="587">
        <v>0</v>
      </c>
      <c r="O74" s="587">
        <v>0</v>
      </c>
      <c r="P74" s="575">
        <v>0</v>
      </c>
      <c r="Q74" s="588"/>
    </row>
    <row r="75" spans="1:17" ht="14.45" customHeight="1" x14ac:dyDescent="0.2">
      <c r="A75" s="569" t="s">
        <v>1357</v>
      </c>
      <c r="B75" s="570" t="s">
        <v>1231</v>
      </c>
      <c r="C75" s="570" t="s">
        <v>1232</v>
      </c>
      <c r="D75" s="570" t="s">
        <v>1247</v>
      </c>
      <c r="E75" s="570" t="s">
        <v>1248</v>
      </c>
      <c r="F75" s="587">
        <v>1</v>
      </c>
      <c r="G75" s="587">
        <v>1522</v>
      </c>
      <c r="H75" s="587">
        <v>0.99542184434270764</v>
      </c>
      <c r="I75" s="587">
        <v>1522</v>
      </c>
      <c r="J75" s="587">
        <v>1</v>
      </c>
      <c r="K75" s="587">
        <v>1529</v>
      </c>
      <c r="L75" s="587">
        <v>1</v>
      </c>
      <c r="M75" s="587">
        <v>1529</v>
      </c>
      <c r="N75" s="587"/>
      <c r="O75" s="587"/>
      <c r="P75" s="575"/>
      <c r="Q75" s="588"/>
    </row>
    <row r="76" spans="1:17" ht="14.45" customHeight="1" x14ac:dyDescent="0.2">
      <c r="A76" s="569" t="s">
        <v>1357</v>
      </c>
      <c r="B76" s="570" t="s">
        <v>1260</v>
      </c>
      <c r="C76" s="570" t="s">
        <v>1232</v>
      </c>
      <c r="D76" s="570" t="s">
        <v>1289</v>
      </c>
      <c r="E76" s="570" t="s">
        <v>1290</v>
      </c>
      <c r="F76" s="587">
        <v>1</v>
      </c>
      <c r="G76" s="587">
        <v>1107</v>
      </c>
      <c r="H76" s="587"/>
      <c r="I76" s="587">
        <v>1107</v>
      </c>
      <c r="J76" s="587"/>
      <c r="K76" s="587"/>
      <c r="L76" s="587"/>
      <c r="M76" s="587"/>
      <c r="N76" s="587"/>
      <c r="O76" s="587"/>
      <c r="P76" s="575"/>
      <c r="Q76" s="588"/>
    </row>
    <row r="77" spans="1:17" ht="14.45" customHeight="1" thickBot="1" x14ac:dyDescent="0.25">
      <c r="A77" s="577" t="s">
        <v>1358</v>
      </c>
      <c r="B77" s="578" t="s">
        <v>1231</v>
      </c>
      <c r="C77" s="578" t="s">
        <v>1232</v>
      </c>
      <c r="D77" s="578" t="s">
        <v>1247</v>
      </c>
      <c r="E77" s="578" t="s">
        <v>1248</v>
      </c>
      <c r="F77" s="589"/>
      <c r="G77" s="589"/>
      <c r="H77" s="589"/>
      <c r="I77" s="589"/>
      <c r="J77" s="589">
        <v>1</v>
      </c>
      <c r="K77" s="589">
        <v>1529</v>
      </c>
      <c r="L77" s="589">
        <v>1</v>
      </c>
      <c r="M77" s="589">
        <v>1529</v>
      </c>
      <c r="N77" s="589"/>
      <c r="O77" s="589"/>
      <c r="P77" s="583"/>
      <c r="Q77" s="590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27655EAB-FD70-479C-A3BB-645D766B8FC3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2021-02-08T10:43:09Z</dcterms:modified>
</cp:coreProperties>
</file>