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1802C96E-83E4-4373-B97C-A1F46AFFF2E4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G13" i="431"/>
  <c r="H14" i="431"/>
  <c r="H22" i="431"/>
  <c r="I15" i="431"/>
  <c r="I23" i="431"/>
  <c r="K17" i="431"/>
  <c r="M11" i="431"/>
  <c r="N20" i="431"/>
  <c r="P14" i="431"/>
  <c r="Q23" i="431"/>
  <c r="F21" i="431"/>
  <c r="N13" i="431"/>
  <c r="P23" i="431"/>
  <c r="F22" i="431"/>
  <c r="K19" i="431"/>
  <c r="M21" i="431"/>
  <c r="O23" i="431"/>
  <c r="N15" i="431"/>
  <c r="M12" i="431"/>
  <c r="J10" i="431"/>
  <c r="N23" i="431"/>
  <c r="C11" i="431"/>
  <c r="C19" i="431"/>
  <c r="D12" i="431"/>
  <c r="D20" i="431"/>
  <c r="F14" i="431"/>
  <c r="G15" i="431"/>
  <c r="G23" i="431"/>
  <c r="I17" i="431"/>
  <c r="L12" i="431"/>
  <c r="N14" i="431"/>
  <c r="Q17" i="431"/>
  <c r="Q10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M22" i="431"/>
  <c r="P17" i="431"/>
  <c r="Q18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C14" i="431"/>
  <c r="D15" i="431"/>
  <c r="D23" i="431"/>
  <c r="F9" i="431"/>
  <c r="G10" i="431"/>
  <c r="G18" i="431"/>
  <c r="H19" i="431"/>
  <c r="I12" i="431"/>
  <c r="J13" i="431"/>
  <c r="K14" i="431"/>
  <c r="L15" i="431"/>
  <c r="L23" i="431"/>
  <c r="N9" i="431"/>
  <c r="N17" i="431"/>
  <c r="O18" i="431"/>
  <c r="P11" i="431"/>
  <c r="Q12" i="431"/>
  <c r="O16" i="431"/>
  <c r="C22" i="431"/>
  <c r="E16" i="431"/>
  <c r="F17" i="431"/>
  <c r="H11" i="431"/>
  <c r="I20" i="431"/>
  <c r="J21" i="431"/>
  <c r="K22" i="431"/>
  <c r="M16" i="431"/>
  <c r="O10" i="431"/>
  <c r="P19" i="431"/>
  <c r="Q20" i="431"/>
  <c r="P9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G21" i="431"/>
  <c r="K9" i="431"/>
  <c r="L18" i="431"/>
  <c r="N12" i="431"/>
  <c r="O21" i="431"/>
  <c r="Q15" i="431"/>
  <c r="C10" i="431"/>
  <c r="D19" i="431"/>
  <c r="E20" i="431"/>
  <c r="G14" i="431"/>
  <c r="H15" i="431"/>
  <c r="I16" i="431"/>
  <c r="J17" i="431"/>
  <c r="K18" i="431"/>
  <c r="L19" i="431"/>
  <c r="N21" i="431"/>
  <c r="P15" i="431"/>
  <c r="E21" i="431"/>
  <c r="H16" i="431"/>
  <c r="J18" i="431"/>
  <c r="M13" i="431"/>
  <c r="O15" i="431"/>
  <c r="P16" i="431"/>
  <c r="L21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F20" i="431"/>
  <c r="J16" i="431"/>
  <c r="L10" i="431"/>
  <c r="M19" i="431"/>
  <c r="O13" i="431"/>
  <c r="P22" i="431"/>
  <c r="C18" i="431"/>
  <c r="D11" i="431"/>
  <c r="E12" i="431"/>
  <c r="F13" i="431"/>
  <c r="G22" i="431"/>
  <c r="H23" i="431"/>
  <c r="J9" i="431"/>
  <c r="K10" i="431"/>
  <c r="L11" i="431"/>
  <c r="M20" i="431"/>
  <c r="O14" i="431"/>
  <c r="O22" i="431"/>
  <c r="Q16" i="431"/>
  <c r="E13" i="431"/>
  <c r="I9" i="431"/>
  <c r="K11" i="431"/>
  <c r="L20" i="431"/>
  <c r="N22" i="431"/>
  <c r="Q9" i="431"/>
  <c r="M14" i="431"/>
  <c r="R9" i="431" l="1"/>
  <c r="S9" i="431"/>
  <c r="R16" i="431"/>
  <c r="S16" i="431"/>
  <c r="S22" i="431"/>
  <c r="R22" i="431"/>
  <c r="S14" i="431"/>
  <c r="R14" i="431"/>
  <c r="S15" i="431"/>
  <c r="R15" i="431"/>
  <c r="S21" i="431"/>
  <c r="R21" i="431"/>
  <c r="S13" i="431"/>
  <c r="R13" i="431"/>
  <c r="R20" i="431"/>
  <c r="S20" i="431"/>
  <c r="S12" i="431"/>
  <c r="R12" i="431"/>
  <c r="S19" i="431"/>
  <c r="R19" i="431"/>
  <c r="S11" i="431"/>
  <c r="R11" i="431"/>
  <c r="S18" i="431"/>
  <c r="R18" i="431"/>
  <c r="S10" i="431"/>
  <c r="R10" i="431"/>
  <c r="S17" i="431"/>
  <c r="R17" i="431"/>
  <c r="S23" i="431"/>
  <c r="R23" i="431"/>
  <c r="O8" i="431"/>
  <c r="G8" i="431"/>
  <c r="I8" i="431"/>
  <c r="P8" i="431"/>
  <c r="K8" i="431"/>
  <c r="H8" i="431"/>
  <c r="E8" i="431"/>
  <c r="Q8" i="431"/>
  <c r="F8" i="431"/>
  <c r="D8" i="431"/>
  <c r="J8" i="431"/>
  <c r="M8" i="431"/>
  <c r="C8" i="431"/>
  <c r="L8" i="431"/>
  <c r="N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D15" i="414"/>
  <c r="C18" i="414"/>
  <c r="D4" i="414"/>
  <c r="D18" i="414"/>
  <c r="C15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D23" i="414"/>
  <c r="C23" i="414"/>
  <c r="Q3" i="345" l="1"/>
  <c r="Q3" i="347"/>
  <c r="U3" i="347"/>
  <c r="S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H13" i="339" l="1"/>
  <c r="J13" i="339"/>
  <c r="B15" i="339"/>
  <c r="G15" i="339"/>
  <c r="H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<sst xmlns="http://schemas.openxmlformats.org/spreadsheetml/2006/main" count="4981" uniqueCount="1349">
  <si>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</si>
  <si>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</si>
  <si>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</si>
  <si>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</si>
  <si>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</si>
  <si>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</si>
  <si>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</si>
  <si>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</si>
  <si>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</si>
  <si>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</si>
  <si>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</si>
  <si>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</si>
  <si>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</si>
  <si>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</si>
  <si>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</si>
  <si>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</si>
  <si>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</si>
  <si>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</si>
  <si>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</si>
  <si>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</si>
  <si>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</si>
  <si>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</si>
  <si>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</si>
  <si>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</si>
  <si>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</si>
  <si>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</si>
  <si>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</si>
  <si>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</si>
  <si>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</si>
  <si>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</si>
  <si>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</si>
  <si>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</si>
  <si>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</si>
  <si>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</si>
  <si>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</si>
  <si>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</si>
  <si>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</si>
  <si>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</si>
  <si>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</si>
  <si>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</si>
  <si>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</si>
  <si>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</si>
  <si>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</si>
  <si>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</si>
  <si>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</si>
  <si>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</si>
  <si>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</si>
  <si>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</si>
  <si>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</si>
  <si>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</si>
  <si>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</si>
  <si>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</si>
  <si>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</si>
  <si>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</si>
  <si>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</si>
  <si>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</si>
  <si>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</si>
  <si>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</si>
  <si>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</si>
  <si>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</si>
  <si>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</si>
  <si>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</si>
  <si>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</si>
  <si>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</si>
  <si>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</si>
  <si>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</si>
  <si>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</si>
  <si>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</si>
  <si>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</si>
  <si>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</si>
  <si>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</si>
  <si>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</si>
  <si>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</si>
  <si>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</si>
  <si>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</si>
  <si>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</si>
  <si>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</si>
  <si>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</si>
  <si>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</si>
  <si>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</si>
  <si>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</si>
  <si>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</si>
  <si>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</si>
  <si>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</si>
  <si>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</si>
  <si>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</si>
  <si>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</si>
  <si>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</si>
  <si>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</si>
  <si>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</si>
  <si>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</si>
  <si>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</si>
  <si>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</si>
  <si>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</si>
  <si>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</si>
  <si>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</si>
  <si>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</si>
  <si>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</si>
  <si>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</si>
  <si>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</si>
  <si>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</si>
  <si>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</si>
  <si>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</si>
  <si>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</si>
  <si>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</si>
  <si>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</si>
  <si>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</si>
  <si>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</si>
  <si>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</si>
  <si>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</si>
  <si>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</si>
  <si>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</si>
  <si>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</si>
  <si>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</si>
  <si>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</si>
  <si>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</si>
  <si>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</si>
  <si>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</si>
  <si>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</si>
  <si>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</si>
  <si>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</si>
  <si>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</si>
  <si>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</si>
  <si>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</si>
  <si>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</si>
  <si>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</si>
  <si>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</si>
  <si>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</si>
  <si>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</si>
  <si>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</si>
  <si>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</si>
  <si>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</si>
  <si>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</si>
  <si>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</si>
  <si>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</si>
  <si>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</si>
  <si>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</si>
  <si>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</si>
  <si>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</si>
  <si>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</si>
  <si>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</si>
  <si>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</si>
  <si>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</si>
  <si>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</si>
  <si>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</si>
  <si>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</si>
  <si>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</si>
  <si>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</si>
  <si>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</si>
  <si>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</si>
  <si>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</si>
  <si>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</si>
  <si>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</si>
  <si>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</si>
  <si>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</si>
  <si>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</si>
  <si>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</si>
  <si>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</si>
  <si>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</si>
  <si>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</si>
  <si>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</si>
  <si>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</si>
  <si>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</si>
  <si>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</si>
  <si>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</si>
  <si>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</si>
  <si>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</si>
  <si>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</si>
  <si>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</si>
  <si>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</si>
  <si>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</si>
  <si>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</si>
  <si>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</si>
  <si>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</si>
  <si>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</si>
  <si>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</si>
  <si>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</si>
  <si>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</si>
  <si>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</si>
  <si>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</si>
  <si>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</si>
  <si>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</si>
  <si>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</si>
  <si>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</si>
  <si>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</si>
  <si>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</si>
  <si>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</si>
  <si>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</si>
  <si>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</si>
  <si>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</si>
  <si>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</si>
  <si>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</si>
  <si>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</si>
  <si>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</si>
  <si>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</si>
  <si>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</si>
  <si>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</si>
  <si>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</si>
  <si>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</si>
  <si>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</si>
  <si>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</si>
  <si>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</si>
  <si>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</si>
  <si>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</si>
  <si>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</si>
  <si>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</si>
  <si>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</si>
  <si>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</si>
  <si>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</si>
  <si>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</si>
  <si>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</si>
  <si>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</si>
  <si>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</si>
  <si>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</si>
  <si>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</si>
  <si>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</si>
  <si>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</si>
  <si>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</si>
  <si>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</si>
  <si>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</si>
  <si>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</si>
  <si>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</si>
  <si>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</si>
  <si>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</si>
  <si>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</si>
  <si>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</si>
  <si>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</si>
  <si>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</si>
  <si>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</si>
  <si>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</si>
  <si>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</si>
  <si>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</si>
  <si>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</si>
  <si>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</si>
  <si>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</si>
  <si>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</si>
  <si>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</si>
  <si>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</si>
  <si>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</si>
  <si>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</si>
  <si>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</si>
  <si>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</si>
  <si>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</si>
  <si>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</si>
  <si>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</si>
  <si>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</si>
  <si>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</si>
  <si>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</si>
  <si>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</si>
  <si>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</si>
  <si>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</si>
  <si>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</si>
  <si>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</si>
  <si>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</si>
  <si>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</si>
  <si>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</si>
  <si>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</si>
  <si>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</si>
  <si>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</si>
  <si>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</si>
  <si>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</si>
  <si>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</si>
  <si>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</si>
  <si>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</si>
  <si>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</si>
  <si>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lékařské genetiky a fetální medicíny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</si>
  <si>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</si>
  <si>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</si>
  <si>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</si>
  <si>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</si>
  <si>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</si>
  <si>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</si>
  <si>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</si>
  <si>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</si>
  <si>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</si>
  <si>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</si>
  <si>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</si>
  <si>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</si>
  <si>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</si>
  <si>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</si>
  <si>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</si>
  <si>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</si>
  <si>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</si>
  <si>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</si>
  <si>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</si>
  <si>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</si>
  <si>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</si>
  <si>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</si>
  <si>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</si>
  <si>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</si>
  <si>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</si>
  <si>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</si>
  <si>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</si>
  <si>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</si>
  <si>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</si>
  <si>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</si>
  <si>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</si>
  <si>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</si>
  <si>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</si>
  <si>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</si>
  <si>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</si>
  <si>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</si>
  <si>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</si>
  <si>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</si>
  <si>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</si>
  <si>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</si>
  <si>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</si>
  <si>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</si>
  <si>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</si>
  <si>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</si>
  <si>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</si>
  <si>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</si>
  <si>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</si>
  <si>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</si>
  <si>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</si>
  <si>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</si>
  <si>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</si>
  <si>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</si>
  <si>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</si>
  <si>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</si>
  <si>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</si>
  <si>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</si>
  <si>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</si>
  <si>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</si>
  <si>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</si>
  <si>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</si>
  <si>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</si>
  <si>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</si>
  <si>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</si>
  <si>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</si>
  <si>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</si>
  <si>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</si>
  <si>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</si>
  <si>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</si>
  <si>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</si>
  <si>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</si>
  <si>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</si>
  <si>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</si>
  <si>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</si>
  <si>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</si>
  <si>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51807     Stravné, pohoštění - dodavatelsky</t>
  </si>
  <si>
    <t xml:space="preserve">                    51807002     Konference - pohoštění zajištěné ve vlastní režii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</si>
  <si>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</si>
  <si>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</si>
  <si>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</si>
  <si>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</si>
  <si>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</si>
  <si>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</si>
  <si>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</si>
  <si>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51874011     Zkoušky kvality</t>
  </si>
  <si>
    <t xml:space="preserve">                    51874013     IT služby - ostatní systémy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</si>
  <si>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</si>
  <si>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</si>
  <si>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</si>
  <si>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</si>
  <si>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</si>
  <si>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</si>
  <si>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</si>
  <si>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</si>
  <si>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</si>
  <si>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</si>
  <si>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</si>
  <si>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</si>
  <si>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</si>
  <si>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</si>
  <si>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</si>
  <si>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</si>
  <si>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</si>
  <si>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</si>
  <si>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</si>
  <si>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</si>
  <si>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</si>
  <si>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</si>
  <si>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     528     Ostatní sociální náklady</t>
  </si>
  <si>
    <t xml:space="preserve">               52810     Jiné sociální náklady</t>
  </si>
  <si>
    <t xml:space="preserve">                    52810000     Zvyšování kvalifikace (OPMČ)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</si>
  <si>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</si>
  <si>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</si>
  <si>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</si>
  <si>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</si>
  <si>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</si>
  <si>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</si>
  <si>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</si>
  <si>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</si>
  <si>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</si>
  <si>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</si>
  <si>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</si>
  <si>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</si>
  <si>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</si>
  <si>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</si>
  <si>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</si>
  <si>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55110002     Odpisy DNM z odpisů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</si>
  <si>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</si>
  <si>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</si>
  <si>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</si>
  <si>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</si>
  <si>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</si>
  <si>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</si>
  <si>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</si>
  <si>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</si>
  <si>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55806     DDHM ostatní </t>
  </si>
  <si>
    <t xml:space="preserve">                    55806001     DDHM - ostatní, razítka (sk.V_47, V_112)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</si>
  <si>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</si>
  <si>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</si>
  <si>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</si>
  <si>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</si>
  <si>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</si>
  <si>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</si>
  <si>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</si>
  <si>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</si>
  <si>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</si>
  <si>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</si>
  <si>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</si>
  <si>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</si>
  <si>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</si>
  <si>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</si>
  <si>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</si>
  <si>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</si>
  <si>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</si>
  <si>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</si>
  <si>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</si>
  <si>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</si>
  <si>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</si>
  <si>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</si>
  <si>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</si>
  <si>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</si>
  <si>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</si>
  <si>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</si>
  <si>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</si>
  <si>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</si>
  <si>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</si>
  <si>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</si>
  <si>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</si>
  <si>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</si>
  <si>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</si>
  <si>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</si>
  <si>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</si>
  <si>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</si>
  <si>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</si>
  <si>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</si>
  <si>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</si>
  <si>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</si>
  <si>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</si>
  <si>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</si>
  <si>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</si>
  <si>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</si>
  <si>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</si>
  <si>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</si>
  <si>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</si>
  <si>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</si>
  <si>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</si>
  <si>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</si>
  <si>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</si>
  <si>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</si>
  <si>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</si>
  <si>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</si>
  <si>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</si>
  <si>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28</t>
  </si>
  <si>
    <t>GEN: Ústav lékařské genetiky</t>
  </si>
  <si>
    <t>50113001 - léky - paušál (LEK)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</si>
  <si>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</si>
  <si>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</si>
  <si>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</si>
  <si>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</si>
  <si>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</si>
  <si>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</si>
  <si>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</si>
  <si>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</si>
  <si>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</si>
  <si>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</si>
  <si>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</si>
  <si>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</si>
  <si>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AULIN</t>
  </si>
  <si>
    <t>GRA 15X100MG(SACKY)</t>
  </si>
  <si>
    <t>ECOLAV Výplach očí 100ml</t>
  </si>
  <si>
    <t>100 ml</t>
  </si>
  <si>
    <t>IBUMAX 400 MG</t>
  </si>
  <si>
    <t>PORTBLFLM30X400MG</t>
  </si>
  <si>
    <t>MAGNESIUM SULFURICUM BBP 10%</t>
  </si>
  <si>
    <t>INJ 5X10ML 10%</t>
  </si>
  <si>
    <t>MAGNESIUM SULFURICUM BBP 20%</t>
  </si>
  <si>
    <t>200MG/ML INJ SOL 5X10ML</t>
  </si>
  <si>
    <t>CHLORID SODNÝ 0,9% BRAUN</t>
  </si>
  <si>
    <t>INF SOL 20X100MLPELAH</t>
  </si>
  <si>
    <t>JODISOL ROZTOK</t>
  </si>
  <si>
    <t>DRM SOL 1X80GM</t>
  </si>
  <si>
    <t>KL PRIPRAVEK</t>
  </si>
  <si>
    <t>KL SOL.HYD.PEROX.20% 500g</t>
  </si>
  <si>
    <t>28 - GEN: Ústav lékařské genetiky</t>
  </si>
  <si>
    <t>2821 - GEN: ambulance</t>
  </si>
  <si>
    <t>2841 - GEN: laboratoř</t>
  </si>
  <si>
    <t>Ústav lékařské genetiky a fet.med.</t>
  </si>
  <si>
    <t>HVLP</t>
  </si>
  <si>
    <t>IPLP</t>
  </si>
  <si>
    <t>89301282</t>
  </si>
  <si>
    <t>Ambulance odd.lékařské genetiky Celkem</t>
  </si>
  <si>
    <t>Ústav lékařské genetiky a fet.med. Celkem</t>
  </si>
  <si>
    <t>* Legenda</t>
  </si>
  <si>
    <t>DIAPZT = Pomůcky pro diabetiky, jejichž název začíná slovem "Pumpa"</t>
  </si>
  <si>
    <t>Curtisová Václava</t>
  </si>
  <si>
    <t>Není Určen</t>
  </si>
  <si>
    <t>Procházka Martin</t>
  </si>
  <si>
    <t>Punová Lucia</t>
  </si>
  <si>
    <t>Štellmachová Júlia</t>
  </si>
  <si>
    <t>SUMATRIPTAN</t>
  </si>
  <si>
    <t>119115</t>
  </si>
  <si>
    <t>SUMATRIPTAN ACTAVIS</t>
  </si>
  <si>
    <t>50MG TBL OBD 6 I</t>
  </si>
  <si>
    <t>DIKLOFENAK</t>
  </si>
  <si>
    <t>89025</t>
  </si>
  <si>
    <t>DICLOFENAC AL 50</t>
  </si>
  <si>
    <t>50MG TBL ENT 50</t>
  </si>
  <si>
    <t>DOXYCYKLIN</t>
  </si>
  <si>
    <t>4013</t>
  </si>
  <si>
    <t>DOXYBENE</t>
  </si>
  <si>
    <t>200MG TBL NOB 10</t>
  </si>
  <si>
    <t>FLUKONAZOL</t>
  </si>
  <si>
    <t>64941</t>
  </si>
  <si>
    <t>DIFLUCAN</t>
  </si>
  <si>
    <t>150MG CPS DUR 1 I</t>
  </si>
  <si>
    <t>FLUTIKASON-FUROÁT</t>
  </si>
  <si>
    <t>29816</t>
  </si>
  <si>
    <t>AVAMYS</t>
  </si>
  <si>
    <t>27,5MCG/VSTŘIK NAS SPR SUS 1X120DÁV</t>
  </si>
  <si>
    <t>CHOLEKALCIFEROL</t>
  </si>
  <si>
    <t>12023</t>
  </si>
  <si>
    <t>VIGANTOL</t>
  </si>
  <si>
    <t>0,5MG/ML POR GTT SOL 1X10ML</t>
  </si>
  <si>
    <t>IBUPROFEN</t>
  </si>
  <si>
    <t>11063</t>
  </si>
  <si>
    <t>IBALGIN 600</t>
  </si>
  <si>
    <t>600MG TBL FLM 30</t>
  </si>
  <si>
    <t>207900</t>
  </si>
  <si>
    <t>IBALGIN</t>
  </si>
  <si>
    <t>JINÁ ANTIBIOTIKA PRO LOKÁLNÍ APLIKACI</t>
  </si>
  <si>
    <t>1066</t>
  </si>
  <si>
    <t>FRAMYKOIN</t>
  </si>
  <si>
    <t>250IU/G+5,2MG/G UNG 10G</t>
  </si>
  <si>
    <t>KLARITHROMYCIN</t>
  </si>
  <si>
    <t>216199</t>
  </si>
  <si>
    <t>KLACID</t>
  </si>
  <si>
    <t>500MG TBL FLM 14</t>
  </si>
  <si>
    <t>METFORMIN</t>
  </si>
  <si>
    <t>208207</t>
  </si>
  <si>
    <t>SIOFOR</t>
  </si>
  <si>
    <t>850MG TBL FLM 60 II</t>
  </si>
  <si>
    <t>MOMETASON</t>
  </si>
  <si>
    <t>192204</t>
  </si>
  <si>
    <t>ELOCOM</t>
  </si>
  <si>
    <t>1MG/G UNG 1X15G</t>
  </si>
  <si>
    <t>PREDNISON</t>
  </si>
  <si>
    <t>2963</t>
  </si>
  <si>
    <t>PREDNISON LÉČIVA</t>
  </si>
  <si>
    <t>20MG TBL NOB 20</t>
  </si>
  <si>
    <t>PSEUDOEFEDRIN, KOMBINACE</t>
  </si>
  <si>
    <t>216104</t>
  </si>
  <si>
    <t>CLARINASE REPETABS</t>
  </si>
  <si>
    <t>5MG/120MG TBL PRO 14</t>
  </si>
  <si>
    <t>HOŘČÍK (KOMBINACE RŮZNÝCH SOLÍ)</t>
  </si>
  <si>
    <t>215978</t>
  </si>
  <si>
    <t>MAGNOSOLV</t>
  </si>
  <si>
    <t>365MG POR GRA SOL SCC 30</t>
  </si>
  <si>
    <t>KLINDAMYCIN</t>
  </si>
  <si>
    <t>100339</t>
  </si>
  <si>
    <t>DALACIN C</t>
  </si>
  <si>
    <t>300MG CPS DUR 16</t>
  </si>
  <si>
    <t>ZOLPIDEM</t>
  </si>
  <si>
    <t>233360</t>
  </si>
  <si>
    <t>ZOLPIDEM MYLAN</t>
  </si>
  <si>
    <t>10MG TBL FLM 20</t>
  </si>
  <si>
    <t>ESTRIOL</t>
  </si>
  <si>
    <t>186666</t>
  </si>
  <si>
    <t>OVESTIN</t>
  </si>
  <si>
    <t>0,5MG VAG GLB 15</t>
  </si>
  <si>
    <t>SALBUTAMOL</t>
  </si>
  <si>
    <t>31934</t>
  </si>
  <si>
    <t>VENTOLIN INHALER N</t>
  </si>
  <si>
    <t>100MCG/DÁV INH SUS PSS 200DÁV</t>
  </si>
  <si>
    <t>AMOXICILIN A  INHIBITOR BETA-LAKTAMASY</t>
  </si>
  <si>
    <t>5951</t>
  </si>
  <si>
    <t>AMOKSIKLAV 1 G</t>
  </si>
  <si>
    <t>875MG/125MG TBL FLM 14</t>
  </si>
  <si>
    <t>Jiná</t>
  </si>
  <si>
    <t>*3999</t>
  </si>
  <si>
    <t>Jiný</t>
  </si>
  <si>
    <t>103788</t>
  </si>
  <si>
    <t>216185</t>
  </si>
  <si>
    <t>KLACID SR</t>
  </si>
  <si>
    <t>500MG TBL RET 7</t>
  </si>
  <si>
    <t>TOBRAMYCIN</t>
  </si>
  <si>
    <t>86264</t>
  </si>
  <si>
    <t>TOBREX</t>
  </si>
  <si>
    <t>3MG/ML OPH GTT SOL 1X5ML</t>
  </si>
  <si>
    <t>233366</t>
  </si>
  <si>
    <t>10MG TBL FLM 50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</si>
  <si>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</si>
  <si>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</si>
  <si>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</si>
  <si>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</si>
  <si>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R03AC02 - SALBUTAMOL</t>
  </si>
  <si>
    <t>A10BA02 - METFORMIN</t>
  </si>
  <si>
    <t>J01CR02 - AMOXICILIN A  INHIBITOR BETA-LAKTAMASY</t>
  </si>
  <si>
    <t>J02AC01 - FLUKONAZOL</t>
  </si>
  <si>
    <t>N05CF02 - ZOLPIDEM</t>
  </si>
  <si>
    <t>N05CF02</t>
  </si>
  <si>
    <t>J01CR02</t>
  </si>
  <si>
    <t>R03AC02</t>
  </si>
  <si>
    <t>A10BA02</t>
  </si>
  <si>
    <t>J02AC01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</si>
  <si>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</si>
  <si>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</si>
  <si>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</si>
  <si>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</si>
  <si>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</si>
  <si>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</si>
  <si>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</si>
  <si>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50115040</t>
  </si>
  <si>
    <t>laboratorní materiál (Z505)</t>
  </si>
  <si>
    <t>ZP623</t>
  </si>
  <si>
    <t>Tampon sterilní odběrový Flogswab nylon v plastové tubě bal. á 100 ks 552C</t>
  </si>
  <si>
    <t>50115050</t>
  </si>
  <si>
    <t>obvazový materiál (Z502)</t>
  </si>
  <si>
    <t>ZA411</t>
  </si>
  <si>
    <t>GĂˇza pĹ™Ă­Ĺ™ezy 28 cm x 32 cm 17 nitĂ­ 07004</t>
  </si>
  <si>
    <t>ZA557</t>
  </si>
  <si>
    <t>Kompresa gĂˇza 10 x 20 cm/5 ks sterilnĂ­ 26013</t>
  </si>
  <si>
    <t>ZC854</t>
  </si>
  <si>
    <t>Kompresa NT 7,5 x 7,5 cm/2 ks sterilnĂ­ 26510</t>
  </si>
  <si>
    <t>ZA443</t>
  </si>
  <si>
    <t>Ĺ Ăˇtek trojcĂ­pĂ˝ NT 136 x 96 x 96 cm 20002</t>
  </si>
  <si>
    <t>ZB404</t>
  </si>
  <si>
    <t>NĂˇplast cosmos 8 cm x 1 m 5403353</t>
  </si>
  <si>
    <t>ZI558</t>
  </si>
  <si>
    <t>NĂˇplast curapor   7 x   5 cm 32912  (22120,  nĂˇhrada za cosmopor )</t>
  </si>
  <si>
    <t>ZD104</t>
  </si>
  <si>
    <t>NĂˇplast omniplast 10,0 cm x 10,0 m 9004472 (900535)</t>
  </si>
  <si>
    <t>ZN366</t>
  </si>
  <si>
    <t>NĂˇplast poinjekÄŤnĂ­ elastickĂˇ tkanĂˇ jednotl. baleno 19 mm x 72 mm P-CURE1972ELAST</t>
  </si>
  <si>
    <t>Náplast curapor   7 x   5 cm 32912  (22120,  náhrada za cosmopor )</t>
  </si>
  <si>
    <t>ZI599</t>
  </si>
  <si>
    <t>Náplast curapor 10 x   8 cm 32913 ( 22121,  náhrada za cosmopor )</t>
  </si>
  <si>
    <t>ZQ116</t>
  </si>
  <si>
    <t>Náplast transparentní Airoplast cívka 1,25 cm x 9,14 m (náhrada za transpore) P-AIRO1291</t>
  </si>
  <si>
    <t>ZQ117</t>
  </si>
  <si>
    <t>Náplast transparentní Airoplast cívka 2,5 cm x 9,14 m (náhrada za transpore) P-AIRO2591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</si>
  <si>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</si>
  <si>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</si>
  <si>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</si>
  <si>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</si>
  <si>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</si>
  <si>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</si>
  <si>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ZL999</t>
  </si>
  <si>
    <t>Rychloobvaz 8 x 4 cm Cosmos strip 001445510</t>
  </si>
  <si>
    <t>ZA444</t>
  </si>
  <si>
    <t>Tampon nesterilnĂ­ stĂˇÄŤenĂ˝ 20 x 19 cm bez RTG nitĂ­ bal. Ăˇ 100 ks 1320300404</t>
  </si>
  <si>
    <t>ZA593</t>
  </si>
  <si>
    <t>Tampon sterilnĂ­ stĂˇÄŤenĂ˝ 20 x 20 cm / 5 ks 28003+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</si>
  <si>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</si>
  <si>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</si>
  <si>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</si>
  <si>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</si>
  <si>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</si>
  <si>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</si>
  <si>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ZN473</t>
  </si>
  <si>
    <t>Vata obvazovĂˇ 200 g nesterilnĂ­ sklĂˇdanĂˇ 1321900103</t>
  </si>
  <si>
    <t>50115060</t>
  </si>
  <si>
    <t>ZPr - ostatní (Z503)</t>
  </si>
  <si>
    <t>ZB771</t>
  </si>
  <si>
    <t>DrĹľĂˇk jehly zĂˇkladnĂ­ 450201</t>
  </si>
  <si>
    <t>Držák jehly základní 450201</t>
  </si>
  <si>
    <t>ZN646</t>
  </si>
  <si>
    <t>Fonendoskop oboustrannĂ˝ rĹŻznĂ© barvy 710045-s</t>
  </si>
  <si>
    <t>ZP078</t>
  </si>
  <si>
    <t>Kontejner 25 ml PP ĹˇroubovĂ˝ sterilnĂ­ uzĂˇvÄ›r 2680/EST/SG</t>
  </si>
  <si>
    <t>ZS199</t>
  </si>
  <si>
    <t>Ĺ krtidlo jednorĂˇzovĂ© bal. Ăˇ 200 ks 95.1006</t>
  </si>
  <si>
    <t>ZP300</t>
  </si>
  <si>
    <t>Ĺ krtidlo se sponou pro dospÄ›lĂ© bez latexu modrĂ© dĂ©lka 400 mm 09820-B</t>
  </si>
  <si>
    <t>ZN206</t>
  </si>
  <si>
    <t>Lopatka ĂşstnĂ­ dĹ™evÄ›nĂˇ lĂ©kaĹ™skĂˇ sterilnĂ­ 150 x 17 mm bal. Ăˇ 5 x 100 ks 4002/SG/CS/L</t>
  </si>
  <si>
    <t>Lopatka ústní dřevěná lékařská sterilní 150 x 17 mm bal. á 5 x 100 ks 4002/SG/CS/L</t>
  </si>
  <si>
    <t>ZF159</t>
  </si>
  <si>
    <t>NĂˇdoba na kontaminovanĂ˝ odpad 1 l 15-0002</t>
  </si>
  <si>
    <t>ZE159</t>
  </si>
  <si>
    <t>NĂˇdoba na kontaminovanĂ˝ odpad 2 l 15-0003</t>
  </si>
  <si>
    <t>ZF192</t>
  </si>
  <si>
    <t>NĂˇdoba na kontaminovanĂ˝ odpad 4 l 15-0004</t>
  </si>
  <si>
    <t>ZO930</t>
  </si>
  <si>
    <t>Nádoba 100 ml PP 72/62 mm s přiloženým uzávěrem bílé víčko sterilní na tekutý materiál 75.562.105</t>
  </si>
  <si>
    <t>Nádoba na kontaminovaný odpad 2 l 15-0003</t>
  </si>
  <si>
    <t>ZQ138</t>
  </si>
  <si>
    <t>NĹŻĹľky chirurgickĂ© rovnĂ© hrotnatĂ© 150 mm TK-AJ 025-15</t>
  </si>
  <si>
    <t>ZQ143</t>
  </si>
  <si>
    <t>Pinzeta anatomickĂˇ rovnĂˇ ĂşzkĂˇ 145 mm TK-BA 100-14</t>
  </si>
  <si>
    <t>ZR471</t>
  </si>
  <si>
    <t>Skalpel jednorĂˇzovĂ˝ prazisa sterilnĂ­ vel. ÄŤepelky 11 bal. Ăˇ 10 ks 11.000.00.511</t>
  </si>
  <si>
    <t>ZR397</t>
  </si>
  <si>
    <t>StĹ™Ă­kaÄŤka injekÄŤnĂ­ 2-dĂ­lnĂˇ 10 ml L DISCARDIT LE 309110</t>
  </si>
  <si>
    <t>ZA789</t>
  </si>
  <si>
    <t>StĹ™Ă­kaÄŤka injekÄŤnĂ­ 2-dĂ­lnĂˇ 2 ml L Inject Solo 4606027V - nahrazuje ZR395</t>
  </si>
  <si>
    <t>ZB066</t>
  </si>
  <si>
    <t>Stříkačka janett 3-dílná 100 ml sterilní vyplachovací adaptér TS-100ML( PLS1710)</t>
  </si>
  <si>
    <t>ZA964</t>
  </si>
  <si>
    <t>Stříkačka janett 3-dílná 60 ml sterilní vyplachovací 050ML3CZ-CEW (MRG564)</t>
  </si>
  <si>
    <t>ZB006</t>
  </si>
  <si>
    <t>TeplomÄ›r digitĂˇlnĂ­ thermovalT/1050 basic 9250023 (9250391)</t>
  </si>
  <si>
    <t>ZB755</t>
  </si>
  <si>
    <t>Zkumavka 1,0 ml K3 edta fialová 454034</t>
  </si>
  <si>
    <t>Zkumavka 1,0 ml K3 edta fialovĂˇ 454034</t>
  </si>
  <si>
    <t>ZB756</t>
  </si>
  <si>
    <t>Zkumavka 3 ml K3 edta fialová 454086</t>
  </si>
  <si>
    <t>Zkumavka 3 ml K3 edta fialovĂˇ 454086</t>
  </si>
  <si>
    <t>ZB758</t>
  </si>
  <si>
    <t>Zkumavka 9 ml K3 edta NR 455036</t>
  </si>
  <si>
    <t>ZB777</t>
  </si>
  <si>
    <t>Zkumavka ÄŤervenĂˇ 3,5 ml gel 454071</t>
  </si>
  <si>
    <t>ZB761</t>
  </si>
  <si>
    <t>Zkumavka ÄŤervenĂˇ 4 ml 454092</t>
  </si>
  <si>
    <t>ZB759</t>
  </si>
  <si>
    <t>Zkumavka ÄŤervenĂˇ 8 ml gel 455071</t>
  </si>
  <si>
    <t>Zkumavka červená 3,5 ml gel 454071</t>
  </si>
  <si>
    <t>Zkumavka červená 4 ml 454092</t>
  </si>
  <si>
    <t>ZB763</t>
  </si>
  <si>
    <t>Zkumavka červená 9 ml 455092</t>
  </si>
  <si>
    <t>ZB775</t>
  </si>
  <si>
    <t>Zkumavka koagulace modrá Quick 4 ml modrá 454329</t>
  </si>
  <si>
    <t>Zkumavka koagulace modrĂˇ Quick 4 ml modrĂˇ 454329</t>
  </si>
  <si>
    <t>ZB773</t>
  </si>
  <si>
    <t>Zkumavka ĹˇedĂˇ-glykemie 454085</t>
  </si>
  <si>
    <t>ZG515</t>
  </si>
  <si>
    <t>Zkumavka moÄŤovĂˇ vacuette 10,5 ml bal. Ăˇ 50 ks 455007</t>
  </si>
  <si>
    <t>ZE949</t>
  </si>
  <si>
    <t>Zkumavka na moč 9,5 ml 455028</t>
  </si>
  <si>
    <t>ZJ278</t>
  </si>
  <si>
    <t>Zkumavka PP 10 ml sterilnĂ­ bal. Ăˇ 200 ks FLME21150</t>
  </si>
  <si>
    <t>ZA817</t>
  </si>
  <si>
    <t>Zkumavka PS 10 ml sterilnĂ­ modrĂˇ zĂˇtka bal. Ăˇ 20 ks 400914 - pouze pro SoudnĂ­ + DMP + NEU + Genetika</t>
  </si>
  <si>
    <t>ZI180</t>
  </si>
  <si>
    <t>Zkumavka s mediem+ flovakovanĂ˝ tampon eSwab minitip oranĹľovĂ˝ (oko,ucho,krk,nos,dutiny,urogenitĂˇlnĂ­ tra) 491CE.A</t>
  </si>
  <si>
    <t>ZI179</t>
  </si>
  <si>
    <t>Zkumavka s mediem+ flovakovanĂ˝ tampon eSwab rĹŻĹľovĂ˝ nos,krk,vagina,koneÄŤnĂ­k,rĂˇny,fekĂˇlnĂ­ vzo) 490CE.A</t>
  </si>
  <si>
    <t>ZB764</t>
  </si>
  <si>
    <t>Zkumavka zelená 4 ml 454051</t>
  </si>
  <si>
    <t>Zkumavka zelenĂˇ 4 ml 454051</t>
  </si>
  <si>
    <t>50115065</t>
  </si>
  <si>
    <t>ZPr - vpichovací materiál (Z530)</t>
  </si>
  <si>
    <t>ZA999</t>
  </si>
  <si>
    <t>Jehla injekÄŤnĂ­ 0,5 x 16 mm oranĹľovĂˇ 4657853</t>
  </si>
  <si>
    <t>ZA834</t>
  </si>
  <si>
    <t>Jehla injekÄŤnĂ­ 0,7 x 40 mm ÄŤernĂˇ 4660021</t>
  </si>
  <si>
    <t>ZA832</t>
  </si>
  <si>
    <t>Jehla injekÄŤnĂ­ 0,9 x 40 mm ĹľlutĂˇ 4657519</t>
  </si>
  <si>
    <t>ZB556</t>
  </si>
  <si>
    <t>Jehla injekÄŤnĂ­ 1,2 x 40 mm rĹŻĹľovĂˇ 4665120</t>
  </si>
  <si>
    <t>Jehla injekční 0,7 x 40 mm černá 4660021</t>
  </si>
  <si>
    <t>Jehla injekční 0,9 x 40 mm žlutá 4657519</t>
  </si>
  <si>
    <t>ZB768</t>
  </si>
  <si>
    <t>Jehla vakuová 216/38 mm zelená 450076</t>
  </si>
  <si>
    <t>ZB769</t>
  </si>
  <si>
    <t>Jehla vakuovĂˇ 206/38 mm ĹľlutĂˇ 450077</t>
  </si>
  <si>
    <t>Jehla vakuovĂˇ 216/38 mm zelenĂˇ 450076</t>
  </si>
  <si>
    <t>50115067</t>
  </si>
  <si>
    <t>ZPr - rukavice (Z532)</t>
  </si>
  <si>
    <t>ZK477</t>
  </si>
  <si>
    <t>Rukavice operaÄŤnĂ­ latex s pudrem sterilnĂ­ ansell, vasco surgical powderet vel. 8 6035542 (303506EU)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</si>
  <si>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</si>
  <si>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</si>
  <si>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</si>
  <si>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</si>
  <si>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</si>
  <si>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</si>
  <si>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ZI759</t>
  </si>
  <si>
    <t>Rukavice vyĹˇetĹ™ovacĂ­ vinyl bez pudru nesterilnĂ­ L Ăˇ 100 ks EFEKTVR04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</si>
  <si>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</si>
  <si>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</si>
  <si>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</si>
  <si>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ZI758</t>
  </si>
  <si>
    <t>Rukavice vyšetřovací vinyl bez pudru nesterilní M á 100 ks EFEKTVR03</t>
  </si>
  <si>
    <t>50115020</t>
  </si>
  <si>
    <t>laboratorní diagnostika-LEK (Z501)</t>
  </si>
  <si>
    <t>DG387</t>
  </si>
  <si>
    <t>AM Pure XP 60ml (agencourt)</t>
  </si>
  <si>
    <t>DE260</t>
  </si>
  <si>
    <t>AmnioGrow CE IVD</t>
  </si>
  <si>
    <t>DH971</t>
  </si>
  <si>
    <t>AmpliTaq Goldâ„˘ DNA Polymerase with Gold Buffer and MgCl2</t>
  </si>
  <si>
    <t>DI574</t>
  </si>
  <si>
    <t>AS OD, 8 RXN, 1-50 GENES</t>
  </si>
  <si>
    <t>DI614</t>
  </si>
  <si>
    <t>AS OD, C, 8 RXN, 51-300 genes</t>
  </si>
  <si>
    <t>DI701</t>
  </si>
  <si>
    <t>AS OD, C, 8 RXN, 51-300 GENES EA</t>
  </si>
  <si>
    <t>DA504</t>
  </si>
  <si>
    <t>BDX64 Buffer (BigDye) 2x1,25 ml</t>
  </si>
  <si>
    <t>DG227</t>
  </si>
  <si>
    <t>BENZEN p.a., 1L</t>
  </si>
  <si>
    <t>DH007</t>
  </si>
  <si>
    <t>BigDye XTerminator Purif kit 20ml</t>
  </si>
  <si>
    <t>DE667</t>
  </si>
  <si>
    <t>COLLAGENASE TYPE IA-S</t>
  </si>
  <si>
    <t>DE045</t>
  </si>
  <si>
    <t>Combi PPP Master Mix, 1000 reakcĂ­</t>
  </si>
  <si>
    <t>DH503</t>
  </si>
  <si>
    <t>Cot-1 Human DNA</t>
  </si>
  <si>
    <t>DH498</t>
  </si>
  <si>
    <t>Custom Panel Design</t>
  </si>
  <si>
    <t>DD691</t>
  </si>
  <si>
    <t>CZECANCA panel Target Capture Enrichment for NGS</t>
  </si>
  <si>
    <t>DD322</t>
  </si>
  <si>
    <t>ddPCR Supermix for probes (No dUTP) 2 ml</t>
  </si>
  <si>
    <t>DH088</t>
  </si>
  <si>
    <t>Devyser CFTR core</t>
  </si>
  <si>
    <t>DD007</t>
  </si>
  <si>
    <t>DG32 AutoDG Cartridges 60/PK</t>
  </si>
  <si>
    <t>804536</t>
  </si>
  <si>
    <t xml:space="preserve">-Diagnostikum připr. </t>
  </si>
  <si>
    <t>DA005</t>
  </si>
  <si>
    <t>DNA remover, 4x500ml refill bottle</t>
  </si>
  <si>
    <t>DG379</t>
  </si>
  <si>
    <t>Doprava 21%</t>
  </si>
  <si>
    <t>DG393</t>
  </si>
  <si>
    <t>Ethanol 96%</t>
  </si>
  <si>
    <t>DA211</t>
  </si>
  <si>
    <t>Exonuclease I (Exo I) 4000 u</t>
  </si>
  <si>
    <t>DA210</t>
  </si>
  <si>
    <t>FastAB Thermosens. Alk. Phosphatase 1000 u</t>
  </si>
  <si>
    <t>DE929</t>
  </si>
  <si>
    <t>FETAL BOVINE SERUM  pro TK, 500 ml</t>
  </si>
  <si>
    <t>DD060</t>
  </si>
  <si>
    <t>FG,HI-DI FORMAMIDE 25 ml</t>
  </si>
  <si>
    <t>DE452</t>
  </si>
  <si>
    <t>Flushing medium, 500 ml,CFLM-500</t>
  </si>
  <si>
    <t>DI666</t>
  </si>
  <si>
    <t>FRAXA,Lab-G scan PCR kit   25testĹŻ</t>
  </si>
  <si>
    <t>DA431</t>
  </si>
  <si>
    <t>GelRed Nucleic Acid Stain, 10,000X in DMSO</t>
  </si>
  <si>
    <t>DA996</t>
  </si>
  <si>
    <t>GeneScan 500 LIZ Size Standard</t>
  </si>
  <si>
    <t>DF582</t>
  </si>
  <si>
    <t>GeneScan 600 LIZ Size Standard</t>
  </si>
  <si>
    <t>DG208</t>
  </si>
  <si>
    <t>GIEMSA-ROMANOWSKI</t>
  </si>
  <si>
    <t>DA181</t>
  </si>
  <si>
    <t>Hank's balanced salt solution (HBSS), 500 ml</t>
  </si>
  <si>
    <t>DG623</t>
  </si>
  <si>
    <t>High Sensitivity DNA Kit</t>
  </si>
  <si>
    <t>DB848</t>
  </si>
  <si>
    <t>HotStarTaq Plus DNA Polymerase (250)</t>
  </si>
  <si>
    <t>DG159</t>
  </si>
  <si>
    <t>HYDROGENUHLIC.DRASELNY P.A.</t>
  </si>
  <si>
    <t>DC425</t>
  </si>
  <si>
    <t>CHLORID DRASELNY P.A</t>
  </si>
  <si>
    <t>DA982</t>
  </si>
  <si>
    <t>Chromosome Synchro P</t>
  </si>
  <si>
    <t>DG598</t>
  </si>
  <si>
    <t>Illumina MiSeq reagent kit v3 (150 cycles)</t>
  </si>
  <si>
    <t>DH972</t>
  </si>
  <si>
    <t>Investigator Argus X-12 QS kit (100)</t>
  </si>
  <si>
    <t>DI389</t>
  </si>
  <si>
    <t>ION 510/520/530 KIT-CHEF 2R/I 1 KIT</t>
  </si>
  <si>
    <t>DI391</t>
  </si>
  <si>
    <t>ION 530 CHIP KIT 4 PACK EACH</t>
  </si>
  <si>
    <t>DI573</t>
  </si>
  <si>
    <t>ION AMPLISEQ FOR ION CHEF, dl8</t>
  </si>
  <si>
    <t>DG635</t>
  </si>
  <si>
    <t>ION AMPLISEQ LIBRARY KIT 2.0</t>
  </si>
  <si>
    <t>DH920</t>
  </si>
  <si>
    <t>Ion PGMâ„˘ Hi-Qâ„˘ View OT2 Kit</t>
  </si>
  <si>
    <t>DG230</t>
  </si>
  <si>
    <t>ISOPROPYLALKOHOL P.A.</t>
  </si>
  <si>
    <t>DE997</t>
  </si>
  <si>
    <t>KAPA HyperPlus kit - 96 rxn</t>
  </si>
  <si>
    <t>DC487</t>
  </si>
  <si>
    <t>KARYOMAX COLCEMID SOLUTION (CE LABEL)</t>
  </si>
  <si>
    <t>DD434</t>
  </si>
  <si>
    <t>KaryoMAX Giemsa 100 ml</t>
  </si>
  <si>
    <t>DD659</t>
  </si>
  <si>
    <t>kyselina octová p.a.</t>
  </si>
  <si>
    <t>kyselina octovĂˇ p.a.</t>
  </si>
  <si>
    <t>DG143</t>
  </si>
  <si>
    <t>kyselina SĂŤROVĂ P.A.</t>
  </si>
  <si>
    <t>DG229</t>
  </si>
  <si>
    <t>METHANOL P.A.</t>
  </si>
  <si>
    <t>DI728</t>
  </si>
  <si>
    <t>Microarray Slide Backing , 8x60K; 5 Backings</t>
  </si>
  <si>
    <t>DG637</t>
  </si>
  <si>
    <t>MiSeq Reagent Kit v3 (150 cycles)</t>
  </si>
  <si>
    <t>DD917</t>
  </si>
  <si>
    <t>NucleoSpin Blood (250)</t>
  </si>
  <si>
    <t>DF412</t>
  </si>
  <si>
    <t>Oligo aCGH Hybridization kit</t>
  </si>
  <si>
    <t>DB136</t>
  </si>
  <si>
    <t>Oligo aCGH ChIP-on-Chip Wash Buffer Kit</t>
  </si>
  <si>
    <t>920003</t>
  </si>
  <si>
    <t>-PBS PUFR 20X KONC,250ML (GEN) 250 ml</t>
  </si>
  <si>
    <t>DE825</t>
  </si>
  <si>
    <t>PCR H2O 15 ml</t>
  </si>
  <si>
    <t>DC938</t>
  </si>
  <si>
    <t>Pepsin porcine 1 g</t>
  </si>
  <si>
    <t>DC341</t>
  </si>
  <si>
    <t>PHYTOHAEMAGLUTININ REAGENT</t>
  </si>
  <si>
    <t>DC981</t>
  </si>
  <si>
    <t>Pierceable foil heat seal</t>
  </si>
  <si>
    <t>DC578</t>
  </si>
  <si>
    <t>Pipet Tips for Auto DG, 40/PK with buffer</t>
  </si>
  <si>
    <t>DG993</t>
  </si>
  <si>
    <t>POP7 polymer</t>
  </si>
  <si>
    <t>920001</t>
  </si>
  <si>
    <t>-PRACOVNI ROZTOK, 1L (GEN) 1000 ml</t>
  </si>
  <si>
    <t>DC858</t>
  </si>
  <si>
    <t>PRIMER</t>
  </si>
  <si>
    <t>DB418</t>
  </si>
  <si>
    <t>ProteinĂˇza K 500 mg</t>
  </si>
  <si>
    <t>Proteináza K 500 mg</t>
  </si>
  <si>
    <t>DF216</t>
  </si>
  <si>
    <t>QIAamp Circulating Nucleic Acid Kit (50)</t>
  </si>
  <si>
    <t>DC792</t>
  </si>
  <si>
    <t>QIAamp DNA Mini Kit (250), QIAgen</t>
  </si>
  <si>
    <t>DG588</t>
  </si>
  <si>
    <t>Qubit dsDNA BR Assay kit 500r</t>
  </si>
  <si>
    <t>DH146</t>
  </si>
  <si>
    <t>Qubit dsDNA HS Assay Kit 500r</t>
  </si>
  <si>
    <t>500886</t>
  </si>
  <si>
    <t>-Roztok kolchicinu 0,2% (GEN) 100 ml</t>
  </si>
  <si>
    <t>920002</t>
  </si>
  <si>
    <t xml:space="preserve">-ROZTOK VERSENU 1L (GEN) </t>
  </si>
  <si>
    <t>DE371</t>
  </si>
  <si>
    <t>RPMI-1640 medium,w glutamine and sodium bicarbonate 100 ml</t>
  </si>
  <si>
    <t>DD567</t>
  </si>
  <si>
    <t>Running buffer w/EDTA 10x, 25ml</t>
  </si>
  <si>
    <t>DB187</t>
  </si>
  <si>
    <t>Running Buffer(10x) with EDTA</t>
  </si>
  <si>
    <t>DI577</t>
  </si>
  <si>
    <t>SALSA ligase buffer A</t>
  </si>
  <si>
    <t>DI578</t>
  </si>
  <si>
    <t>SALSA ligase buffer B</t>
  </si>
  <si>
    <t>DI610</t>
  </si>
  <si>
    <t>SALSA MLPA  P047,RB1,25 reakcĂ­</t>
  </si>
  <si>
    <t>DI576</t>
  </si>
  <si>
    <t>SALSA MLPA  P081,NF1,25 reakcĂ­</t>
  </si>
  <si>
    <t>DI406</t>
  </si>
  <si>
    <t>SALSA MLPA  P323,25 r</t>
  </si>
  <si>
    <t>DG939</t>
  </si>
  <si>
    <t>SALSA MLPA EK5 reagent kit- 500 reactions (5x6 vials) - FAM</t>
  </si>
  <si>
    <t>DG414</t>
  </si>
  <si>
    <t>SALSA MLPA kit P046-C1 TSC2 - 50rx</t>
  </si>
  <si>
    <t>DH224</t>
  </si>
  <si>
    <t>SALSA MLPA ME028 Prader Willi/Angelman</t>
  </si>
  <si>
    <t>DG933</t>
  </si>
  <si>
    <t>SALSA MLPA ME030 BWS/RSS probemix – 50 rxn</t>
  </si>
  <si>
    <t>SALSA MLPA ME030 BWS/RSS probemix â€“ 50 rxn</t>
  </si>
  <si>
    <t>DG585</t>
  </si>
  <si>
    <t>SALSA MLPA P002  BRCA 1 probemix 100R</t>
  </si>
  <si>
    <t>DH940</t>
  </si>
  <si>
    <t>SALSA MLPA P002  BRCA 1 probemix 50R</t>
  </si>
  <si>
    <t>DI123</t>
  </si>
  <si>
    <t>SALSA MLPA P003 - D1 MLH1/MSH2  25 r</t>
  </si>
  <si>
    <t>DI124</t>
  </si>
  <si>
    <t>SALSA MLPA P008 - C1 PMS2  25 r</t>
  </si>
  <si>
    <t>DG938</t>
  </si>
  <si>
    <t>SALSA MLPA P018-F1 SHOX-100rxn</t>
  </si>
  <si>
    <t>DG404</t>
  </si>
  <si>
    <t>SALSA MLPA P018-F1 SHOX-50rxn</t>
  </si>
  <si>
    <t>DG295</t>
  </si>
  <si>
    <t>SALSA MLPA P036 Hu Telomere-3 probemix 50rxn</t>
  </si>
  <si>
    <t>DI565</t>
  </si>
  <si>
    <t>SALSA Mlpa P043 APC 25 reakcĂ­</t>
  </si>
  <si>
    <t>DI227</t>
  </si>
  <si>
    <t>SALSA MLPA P045-c1 BRCA/CHEK 2 -50R</t>
  </si>
  <si>
    <t>DH424</t>
  </si>
  <si>
    <t>SALSA MLPA P046-C1 TSC2 -25 r</t>
  </si>
  <si>
    <t>DH770</t>
  </si>
  <si>
    <t>SALSA MLPA P051- Parkinson mix 25 tests</t>
  </si>
  <si>
    <t>DI122</t>
  </si>
  <si>
    <t>SALSA MLPA P056 -C1 TP53 probemix 25 r</t>
  </si>
  <si>
    <t>DI733</t>
  </si>
  <si>
    <t>SALSA MLPA P067 PTCH1 25rxn</t>
  </si>
  <si>
    <t>DG815</t>
  </si>
  <si>
    <t>SALSA MLPA P070 Hu Telomere-5 probemix 50rxn</t>
  </si>
  <si>
    <t>DI125</t>
  </si>
  <si>
    <t>SALSA MLPA P072 - C1 MSH6  25 r</t>
  </si>
  <si>
    <t>DD359</t>
  </si>
  <si>
    <t>SALSA MLPA P083 CDH1 25 r</t>
  </si>
  <si>
    <t>DI128</t>
  </si>
  <si>
    <t>SALSA MLPA P087 - BRCA1  25 r</t>
  </si>
  <si>
    <t>DI649</t>
  </si>
  <si>
    <t>SALSA MLPA P169 Hirschsprung-1 probemix -25rxn</t>
  </si>
  <si>
    <t>DA292</t>
  </si>
  <si>
    <t>SALSA MLPA P245 Microdel.Syndr.-1 probemix 25rxn</t>
  </si>
  <si>
    <t>DG399</t>
  </si>
  <si>
    <t>SALSA MLPA P250 DiGeorge probemix-25R</t>
  </si>
  <si>
    <t>DA956</t>
  </si>
  <si>
    <t>SALSA MLPA P297 Microdel.Syndr.-2 probemix 25rxn</t>
  </si>
  <si>
    <t>DA811</t>
  </si>
  <si>
    <t>SALSA MLPA P311 CHD probemix - 25 reactions</t>
  </si>
  <si>
    <t>DA810</t>
  </si>
  <si>
    <t>SALSA MLPA P343 Autism-1 probemix - 25 reactions</t>
  </si>
  <si>
    <t>DI585</t>
  </si>
  <si>
    <t>SALSA MLPA P426 Cystinuria probemix â€“ 25 rxn</t>
  </si>
  <si>
    <t>DI454</t>
  </si>
  <si>
    <t>SALSA MLPA probemix P017 MEN 1,25 r</t>
  </si>
  <si>
    <t>DG931</t>
  </si>
  <si>
    <t>SALSA MLPA probemix P060-SMA 100rxn</t>
  </si>
  <si>
    <t>DG724</t>
  </si>
  <si>
    <t>SALSA MLPA probemix P124-C1 TSC1,25 rxn</t>
  </si>
  <si>
    <t>DI370</t>
  </si>
  <si>
    <t>SALSA MLPA probemix P124-C3 TSC1,25 rxn</t>
  </si>
  <si>
    <t>DI375</t>
  </si>
  <si>
    <t>SALSA MLPA probemix P165-C HSP,25 r</t>
  </si>
  <si>
    <t>DI549</t>
  </si>
  <si>
    <t>SALSA MLPA probemix P201-C3 CHARGE 25 testů</t>
  </si>
  <si>
    <t>DI379</t>
  </si>
  <si>
    <t>SALSA Mlpa probemix P208-C2 Human Telomere-6, 25 reakcí</t>
  </si>
  <si>
    <t>DG930</t>
  </si>
  <si>
    <t>SALSA MS-MLPA probemix ME032-UPD7/UPD14 25rxn</t>
  </si>
  <si>
    <t>DH946</t>
  </si>
  <si>
    <t>Seq CAP Ez accesory kit v 2, 24 r</t>
  </si>
  <si>
    <t>DH947</t>
  </si>
  <si>
    <t>Seq CAP EZ Hybr. and Wash  kit, 24 r</t>
  </si>
  <si>
    <t>Seq Studio cartridge v 2</t>
  </si>
  <si>
    <t>DI393</t>
  </si>
  <si>
    <t>SEQSTUDIO CATHODE BUFFER CONT KIT1</t>
  </si>
  <si>
    <t>DI521</t>
  </si>
  <si>
    <t>Smith-Magenis+Miller-Dieker - 5 tests</t>
  </si>
  <si>
    <t>DG533</t>
  </si>
  <si>
    <t>SNaPshot Multiplex Kit 100Reactions</t>
  </si>
  <si>
    <t>920005</t>
  </si>
  <si>
    <t xml:space="preserve">-SORENS.PUFR PH 6,8 500ML (GEN) </t>
  </si>
  <si>
    <t>DI645</t>
  </si>
  <si>
    <t>SRY-probe</t>
  </si>
  <si>
    <t>803815</t>
  </si>
  <si>
    <t>-SSC pufr 20x, pH=7 250 ml</t>
  </si>
  <si>
    <t>DI435</t>
  </si>
  <si>
    <t>SureFISH 8q21.13 HEY1 DF 774kb GR</t>
  </si>
  <si>
    <t>DH502</t>
  </si>
  <si>
    <t>SurePrint G3 CGH ISCA v2 Microarray Kit, 8x60K</t>
  </si>
  <si>
    <t>DG981</t>
  </si>
  <si>
    <t>SureTag DNA labeling kit</t>
  </si>
  <si>
    <t>DI726</t>
  </si>
  <si>
    <t>SureTag Purification Columns 50 pcs</t>
  </si>
  <si>
    <t>DI520</t>
  </si>
  <si>
    <t>Telomere probe 17p Green - 5 tests</t>
  </si>
  <si>
    <t>DF133</t>
  </si>
  <si>
    <t>TRYPSIN 1:250 100g</t>
  </si>
  <si>
    <t>DH440</t>
  </si>
  <si>
    <t>Trypsin-EDTA solution, 100ml</t>
  </si>
  <si>
    <t>DC579</t>
  </si>
  <si>
    <t>Waste bins for Auto DG 10/PK</t>
  </si>
  <si>
    <t>DG534</t>
  </si>
  <si>
    <t>Xa Yc dual label  10 tests</t>
  </si>
  <si>
    <t>ZR711</t>
  </si>
  <si>
    <t>DestiÄŤka PCR Multiply   96/0,3 ml,s polovysokĂ˝m boÄŤnĂ­m okrajem, bal. Ăˇ 25 ks 72.1979.202</t>
  </si>
  <si>
    <t>ZO336</t>
  </si>
  <si>
    <t>Destička 96 jamek k analyzátoru ABI3500 MicroAmp Optical 96 well Reaction Plate bal. á 20 ks 4306737</t>
  </si>
  <si>
    <t>ZB070</t>
  </si>
  <si>
    <t>Filtr tips 1000ul (1024) 990352</t>
  </si>
  <si>
    <t>ZC528</t>
  </si>
  <si>
    <t>Filtr tips 200ul (1024) 990332</t>
  </si>
  <si>
    <t>ZL895</t>
  </si>
  <si>
    <t>KĂˇdinka nĂ­zkĂˇ s uchem sklo 1000 ml VTRB632417011940</t>
  </si>
  <si>
    <t>ZP028</t>
  </si>
  <si>
    <t>KĂˇdinka nĂ­zkĂˇ s vĂ˝levkou SIMAX 250 ml (KAVA632417010250) VTRB632417010250</t>
  </si>
  <si>
    <t>ZD965</t>
  </si>
  <si>
    <t>KĂˇdinka vysokĂˇ s vĂ˝levkou 50 ml VTRB632411012050</t>
  </si>
  <si>
    <t>Kádinka nízká s výlevkou SIMAX 250 ml (KAVA632417010250) VTRB632417010250</t>
  </si>
  <si>
    <t>ZE157</t>
  </si>
  <si>
    <t>Ĺ piÄŤka epDualfilter Tips 0,1-10 ul M bal. Ăˇ 960 ks 0030077512</t>
  </si>
  <si>
    <t>ZI560</t>
  </si>
  <si>
    <t>Ĺ piÄŤka ĹľlutĂˇ dlouhĂˇ manĹľeta gilson 1 - 200 ul FLME28063</t>
  </si>
  <si>
    <t>ZB605</t>
  </si>
  <si>
    <t>Ĺ piÄŤka modrĂˇ krĂˇtkĂˇ manĹľeta 1108</t>
  </si>
  <si>
    <t>ZR847</t>
  </si>
  <si>
    <t>Ĺ piÄŤka pipetovacĂ­  Biosphere SARSTEDT 20 ÎĽl; ÄŤirĂˇ; s filtrem; sterilnĂ­, v boxu; bal. Ăˇ 480 ks 70.1116.210</t>
  </si>
  <si>
    <t>ZE719</t>
  </si>
  <si>
    <t>Ĺ piÄŤka pipetovacĂ­ 0.5-10ul Ăˇ 1000 ks (BUN001P-BP) 5130010</t>
  </si>
  <si>
    <t>ZG352</t>
  </si>
  <si>
    <t>Ĺ piÄŤka pipetovacĂ­ 0.5-20ul nesterilnĂ­ bez filtru bal. Ăˇ 1000 ks BUN001E-MR</t>
  </si>
  <si>
    <t>ZR712</t>
  </si>
  <si>
    <t>Ĺ piÄŤka pipetovacĂ­ Biosphere 1250 ÎĽl; bezbarvĂˇ; dlouhĂˇ, s filtrem; v boxu, bal. Ăˇ 768 ks 72.1186.210</t>
  </si>
  <si>
    <t>ZR848</t>
  </si>
  <si>
    <t>Ĺ piÄŤka pipetovacĂ­ Biosphere SARSTEDT 1000 ÎĽl; ÄŤirĂˇ; s filtrem; sterilnĂ­, v boxu; bal. Ăˇ 500 ks 70.762.211</t>
  </si>
  <si>
    <t>Ĺ piÄŤka pipetovacĂ­ epDualfilter Tips 0,1-10 ul M bal. Ăˇ 960 ks 0030077512</t>
  </si>
  <si>
    <t>Ĺ piÄŤka pipetovacĂ­ ĹľlutĂˇ dlouhĂˇ manĹľeta gilson 1 - 200 ul FLME28063</t>
  </si>
  <si>
    <t>ZB788</t>
  </si>
  <si>
    <t>Ĺ piÄŤka pipetovacĂ­ s filtrem 20 ul bal. Ăˇ 480 ks 96.11190.9.01 (starĂ©.k.ÄŤ. 96.10296.9.01)</t>
  </si>
  <si>
    <t>ZA793</t>
  </si>
  <si>
    <t>Ĺ piÄŤka pipetovacĂ­ s filtrem 200 ul bal. Ăˇ 480 ks (96.9263.9.01) 96.11193.9.01</t>
  </si>
  <si>
    <t>ZB000</t>
  </si>
  <si>
    <t>Ĺ piÄŤka s filtrem 1000 ul bal. Ăˇ 480 ks (96.10298.9.01- konÄŤĂ­) 96.11194.9.01</t>
  </si>
  <si>
    <t>Ĺ piÄŤka s filtrem 20 ul bal. Ăˇ 480 ks 96.11190.9.01 (starĂ©.k.ÄŤ. 96.10296.9.01)</t>
  </si>
  <si>
    <t>Ĺ piÄŤka s filtrem 200 ul bal. Ăˇ 480 ks (96.9263.9.01) 96.11193.9.01</t>
  </si>
  <si>
    <t>ZB125</t>
  </si>
  <si>
    <t>LĂˇhev kultivaÄŤnĂ­   25 cm2 Ăˇ 360 ks 90026</t>
  </si>
  <si>
    <t>ZL046</t>
  </si>
  <si>
    <t>Microtubes Clear 1.5 ml  bal. á 500 ks  5101500</t>
  </si>
  <si>
    <t>Microtubes Clear 1.5 ml  bal. Ăˇ 500 ks  5101500</t>
  </si>
  <si>
    <t>ZI004</t>
  </si>
  <si>
    <t>Mikrozkumavka eppendorf 3810X 1,5 ml PCR ÄŤistĂ© s vĂ­ÄŤkem bal. Ăˇ 1000 ks 0030125215</t>
  </si>
  <si>
    <t>ZE908</t>
  </si>
  <si>
    <t>Mikrozkumavka PCR individual Tube Domed Cap 0,2 ml bal. á 1000 ks 4Ti-0795</t>
  </si>
  <si>
    <t>Mikrozkumavka PCR individual Tube Domed Cap 0,2 ml bal. Ăˇ 1000 ks 4Ti-0795</t>
  </si>
  <si>
    <t>ZF245</t>
  </si>
  <si>
    <t>SC Adapter S0101 bal á 100 ks S0120-100</t>
  </si>
  <si>
    <t>SC Adapter S0101 bal Ăˇ 100 ks S0120-100</t>
  </si>
  <si>
    <t>ZC831</t>
  </si>
  <si>
    <t>Sklo podloĹľnĂ­ mat. okraj bal. Ăˇ 50 ks AA00000112E (2501)</t>
  </si>
  <si>
    <t>Sklo podložní mat. okraj bal. á 50 ks AA00000112E (2501)</t>
  </si>
  <si>
    <t>ZO833</t>
  </si>
  <si>
    <t>Špička Capp Expellplus 1000ul bez filtru FT bal. á 768 ks 5130140</t>
  </si>
  <si>
    <t>ZI771</t>
  </si>
  <si>
    <t>Špička Capp ExpellPlus 20ul FT bal. 10 x 96 ks 5030062</t>
  </si>
  <si>
    <t>Špička modrá krátká manžeta 1108</t>
  </si>
  <si>
    <t>Špička pipetovací 0.5-10ul á 1000 ks (BUN001P-BP) 5130010</t>
  </si>
  <si>
    <t>Špička pipetovací 0.5-20ul nesterilní bez filtru bal. á 1000 ks BUN001E-MR</t>
  </si>
  <si>
    <t>Špička s filtrem 1000 ul bal. á 480 ks (96.10298.9.01- končí) 96.11194.9.01</t>
  </si>
  <si>
    <t>Špička s filtrem 20 ul bal. á 480 ks 96.11190.9.01 (staré.k.č. 96.10296.9.01)</t>
  </si>
  <si>
    <t>Špička s filtrem 200 ul bal. á 480 ks (96.9263.9.01) 96.11193.9.01</t>
  </si>
  <si>
    <t>Špička žlutá dlouhá manžeta gilson 1 - 200 ul FLME28063</t>
  </si>
  <si>
    <t>ZF248</t>
  </si>
  <si>
    <t>Thin wall clear PCR strip tubes 0,2 ml and flat strip caps 12 tubes / 80 ks (5390) 0788+ 0750/TA/12</t>
  </si>
  <si>
    <t>ZC054</t>
  </si>
  <si>
    <t>VĂˇlec odmÄ›rnĂ˝ vysokĂ˝ sklo 100 ml d713880</t>
  </si>
  <si>
    <t>ZC078</t>
  </si>
  <si>
    <t>VĂˇlec odmÄ›rnĂ˝ vysokĂ˝ sklo 50 ml 710920</t>
  </si>
  <si>
    <t>ZF195</t>
  </si>
  <si>
    <t>Válec odměrný vysoký sklo 250 ml VTRB632432111238</t>
  </si>
  <si>
    <t>Gáza přířezy 28 cm x 32 cm 17 nití 07004</t>
  </si>
  <si>
    <t>Kompresa gĂˇza 10 x 20 cm/5 ks, 8 vrstev, 17 nitĂ­ sterilnĂ­ 26013</t>
  </si>
  <si>
    <t>Kompresa gáza 10 x 20 cm/5 ks sterilní 26013</t>
  </si>
  <si>
    <t>ZF370</t>
  </si>
  <si>
    <t>Filtr syringe 0,22 um, pr. 33 mm á 200 ks 99722</t>
  </si>
  <si>
    <t>ZH686</t>
  </si>
  <si>
    <t>Krabička čiré pro 50 mikrozkumavek 1,5 ml (U553000) U552100</t>
  </si>
  <si>
    <t>ZR763</t>
  </si>
  <si>
    <t>Ĺ piÄŤka pipetovacĂ­  1000 ÎĽl bezbarvĂˇ s filtrem PCR testedÂ® v sĂˇÄŤku bal. Ăˇ 2000 ks 70.762.411</t>
  </si>
  <si>
    <t>ZR762</t>
  </si>
  <si>
    <t>Ĺ piÄŤka pipetovacĂ­ 20 ÎĽl bezbarvĂˇ s filtrem PCR testedÂ® v sĂˇÄŤku bal. Ăˇ 4800 ks 70.760.413</t>
  </si>
  <si>
    <t>ZM042</t>
  </si>
  <si>
    <t>Mikrozkumavka s vĂ­ÄŤkem 500 ul Qubit Assay Tubes bal. Ăˇ 500 ks Q32856</t>
  </si>
  <si>
    <t>Mikrozkumavka s víčkem 500 ul Qubit Assay Tubes bal. á 500 ks Q32856</t>
  </si>
  <si>
    <t>NĂˇdoba 100 ml PP 72/62 mm s pĹ™iloĹľenĂ˝m uzĂˇvÄ›rem bĂ­lĂ© vĂ­ÄŤko sterilnĂ­ na tekutĂ˝ materiĂˇl 75.562.105</t>
  </si>
  <si>
    <t>Nádoba na kontaminovaný odpad 4 l 15-0004</t>
  </si>
  <si>
    <t>ZQ140</t>
  </si>
  <si>
    <t>NĹŻĹľky oÄŤnĂ­ rovnĂ© 115 mm TK-AK 432-11</t>
  </si>
  <si>
    <t>ZB931</t>
  </si>
  <si>
    <t>Parafilm M, dĂ©lka 38 m, ĹˇĂ­Ĺ™ka 10 cm (291-1213) BRND701605</t>
  </si>
  <si>
    <t>ZB222</t>
  </si>
  <si>
    <t>Pipeta pasteurova 1 ml sterilnĂ­ bal. Ăˇ 2000 ks 1501/SG</t>
  </si>
  <si>
    <t>ZG062</t>
  </si>
  <si>
    <t>Pipeta pasteurova Hirsman sklenÄ›nĂˇ 230 mlbal. Ăˇ 1000 ks HIRS9260101</t>
  </si>
  <si>
    <t>ZR758</t>
  </si>
  <si>
    <t>PopisovaÄŤ na plastovĂ© zkumavky ÄŤernĂ˝ bal. Ăˇ 10 ks 95.954</t>
  </si>
  <si>
    <t>ZR759</t>
  </si>
  <si>
    <t>PopisovaÄŤ na plastovĂ© zkumavky ÄŤervenĂ˝ bal. Ăˇ 10 ks 95.956</t>
  </si>
  <si>
    <t>ZR761</t>
  </si>
  <si>
    <t>PopisovaÄŤ na plastovĂ© zkumavky modrĂ˝ bal. Ăˇ 10 ks 95.953</t>
  </si>
  <si>
    <t>ZR760</t>
  </si>
  <si>
    <t>PopisovaÄŤ na plastovĂ© zkumavky zelenĂ˝ bal. Ăˇ 10 ks 95.955</t>
  </si>
  <si>
    <t>ZA813</t>
  </si>
  <si>
    <t>Rotor adapters (10 x 24) elution tubes (1,5 ml) bal. á 240 ks 990394</t>
  </si>
  <si>
    <t>Rotor adapters (10 x 24) elution tubes (1,5 ml) bal. Ăˇ 240 ks 990394</t>
  </si>
  <si>
    <t>ZE210</t>
  </si>
  <si>
    <t>Skalpel jednorázový cutfix sterilní bal. á 10 ks R099871</t>
  </si>
  <si>
    <t>ZR395</t>
  </si>
  <si>
    <t>StĹ™Ă­kaÄŤka injekÄŤnĂ­ 2-dĂ­lnĂˇ 2 ml L DISCARDIT LC 300928</t>
  </si>
  <si>
    <t>StĹ™Ă­kaÄŤka injekÄŤnĂ­ 2-dĂ­lnĂˇ 2 ml L Inject Solo 4606027V</t>
  </si>
  <si>
    <t>StĹ™Ă­kaÄŤka injekÄŤnĂ­ 2-dĂ­lnĂˇ 2 ml L Inject Solo 4606027V  - povoleno pouze pro NOVOROZENECKĂ‰ ODD.</t>
  </si>
  <si>
    <t>StĹ™Ă­kaÄŤka injekÄŤnĂ­ 2-dĂ­lnĂˇ 2 ml L Inject Solo 4606027V - povoleno pouze pro KNM</t>
  </si>
  <si>
    <t>StĹ™Ă­kaÄŤka injekÄŤnĂ­ 2-dĂ­lnĂˇ 2 ml L Inject Solo 4606027V - povoleno pouze PRO NOVOROZENECKĂ‰ oddÄ›lenĂ­ a KNM</t>
  </si>
  <si>
    <t>ZJ215</t>
  </si>
  <si>
    <t>StĹ™iÄŤka PE barevnĂ˝ ĹˇroubovĂ˝ uzĂˇvÄ›r - ĹˇirokohrdlĂˇ barva ÄŤervenĂ˝ 500 ml 1331853191638</t>
  </si>
  <si>
    <t>ZP869</t>
  </si>
  <si>
    <t>StojĂˇnek PCR chladĂ­cĂ­ IsoFreeze PCR 95.984</t>
  </si>
  <si>
    <t>ZH680</t>
  </si>
  <si>
    <t>Stojan kombi ÄŤtyĹ™i v jednom ĹľlutĂ˝ R009471.Y</t>
  </si>
  <si>
    <t>Stojan kombi čtyři v jednom žlutý R009471.Y</t>
  </si>
  <si>
    <t>ZG222</t>
  </si>
  <si>
    <t>Stojan na mikrozkumavky blokové R377522</t>
  </si>
  <si>
    <t>Stojánek PCR chladící IsoFreeze PCR 95.984</t>
  </si>
  <si>
    <t>Stříkačka injekční 2-dílná 2 ml L Inject Solo 4606027V</t>
  </si>
  <si>
    <t>ZA788</t>
  </si>
  <si>
    <t>Stříkačka injekční 2-dílná 20 ml L Inject Solo 4606205V</t>
  </si>
  <si>
    <t>ZB789</t>
  </si>
  <si>
    <t>VĂ­ÄŤko k mikrotitr.destiÄŤce bal. Ăˇ 100 ks 400921</t>
  </si>
  <si>
    <t>Zkumavka PP 10 ml sterilní bal. á 200 ks FLME21150</t>
  </si>
  <si>
    <t>ZI720</t>
  </si>
  <si>
    <t>Zkumavka PS 15 ml sterilnĂ­ Ăˇ 1200 ks 400915 S</t>
  </si>
  <si>
    <t>ZC082</t>
  </si>
  <si>
    <t>Zkumavka UH moÄŤovĂˇ bez vĂ­ÄŤka 12 ml FLME25062</t>
  </si>
  <si>
    <t>Zkumavka UH močová bez víčka 12 ml FLME25062</t>
  </si>
  <si>
    <t>ZC305</t>
  </si>
  <si>
    <t>Jehla injekÄŤnĂ­ 0,4 x 20 mm ĹˇedĂˇ 4657705</t>
  </si>
  <si>
    <t>Jehla injekční 0,4 x 20 mm šedá 4657705</t>
  </si>
  <si>
    <t>ZK475</t>
  </si>
  <si>
    <t>Rukavice operaÄŤnĂ­ latex s pudrem sterilnĂ­ ansell, vasco surgical powderet vel. 7 6035526 (303504EU)</t>
  </si>
  <si>
    <t>Rukavice operační latex s pudrem sterilní ansell, vasco surgical powderet vel. 7 6035526 (303504EU)</t>
  </si>
  <si>
    <t>ZO255</t>
  </si>
  <si>
    <t>Rukavice vyĹˇetĹ™ovacĂ­ nitril sempercare bez pudru Soft rĹŻĹľovĂ© bal. Ăˇ 200 ks vel. S 34431 - pouze pro novorozence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</si>
  <si>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</si>
  <si>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</si>
  <si>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</si>
  <si>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</si>
  <si>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</si>
  <si>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</si>
  <si>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</si>
  <si>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</si>
  <si>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</si>
  <si>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</si>
  <si>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</si>
  <si>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</si>
  <si>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</si>
  <si>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</si>
  <si>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</si>
  <si>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</si>
  <si>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</si>
  <si>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</si>
  <si>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dětské sestry §5/D3</t>
  </si>
  <si>
    <t>zdravotní laboranti</t>
  </si>
  <si>
    <t>sanitáři</t>
  </si>
  <si>
    <t>THP</t>
  </si>
  <si>
    <t>Specializovaná ambulantní péče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</si>
  <si>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</si>
  <si>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</si>
  <si>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</si>
  <si>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</si>
  <si>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</si>
  <si>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</si>
  <si>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</si>
  <si>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Mracká Enkhjargalan</t>
  </si>
  <si>
    <t>Petřková Jana</t>
  </si>
  <si>
    <t>Zdravotní výkony vykázané na pracovišti v rámci ambulantní péče dle lékařů *</t>
  </si>
  <si>
    <t>06</t>
  </si>
  <si>
    <t>208</t>
  </si>
  <si>
    <t>V</t>
  </si>
  <si>
    <t>09117</t>
  </si>
  <si>
    <t>ODBĚR KRVE ZE ŽÍLY U DÍTĚTĚ DO 10 LET</t>
  </si>
  <si>
    <t>09511</t>
  </si>
  <si>
    <t>MINIMÁLNÍ KONTAKT LÉKAŘE S PACIENTEM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</si>
  <si>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</si>
  <si>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</si>
  <si>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</si>
  <si>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</si>
  <si>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</si>
  <si>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</si>
  <si>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</si>
  <si>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</si>
  <si>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</si>
  <si>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</si>
  <si>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</si>
  <si>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</si>
  <si>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</si>
  <si>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</si>
  <si>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09513</t>
  </si>
  <si>
    <t>TELEFONICKÁ KONZULTACE OŠETŘUJÍCÍHO LÉKAŘE PACIENT</t>
  </si>
  <si>
    <t>09115</t>
  </si>
  <si>
    <t>ODBĚR BIOLOGICKÉHO MATERIÁLU JINÉHO NEŽ KREV NA KV</t>
  </si>
  <si>
    <t>G0001</t>
  </si>
  <si>
    <t>Darci AMB</t>
  </si>
  <si>
    <t>09</t>
  </si>
  <si>
    <t>816</t>
  </si>
  <si>
    <t>94161</t>
  </si>
  <si>
    <t>VYŠETŘENÍ CHROMOZOMŮ Z CHORIOVÉ TKÁNĚ DLOUHODOBĚ K</t>
  </si>
  <si>
    <t>94181</t>
  </si>
  <si>
    <t>ZHOTOVENÍ KARYOTYPU Z JEDNÉ MITÓZY</t>
  </si>
  <si>
    <t>94115</t>
  </si>
  <si>
    <t>IN SITU HYBRIDIZACE LIDSKÉ DNA SE ZNAČENOU SONDOU</t>
  </si>
  <si>
    <t>94193</t>
  </si>
  <si>
    <t>ELEKTROFORÉZA NUKLEOVÝCH KYSELIN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</si>
  <si>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</si>
  <si>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</si>
  <si>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</si>
  <si>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</si>
  <si>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</si>
  <si>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</si>
  <si>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</si>
  <si>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</si>
  <si>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</si>
  <si>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</si>
  <si>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</si>
  <si>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</si>
  <si>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</si>
  <si>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</si>
  <si>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</si>
  <si>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</si>
  <si>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94235</t>
  </si>
  <si>
    <t>IZOLACE NUKLEOVÝCH KYSELIN (DNA, RNA) Z MALÉHO MNO</t>
  </si>
  <si>
    <t>94345</t>
  </si>
  <si>
    <t>CÍLENÉ STANOVENÍ PRIVÁTNÍ MUTACE LIDSKÉHO GERMINÁL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</si>
  <si>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</si>
  <si>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</si>
  <si>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</si>
  <si>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</si>
  <si>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</si>
  <si>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</si>
  <si>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94221</t>
  </si>
  <si>
    <t>PŘÍMÁ SEKVENACE DNA LIDSKÉHO GERMINÁLNÍHO GENOMU</t>
  </si>
  <si>
    <t>94363</t>
  </si>
  <si>
    <t>CÍLENÁ ANALÝZA LIDSKÉHO GERMINÁLNÍHO GENOMU TECHNO</t>
  </si>
  <si>
    <t>94335</t>
  </si>
  <si>
    <t>ANALÝZA LIDSKÉHO GERMINÁLNÍHO GENOMU METODOU KVANT</t>
  </si>
  <si>
    <t>94972</t>
  </si>
  <si>
    <t>(VZP) SY. FRAGILNÍHO X (FRAXA) - STANOVENÍ ROZSAHU</t>
  </si>
  <si>
    <t>94950</t>
  </si>
  <si>
    <t>(VZP) CYSTICKÁ FIBRÓZA</t>
  </si>
  <si>
    <t>94967</t>
  </si>
  <si>
    <t>(VZP) ANEUPLOIDIE CHROMOZOMŮ 13,18,21, X A Y METOD</t>
  </si>
  <si>
    <t>94948</t>
  </si>
  <si>
    <t>(VZP) SIGNÁLNÍ VÝKON - DOVYŠETŘENÍ PACIENTA</t>
  </si>
  <si>
    <t>94970</t>
  </si>
  <si>
    <t>(VZP) SPINÁLNÍ SVALOVÁ ATROFIE</t>
  </si>
  <si>
    <t>94996</t>
  </si>
  <si>
    <t>(VZP) NESPECIFICKÝ ORPHA</t>
  </si>
  <si>
    <t>94125</t>
  </si>
  <si>
    <t>MEMBRÁNOVÁ HYBRIDIZACE LIDSKÉ DNA SE ZNAČENOU SOND</t>
  </si>
  <si>
    <t>94982</t>
  </si>
  <si>
    <t>(VZP) KOMPLEXNÍ MOLEKULÁRNÍ ANALÝZA 1 (NGS MENŠÍ R</t>
  </si>
  <si>
    <t>94952</t>
  </si>
  <si>
    <t>(VZP) DELECE AZF OBLASTI NA CHROMOZOMU Y (STERILIT</t>
  </si>
  <si>
    <t>94968</t>
  </si>
  <si>
    <t>(VZP) HLUCHOTA (NESYNDROMÁLNÍ) - DFNB1</t>
  </si>
  <si>
    <t>94981</t>
  </si>
  <si>
    <t>(VZP) HEREDITÁRNÍ NÁDOROVÉ SYNDROMY</t>
  </si>
  <si>
    <t>94231</t>
  </si>
  <si>
    <t>ANALÝZA VARIANT LIDSKÉHO GERMINÁLNÍHO GENOMU NA BI</t>
  </si>
  <si>
    <t>G0002</t>
  </si>
  <si>
    <t>Darci LAB</t>
  </si>
  <si>
    <t>94994</t>
  </si>
  <si>
    <t>(VZP) MOLEKULÁRNÍ ANALÝZA PRENATÁLNÍ S NÍZKÝM ROZL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</si>
  <si>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</si>
  <si>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</si>
  <si>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02 - 2IK-GER: II. Interní klinika gastroenter. a geria.</t>
  </si>
  <si>
    <t>03 - 3IK: III. Interní klinika-nefrol.revm.a endokrin.</t>
  </si>
  <si>
    <t>06 - NCHIR: Neurochirurgická klinika</t>
  </si>
  <si>
    <t>08 - PORGYN: Porodnicko-gynekologická klinika</t>
  </si>
  <si>
    <t>09 - NOVO: Novorozenecké oddělení</t>
  </si>
  <si>
    <t>10 - DK: Dětská klinika</t>
  </si>
  <si>
    <t>17 - NEUR: Neurologická klinika</t>
  </si>
  <si>
    <t>20 - KOZNI: Klinika chorob kožních a pohl.</t>
  </si>
  <si>
    <t>21 - ONK: Onkologická klinika</t>
  </si>
  <si>
    <t>26 - RHC: Oddělení rehabilitace</t>
  </si>
  <si>
    <t>02</t>
  </si>
  <si>
    <t>03</t>
  </si>
  <si>
    <t>08</t>
  </si>
  <si>
    <t>10</t>
  </si>
  <si>
    <t>17</t>
  </si>
  <si>
    <t>20</t>
  </si>
  <si>
    <t>21</t>
  </si>
  <si>
    <t>26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</si>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</sst>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4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55" fillId="0" borderId="0" xfId="1" applyFont="1"/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7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  <tableStyle name="TableStyleMedium2 2" pivot="0" count="7" xr9:uid="{00000000-0011-0000-FFFF-FFFF01000000}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1.6003083777196401</c:v>
                </c:pt>
                <c:pt idx="1">
                  <c:v>1.7844672473869521</c:v>
                </c:pt>
                <c:pt idx="2">
                  <c:v>1.7160994244512286</c:v>
                </c:pt>
                <c:pt idx="3">
                  <c:v>1.8078062398928461</c:v>
                </c:pt>
                <c:pt idx="4">
                  <c:v>1.8041508869439196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2" tableBorderDxfId="91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0"/>
    <tableColumn id="2" xr3:uid="{00000000-0010-0000-0000-000002000000}" name="popis" dataDxfId="89"/>
    <tableColumn id="3" xr3:uid="{00000000-0010-0000-0000-000003000000}" name="01 uv_sk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8" totalsRowShown="0">
  <autoFilter ref="C3:S8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459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4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597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71" t="s">
        <v>598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609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1198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1223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1230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1328</v>
      </c>
      <c r="C26" s="47" t="s">
        <v>123</v>
      </c>
    </row>
    <row r="27" spans="1:3" ht="14.45" customHeight="1" x14ac:dyDescent="0.25">
      <c r="A27" s="267" t="str">
        <f>HYPERLINK("#'"&amp;C27&amp;"'!A1",C27)</f>
        <v>ZV Vykáz.-A Det.Lék.</v>
      </c>
      <c r="B27" s="90" t="s">
        <v>1329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1348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E5BA257D-096A-4438-8AAB-D3ACF88B19F7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459" t="s">
        <v>265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6">
        <v>28</v>
      </c>
      <c r="B5" s="467" t="s">
        <v>491</v>
      </c>
      <c r="C5" s="470">
        <v>4344.1100000000006</v>
      </c>
      <c r="D5" s="470">
        <v>33</v>
      </c>
      <c r="E5" s="470">
        <v>3605.1800000000003</v>
      </c>
      <c r="F5" s="522">
        <v>0.8299007161420866</v>
      </c>
      <c r="G5" s="470">
        <v>26</v>
      </c>
      <c r="H5" s="522">
        <v>0.78787878787878785</v>
      </c>
      <c r="I5" s="470">
        <v>738.93000000000006</v>
      </c>
      <c r="J5" s="522">
        <v>0.17009928385791334</v>
      </c>
      <c r="K5" s="470">
        <v>7</v>
      </c>
      <c r="L5" s="522">
        <v>0.21212121212121213</v>
      </c>
      <c r="M5" s="470" t="s">
        <v>68</v>
      </c>
      <c r="N5" s="150"/>
    </row>
    <row r="6" spans="1:14" ht="14.45" customHeight="1" x14ac:dyDescent="0.2">
      <c r="A6" s="466">
        <v>28</v>
      </c>
      <c r="B6" s="467" t="s">
        <v>492</v>
      </c>
      <c r="C6" s="470">
        <v>4344.1100000000006</v>
      </c>
      <c r="D6" s="470">
        <v>32</v>
      </c>
      <c r="E6" s="470">
        <v>3605.1800000000003</v>
      </c>
      <c r="F6" s="522">
        <v>0.8299007161420866</v>
      </c>
      <c r="G6" s="470">
        <v>25</v>
      </c>
      <c r="H6" s="522">
        <v>0.78125</v>
      </c>
      <c r="I6" s="470">
        <v>738.93000000000006</v>
      </c>
      <c r="J6" s="522">
        <v>0.17009928385791334</v>
      </c>
      <c r="K6" s="470">
        <v>7</v>
      </c>
      <c r="L6" s="522">
        <v>0.21875</v>
      </c>
      <c r="M6" s="470" t="s">
        <v>1</v>
      </c>
      <c r="N6" s="150"/>
    </row>
    <row r="7" spans="1:14" ht="14.45" customHeight="1" x14ac:dyDescent="0.2">
      <c r="A7" s="466">
        <v>28</v>
      </c>
      <c r="B7" s="467" t="s">
        <v>493</v>
      </c>
      <c r="C7" s="470">
        <v>0</v>
      </c>
      <c r="D7" s="470">
        <v>1</v>
      </c>
      <c r="E7" s="470">
        <v>0</v>
      </c>
      <c r="F7" s="522" t="s">
        <v>266</v>
      </c>
      <c r="G7" s="470">
        <v>1</v>
      </c>
      <c r="H7" s="522">
        <v>1</v>
      </c>
      <c r="I7" s="470" t="s">
        <v>266</v>
      </c>
      <c r="J7" s="522" t="s">
        <v>266</v>
      </c>
      <c r="K7" s="470" t="s">
        <v>266</v>
      </c>
      <c r="L7" s="522">
        <v>0</v>
      </c>
      <c r="M7" s="470" t="s">
        <v>1</v>
      </c>
      <c r="N7" s="150"/>
    </row>
    <row r="8" spans="1:14" ht="14.45" customHeight="1" x14ac:dyDescent="0.2">
      <c r="A8" s="466" t="s">
        <v>457</v>
      </c>
      <c r="B8" s="467" t="s">
        <v>3</v>
      </c>
      <c r="C8" s="470">
        <v>4344.1100000000006</v>
      </c>
      <c r="D8" s="470">
        <v>33</v>
      </c>
      <c r="E8" s="470">
        <v>3605.1800000000003</v>
      </c>
      <c r="F8" s="522">
        <v>0.8299007161420866</v>
      </c>
      <c r="G8" s="470">
        <v>26</v>
      </c>
      <c r="H8" s="522">
        <v>0.78787878787878785</v>
      </c>
      <c r="I8" s="470">
        <v>738.93000000000006</v>
      </c>
      <c r="J8" s="522">
        <v>0.17009928385791334</v>
      </c>
      <c r="K8" s="470">
        <v>7</v>
      </c>
      <c r="L8" s="522">
        <v>0.21212121212121213</v>
      </c>
      <c r="M8" s="470" t="s">
        <v>461</v>
      </c>
      <c r="N8" s="150"/>
    </row>
    <row r="10" spans="1:14" ht="14.45" customHeight="1" x14ac:dyDescent="0.2">
      <c r="A10" s="466">
        <v>28</v>
      </c>
      <c r="B10" s="467" t="s">
        <v>491</v>
      </c>
      <c r="C10" s="470" t="s">
        <v>266</v>
      </c>
      <c r="D10" s="470" t="s">
        <v>266</v>
      </c>
      <c r="E10" s="470" t="s">
        <v>266</v>
      </c>
      <c r="F10" s="522" t="s">
        <v>266</v>
      </c>
      <c r="G10" s="470" t="s">
        <v>266</v>
      </c>
      <c r="H10" s="522" t="s">
        <v>266</v>
      </c>
      <c r="I10" s="470" t="s">
        <v>266</v>
      </c>
      <c r="J10" s="522" t="s">
        <v>266</v>
      </c>
      <c r="K10" s="470" t="s">
        <v>266</v>
      </c>
      <c r="L10" s="522" t="s">
        <v>266</v>
      </c>
      <c r="M10" s="470" t="s">
        <v>68</v>
      </c>
      <c r="N10" s="150"/>
    </row>
    <row r="11" spans="1:14" ht="14.45" customHeight="1" x14ac:dyDescent="0.2">
      <c r="A11" s="466" t="s">
        <v>494</v>
      </c>
      <c r="B11" s="467" t="s">
        <v>492</v>
      </c>
      <c r="C11" s="470">
        <v>4344.1100000000006</v>
      </c>
      <c r="D11" s="470">
        <v>32</v>
      </c>
      <c r="E11" s="470">
        <v>3605.1800000000003</v>
      </c>
      <c r="F11" s="522">
        <v>0.8299007161420866</v>
      </c>
      <c r="G11" s="470">
        <v>25</v>
      </c>
      <c r="H11" s="522">
        <v>0.78125</v>
      </c>
      <c r="I11" s="470">
        <v>738.93000000000006</v>
      </c>
      <c r="J11" s="522">
        <v>0.17009928385791334</v>
      </c>
      <c r="K11" s="470">
        <v>7</v>
      </c>
      <c r="L11" s="522">
        <v>0.21875</v>
      </c>
      <c r="M11" s="470" t="s">
        <v>1</v>
      </c>
      <c r="N11" s="150"/>
    </row>
    <row r="12" spans="1:14" ht="14.45" customHeight="1" x14ac:dyDescent="0.2">
      <c r="A12" s="466" t="s">
        <v>494</v>
      </c>
      <c r="B12" s="467" t="s">
        <v>493</v>
      </c>
      <c r="C12" s="470">
        <v>0</v>
      </c>
      <c r="D12" s="470">
        <v>1</v>
      </c>
      <c r="E12" s="470">
        <v>0</v>
      </c>
      <c r="F12" s="522" t="s">
        <v>266</v>
      </c>
      <c r="G12" s="470">
        <v>1</v>
      </c>
      <c r="H12" s="522">
        <v>1</v>
      </c>
      <c r="I12" s="470" t="s">
        <v>266</v>
      </c>
      <c r="J12" s="522" t="s">
        <v>266</v>
      </c>
      <c r="K12" s="470" t="s">
        <v>266</v>
      </c>
      <c r="L12" s="522">
        <v>0</v>
      </c>
      <c r="M12" s="470" t="s">
        <v>1</v>
      </c>
      <c r="N12" s="150"/>
    </row>
    <row r="13" spans="1:14" ht="14.45" customHeight="1" x14ac:dyDescent="0.2">
      <c r="A13" s="466" t="s">
        <v>494</v>
      </c>
      <c r="B13" s="467" t="s">
        <v>495</v>
      </c>
      <c r="C13" s="470">
        <v>4344.1100000000006</v>
      </c>
      <c r="D13" s="470">
        <v>33</v>
      </c>
      <c r="E13" s="470">
        <v>3605.1800000000003</v>
      </c>
      <c r="F13" s="522">
        <v>0.8299007161420866</v>
      </c>
      <c r="G13" s="470">
        <v>26</v>
      </c>
      <c r="H13" s="522">
        <v>0.78787878787878785</v>
      </c>
      <c r="I13" s="470">
        <v>738.93000000000006</v>
      </c>
      <c r="J13" s="522">
        <v>0.17009928385791334</v>
      </c>
      <c r="K13" s="470">
        <v>7</v>
      </c>
      <c r="L13" s="522">
        <v>0.21212121212121213</v>
      </c>
      <c r="M13" s="470" t="s">
        <v>465</v>
      </c>
      <c r="N13" s="150"/>
    </row>
    <row r="14" spans="1:14" ht="14.45" customHeight="1" x14ac:dyDescent="0.2">
      <c r="A14" s="466" t="s">
        <v>266</v>
      </c>
      <c r="B14" s="467" t="s">
        <v>266</v>
      </c>
      <c r="C14" s="470" t="s">
        <v>266</v>
      </c>
      <c r="D14" s="470" t="s">
        <v>266</v>
      </c>
      <c r="E14" s="470" t="s">
        <v>266</v>
      </c>
      <c r="F14" s="522" t="s">
        <v>266</v>
      </c>
      <c r="G14" s="470" t="s">
        <v>266</v>
      </c>
      <c r="H14" s="522" t="s">
        <v>266</v>
      </c>
      <c r="I14" s="470" t="s">
        <v>266</v>
      </c>
      <c r="J14" s="522" t="s">
        <v>266</v>
      </c>
      <c r="K14" s="470" t="s">
        <v>266</v>
      </c>
      <c r="L14" s="522" t="s">
        <v>266</v>
      </c>
      <c r="M14" s="470" t="s">
        <v>466</v>
      </c>
      <c r="N14" s="150"/>
    </row>
    <row r="15" spans="1:14" ht="14.45" customHeight="1" x14ac:dyDescent="0.2">
      <c r="A15" s="466" t="s">
        <v>457</v>
      </c>
      <c r="B15" s="467" t="s">
        <v>496</v>
      </c>
      <c r="C15" s="470">
        <v>4344.1100000000006</v>
      </c>
      <c r="D15" s="470">
        <v>33</v>
      </c>
      <c r="E15" s="470">
        <v>3605.1800000000003</v>
      </c>
      <c r="F15" s="522">
        <v>0.8299007161420866</v>
      </c>
      <c r="G15" s="470">
        <v>26</v>
      </c>
      <c r="H15" s="522">
        <v>0.78787878787878785</v>
      </c>
      <c r="I15" s="470">
        <v>738.93000000000006</v>
      </c>
      <c r="J15" s="522">
        <v>0.17009928385791334</v>
      </c>
      <c r="K15" s="470">
        <v>7</v>
      </c>
      <c r="L15" s="522">
        <v>0.21212121212121213</v>
      </c>
      <c r="M15" s="470" t="s">
        <v>461</v>
      </c>
      <c r="N15" s="150"/>
    </row>
    <row r="16" spans="1:14" ht="14.45" customHeight="1" x14ac:dyDescent="0.2">
      <c r="A16" s="523" t="s">
        <v>239</v>
      </c>
    </row>
    <row r="17" spans="1:1" ht="14.45" customHeight="1" x14ac:dyDescent="0.2">
      <c r="A17" s="524" t="s">
        <v>497</v>
      </c>
    </row>
    <row r="18" spans="1:1" ht="14.45" customHeight="1" x14ac:dyDescent="0.2">
      <c r="A18" s="523" t="s">
        <v>498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 xr:uid="{3A144D2C-4A4D-4E66-8144-D8D91C008DA1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459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498" t="s">
        <v>134</v>
      </c>
      <c r="B4" s="499" t="s">
        <v>19</v>
      </c>
      <c r="C4" s="528"/>
      <c r="D4" s="499" t="s">
        <v>20</v>
      </c>
      <c r="E4" s="528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5" customHeight="1" x14ac:dyDescent="0.2">
      <c r="A5" s="525" t="s">
        <v>499</v>
      </c>
      <c r="B5" s="516">
        <v>227.68</v>
      </c>
      <c r="C5" s="478">
        <v>1</v>
      </c>
      <c r="D5" s="529">
        <v>3</v>
      </c>
      <c r="E5" s="532" t="s">
        <v>499</v>
      </c>
      <c r="F5" s="516">
        <v>227.68</v>
      </c>
      <c r="G5" s="504">
        <v>1</v>
      </c>
      <c r="H5" s="482">
        <v>3</v>
      </c>
      <c r="I5" s="505">
        <v>1</v>
      </c>
      <c r="J5" s="535"/>
      <c r="K5" s="504">
        <v>0</v>
      </c>
      <c r="L5" s="482"/>
      <c r="M5" s="505">
        <v>0</v>
      </c>
    </row>
    <row r="6" spans="1:13" ht="14.45" customHeight="1" x14ac:dyDescent="0.2">
      <c r="A6" s="526" t="s">
        <v>500</v>
      </c>
      <c r="B6" s="517">
        <v>324.25</v>
      </c>
      <c r="C6" s="485">
        <v>1</v>
      </c>
      <c r="D6" s="530">
        <v>5</v>
      </c>
      <c r="E6" s="533" t="s">
        <v>500</v>
      </c>
      <c r="F6" s="517">
        <v>167.58</v>
      </c>
      <c r="G6" s="506">
        <v>0.51682343870470315</v>
      </c>
      <c r="H6" s="489">
        <v>3</v>
      </c>
      <c r="I6" s="507">
        <v>0.6</v>
      </c>
      <c r="J6" s="536">
        <v>156.67000000000002</v>
      </c>
      <c r="K6" s="506">
        <v>0.4831765612952969</v>
      </c>
      <c r="L6" s="489">
        <v>2</v>
      </c>
      <c r="M6" s="507">
        <v>0.4</v>
      </c>
    </row>
    <row r="7" spans="1:13" ht="14.45" customHeight="1" x14ac:dyDescent="0.2">
      <c r="A7" s="526" t="s">
        <v>501</v>
      </c>
      <c r="B7" s="517">
        <v>60.39</v>
      </c>
      <c r="C7" s="485">
        <v>1</v>
      </c>
      <c r="D7" s="530">
        <v>1</v>
      </c>
      <c r="E7" s="533" t="s">
        <v>501</v>
      </c>
      <c r="F7" s="517"/>
      <c r="G7" s="506">
        <v>0</v>
      </c>
      <c r="H7" s="489"/>
      <c r="I7" s="507">
        <v>0</v>
      </c>
      <c r="J7" s="536">
        <v>60.39</v>
      </c>
      <c r="K7" s="506">
        <v>1</v>
      </c>
      <c r="L7" s="489">
        <v>1</v>
      </c>
      <c r="M7" s="507">
        <v>1</v>
      </c>
    </row>
    <row r="8" spans="1:13" ht="14.45" customHeight="1" x14ac:dyDescent="0.2">
      <c r="A8" s="526" t="s">
        <v>502</v>
      </c>
      <c r="B8" s="517">
        <v>599.73</v>
      </c>
      <c r="C8" s="485">
        <v>1</v>
      </c>
      <c r="D8" s="530">
        <v>6</v>
      </c>
      <c r="E8" s="533" t="s">
        <v>502</v>
      </c>
      <c r="F8" s="517">
        <v>376.56</v>
      </c>
      <c r="G8" s="506">
        <v>0.62788254714621583</v>
      </c>
      <c r="H8" s="489">
        <v>4</v>
      </c>
      <c r="I8" s="507">
        <v>0.66666666666666663</v>
      </c>
      <c r="J8" s="536">
        <v>223.17000000000002</v>
      </c>
      <c r="K8" s="506">
        <v>0.37211745285378423</v>
      </c>
      <c r="L8" s="489">
        <v>2</v>
      </c>
      <c r="M8" s="507">
        <v>0.33333333333333331</v>
      </c>
    </row>
    <row r="9" spans="1:13" ht="14.45" customHeight="1" thickBot="1" x14ac:dyDescent="0.25">
      <c r="A9" s="527" t="s">
        <v>503</v>
      </c>
      <c r="B9" s="518">
        <v>3132.0600000000004</v>
      </c>
      <c r="C9" s="492">
        <v>1</v>
      </c>
      <c r="D9" s="531">
        <v>18</v>
      </c>
      <c r="E9" s="534" t="s">
        <v>503</v>
      </c>
      <c r="F9" s="518">
        <v>2833.3600000000006</v>
      </c>
      <c r="G9" s="508">
        <v>0.90463145661321953</v>
      </c>
      <c r="H9" s="496">
        <v>16</v>
      </c>
      <c r="I9" s="509">
        <v>0.88888888888888884</v>
      </c>
      <c r="J9" s="537">
        <v>298.7</v>
      </c>
      <c r="K9" s="508">
        <v>9.5368543386780566E-2</v>
      </c>
      <c r="L9" s="496">
        <v>2</v>
      </c>
      <c r="M9" s="509">
        <v>0.1111111111111111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8F4B146E-C9FE-4469-8682-180231B8083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597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459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4344.1099999999997</v>
      </c>
      <c r="N3" s="66">
        <f>SUBTOTAL(9,N7:N1048576)</f>
        <v>50</v>
      </c>
      <c r="O3" s="66">
        <f>SUBTOTAL(9,O7:O1048576)</f>
        <v>33</v>
      </c>
      <c r="P3" s="66">
        <f>SUBTOTAL(9,P7:P1048576)</f>
        <v>3605.1799999999994</v>
      </c>
      <c r="Q3" s="67">
        <f>IF(M3=0,0,P3/M3)</f>
        <v>0.8299007161420866</v>
      </c>
      <c r="R3" s="66">
        <f>SUBTOTAL(9,R7:R1048576)</f>
        <v>42</v>
      </c>
      <c r="S3" s="67">
        <f>IF(N3=0,0,R3/N3)</f>
        <v>0.84</v>
      </c>
      <c r="T3" s="66">
        <f>SUBTOTAL(9,T7:T1048576)</f>
        <v>26</v>
      </c>
      <c r="U3" s="68">
        <f>IF(O3=0,0,T3/O3)</f>
        <v>0.78787878787878785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38" t="s">
        <v>23</v>
      </c>
      <c r="B6" s="539" t="s">
        <v>5</v>
      </c>
      <c r="C6" s="538" t="s">
        <v>24</v>
      </c>
      <c r="D6" s="539" t="s">
        <v>6</v>
      </c>
      <c r="E6" s="539" t="s">
        <v>147</v>
      </c>
      <c r="F6" s="539" t="s">
        <v>25</v>
      </c>
      <c r="G6" s="539" t="s">
        <v>26</v>
      </c>
      <c r="H6" s="539" t="s">
        <v>8</v>
      </c>
      <c r="I6" s="539" t="s">
        <v>10</v>
      </c>
      <c r="J6" s="539" t="s">
        <v>11</v>
      </c>
      <c r="K6" s="539" t="s">
        <v>12</v>
      </c>
      <c r="L6" s="539" t="s">
        <v>27</v>
      </c>
      <c r="M6" s="540" t="s">
        <v>14</v>
      </c>
      <c r="N6" s="541" t="s">
        <v>28</v>
      </c>
      <c r="O6" s="541" t="s">
        <v>28</v>
      </c>
      <c r="P6" s="541" t="s">
        <v>14</v>
      </c>
      <c r="Q6" s="541" t="s">
        <v>2</v>
      </c>
      <c r="R6" s="541" t="s">
        <v>28</v>
      </c>
      <c r="S6" s="541" t="s">
        <v>2</v>
      </c>
      <c r="T6" s="541" t="s">
        <v>28</v>
      </c>
      <c r="U6" s="542" t="s">
        <v>2</v>
      </c>
    </row>
    <row r="7" spans="1:21" ht="14.45" customHeight="1" x14ac:dyDescent="0.2">
      <c r="A7" s="543">
        <v>28</v>
      </c>
      <c r="B7" s="544" t="s">
        <v>491</v>
      </c>
      <c r="C7" s="544" t="s">
        <v>494</v>
      </c>
      <c r="D7" s="545" t="s">
        <v>595</v>
      </c>
      <c r="E7" s="546" t="s">
        <v>501</v>
      </c>
      <c r="F7" s="544" t="s">
        <v>492</v>
      </c>
      <c r="G7" s="544" t="s">
        <v>504</v>
      </c>
      <c r="H7" s="544" t="s">
        <v>266</v>
      </c>
      <c r="I7" s="544" t="s">
        <v>505</v>
      </c>
      <c r="J7" s="544" t="s">
        <v>506</v>
      </c>
      <c r="K7" s="544" t="s">
        <v>507</v>
      </c>
      <c r="L7" s="547">
        <v>60.39</v>
      </c>
      <c r="M7" s="547">
        <v>60.39</v>
      </c>
      <c r="N7" s="544">
        <v>1</v>
      </c>
      <c r="O7" s="548">
        <v>1</v>
      </c>
      <c r="P7" s="547"/>
      <c r="Q7" s="549">
        <v>0</v>
      </c>
      <c r="R7" s="544"/>
      <c r="S7" s="549">
        <v>0</v>
      </c>
      <c r="T7" s="548"/>
      <c r="U7" s="122">
        <v>0</v>
      </c>
    </row>
    <row r="8" spans="1:21" ht="14.45" customHeight="1" x14ac:dyDescent="0.2">
      <c r="A8" s="484">
        <v>28</v>
      </c>
      <c r="B8" s="485" t="s">
        <v>491</v>
      </c>
      <c r="C8" s="485" t="s">
        <v>494</v>
      </c>
      <c r="D8" s="550" t="s">
        <v>595</v>
      </c>
      <c r="E8" s="551" t="s">
        <v>503</v>
      </c>
      <c r="F8" s="485" t="s">
        <v>492</v>
      </c>
      <c r="G8" s="485" t="s">
        <v>508</v>
      </c>
      <c r="H8" s="485" t="s">
        <v>266</v>
      </c>
      <c r="I8" s="485" t="s">
        <v>509</v>
      </c>
      <c r="J8" s="485" t="s">
        <v>510</v>
      </c>
      <c r="K8" s="485" t="s">
        <v>511</v>
      </c>
      <c r="L8" s="486">
        <v>58.74</v>
      </c>
      <c r="M8" s="486">
        <v>58.74</v>
      </c>
      <c r="N8" s="485">
        <v>1</v>
      </c>
      <c r="O8" s="552">
        <v>1</v>
      </c>
      <c r="P8" s="486">
        <v>58.74</v>
      </c>
      <c r="Q8" s="506">
        <v>1</v>
      </c>
      <c r="R8" s="485">
        <v>1</v>
      </c>
      <c r="S8" s="506">
        <v>1</v>
      </c>
      <c r="T8" s="552">
        <v>1</v>
      </c>
      <c r="U8" s="507">
        <v>1</v>
      </c>
    </row>
    <row r="9" spans="1:21" ht="14.45" customHeight="1" x14ac:dyDescent="0.2">
      <c r="A9" s="484">
        <v>28</v>
      </c>
      <c r="B9" s="485" t="s">
        <v>491</v>
      </c>
      <c r="C9" s="485" t="s">
        <v>494</v>
      </c>
      <c r="D9" s="550" t="s">
        <v>595</v>
      </c>
      <c r="E9" s="551" t="s">
        <v>503</v>
      </c>
      <c r="F9" s="485" t="s">
        <v>492</v>
      </c>
      <c r="G9" s="485" t="s">
        <v>512</v>
      </c>
      <c r="H9" s="485" t="s">
        <v>266</v>
      </c>
      <c r="I9" s="485" t="s">
        <v>513</v>
      </c>
      <c r="J9" s="485" t="s">
        <v>514</v>
      </c>
      <c r="K9" s="485" t="s">
        <v>515</v>
      </c>
      <c r="L9" s="486">
        <v>93.49</v>
      </c>
      <c r="M9" s="486">
        <v>186.98</v>
      </c>
      <c r="N9" s="485">
        <v>2</v>
      </c>
      <c r="O9" s="552">
        <v>1</v>
      </c>
      <c r="P9" s="486"/>
      <c r="Q9" s="506">
        <v>0</v>
      </c>
      <c r="R9" s="485"/>
      <c r="S9" s="506">
        <v>0</v>
      </c>
      <c r="T9" s="552"/>
      <c r="U9" s="507">
        <v>0</v>
      </c>
    </row>
    <row r="10" spans="1:21" ht="14.45" customHeight="1" x14ac:dyDescent="0.2">
      <c r="A10" s="484">
        <v>28</v>
      </c>
      <c r="B10" s="485" t="s">
        <v>491</v>
      </c>
      <c r="C10" s="485" t="s">
        <v>494</v>
      </c>
      <c r="D10" s="550" t="s">
        <v>595</v>
      </c>
      <c r="E10" s="551" t="s">
        <v>503</v>
      </c>
      <c r="F10" s="485" t="s">
        <v>492</v>
      </c>
      <c r="G10" s="485" t="s">
        <v>516</v>
      </c>
      <c r="H10" s="485" t="s">
        <v>596</v>
      </c>
      <c r="I10" s="485" t="s">
        <v>517</v>
      </c>
      <c r="J10" s="485" t="s">
        <v>518</v>
      </c>
      <c r="K10" s="485" t="s">
        <v>519</v>
      </c>
      <c r="L10" s="486">
        <v>173.12</v>
      </c>
      <c r="M10" s="486">
        <v>346.24</v>
      </c>
      <c r="N10" s="485">
        <v>2</v>
      </c>
      <c r="O10" s="552">
        <v>1</v>
      </c>
      <c r="P10" s="486">
        <v>346.24</v>
      </c>
      <c r="Q10" s="506">
        <v>1</v>
      </c>
      <c r="R10" s="485">
        <v>2</v>
      </c>
      <c r="S10" s="506">
        <v>1</v>
      </c>
      <c r="T10" s="552">
        <v>1</v>
      </c>
      <c r="U10" s="507">
        <v>1</v>
      </c>
    </row>
    <row r="11" spans="1:21" ht="14.45" customHeight="1" x14ac:dyDescent="0.2">
      <c r="A11" s="484">
        <v>28</v>
      </c>
      <c r="B11" s="485" t="s">
        <v>491</v>
      </c>
      <c r="C11" s="485" t="s">
        <v>494</v>
      </c>
      <c r="D11" s="550" t="s">
        <v>595</v>
      </c>
      <c r="E11" s="551" t="s">
        <v>503</v>
      </c>
      <c r="F11" s="485" t="s">
        <v>492</v>
      </c>
      <c r="G11" s="485" t="s">
        <v>520</v>
      </c>
      <c r="H11" s="485" t="s">
        <v>266</v>
      </c>
      <c r="I11" s="485" t="s">
        <v>521</v>
      </c>
      <c r="J11" s="485" t="s">
        <v>522</v>
      </c>
      <c r="K11" s="485" t="s">
        <v>523</v>
      </c>
      <c r="L11" s="486">
        <v>121.07</v>
      </c>
      <c r="M11" s="486">
        <v>121.07</v>
      </c>
      <c r="N11" s="485">
        <v>1</v>
      </c>
      <c r="O11" s="552">
        <v>0.5</v>
      </c>
      <c r="P11" s="486">
        <v>121.07</v>
      </c>
      <c r="Q11" s="506">
        <v>1</v>
      </c>
      <c r="R11" s="485">
        <v>1</v>
      </c>
      <c r="S11" s="506">
        <v>1</v>
      </c>
      <c r="T11" s="552">
        <v>0.5</v>
      </c>
      <c r="U11" s="507">
        <v>1</v>
      </c>
    </row>
    <row r="12" spans="1:21" ht="14.45" customHeight="1" x14ac:dyDescent="0.2">
      <c r="A12" s="484">
        <v>28</v>
      </c>
      <c r="B12" s="485" t="s">
        <v>491</v>
      </c>
      <c r="C12" s="485" t="s">
        <v>494</v>
      </c>
      <c r="D12" s="550" t="s">
        <v>595</v>
      </c>
      <c r="E12" s="551" t="s">
        <v>503</v>
      </c>
      <c r="F12" s="485" t="s">
        <v>492</v>
      </c>
      <c r="G12" s="485" t="s">
        <v>524</v>
      </c>
      <c r="H12" s="485" t="s">
        <v>266</v>
      </c>
      <c r="I12" s="485" t="s">
        <v>525</v>
      </c>
      <c r="J12" s="485" t="s">
        <v>526</v>
      </c>
      <c r="K12" s="485" t="s">
        <v>527</v>
      </c>
      <c r="L12" s="486">
        <v>94.7</v>
      </c>
      <c r="M12" s="486">
        <v>189.4</v>
      </c>
      <c r="N12" s="485">
        <v>2</v>
      </c>
      <c r="O12" s="552">
        <v>1.5</v>
      </c>
      <c r="P12" s="486">
        <v>189.4</v>
      </c>
      <c r="Q12" s="506">
        <v>1</v>
      </c>
      <c r="R12" s="485">
        <v>2</v>
      </c>
      <c r="S12" s="506">
        <v>1</v>
      </c>
      <c r="T12" s="552">
        <v>1.5</v>
      </c>
      <c r="U12" s="507">
        <v>1</v>
      </c>
    </row>
    <row r="13" spans="1:21" ht="14.45" customHeight="1" x14ac:dyDescent="0.2">
      <c r="A13" s="484">
        <v>28</v>
      </c>
      <c r="B13" s="485" t="s">
        <v>491</v>
      </c>
      <c r="C13" s="485" t="s">
        <v>494</v>
      </c>
      <c r="D13" s="550" t="s">
        <v>595</v>
      </c>
      <c r="E13" s="551" t="s">
        <v>503</v>
      </c>
      <c r="F13" s="485" t="s">
        <v>492</v>
      </c>
      <c r="G13" s="485" t="s">
        <v>528</v>
      </c>
      <c r="H13" s="485" t="s">
        <v>266</v>
      </c>
      <c r="I13" s="485" t="s">
        <v>529</v>
      </c>
      <c r="J13" s="485" t="s">
        <v>530</v>
      </c>
      <c r="K13" s="485" t="s">
        <v>531</v>
      </c>
      <c r="L13" s="486">
        <v>35.25</v>
      </c>
      <c r="M13" s="486">
        <v>35.25</v>
      </c>
      <c r="N13" s="485">
        <v>1</v>
      </c>
      <c r="O13" s="552">
        <v>0.5</v>
      </c>
      <c r="P13" s="486">
        <v>35.25</v>
      </c>
      <c r="Q13" s="506">
        <v>1</v>
      </c>
      <c r="R13" s="485">
        <v>1</v>
      </c>
      <c r="S13" s="506">
        <v>1</v>
      </c>
      <c r="T13" s="552">
        <v>0.5</v>
      </c>
      <c r="U13" s="507">
        <v>1</v>
      </c>
    </row>
    <row r="14" spans="1:21" ht="14.45" customHeight="1" x14ac:dyDescent="0.2">
      <c r="A14" s="484">
        <v>28</v>
      </c>
      <c r="B14" s="485" t="s">
        <v>491</v>
      </c>
      <c r="C14" s="485" t="s">
        <v>494</v>
      </c>
      <c r="D14" s="550" t="s">
        <v>595</v>
      </c>
      <c r="E14" s="551" t="s">
        <v>503</v>
      </c>
      <c r="F14" s="485" t="s">
        <v>492</v>
      </c>
      <c r="G14" s="485" t="s">
        <v>528</v>
      </c>
      <c r="H14" s="485" t="s">
        <v>266</v>
      </c>
      <c r="I14" s="485" t="s">
        <v>532</v>
      </c>
      <c r="J14" s="485" t="s">
        <v>533</v>
      </c>
      <c r="K14" s="485" t="s">
        <v>531</v>
      </c>
      <c r="L14" s="486">
        <v>35.25</v>
      </c>
      <c r="M14" s="486">
        <v>35.25</v>
      </c>
      <c r="N14" s="485">
        <v>1</v>
      </c>
      <c r="O14" s="552">
        <v>1</v>
      </c>
      <c r="P14" s="486">
        <v>35.25</v>
      </c>
      <c r="Q14" s="506">
        <v>1</v>
      </c>
      <c r="R14" s="485">
        <v>1</v>
      </c>
      <c r="S14" s="506">
        <v>1</v>
      </c>
      <c r="T14" s="552">
        <v>1</v>
      </c>
      <c r="U14" s="507">
        <v>1</v>
      </c>
    </row>
    <row r="15" spans="1:21" ht="14.45" customHeight="1" x14ac:dyDescent="0.2">
      <c r="A15" s="484">
        <v>28</v>
      </c>
      <c r="B15" s="485" t="s">
        <v>491</v>
      </c>
      <c r="C15" s="485" t="s">
        <v>494</v>
      </c>
      <c r="D15" s="550" t="s">
        <v>595</v>
      </c>
      <c r="E15" s="551" t="s">
        <v>503</v>
      </c>
      <c r="F15" s="485" t="s">
        <v>492</v>
      </c>
      <c r="G15" s="485" t="s">
        <v>534</v>
      </c>
      <c r="H15" s="485" t="s">
        <v>266</v>
      </c>
      <c r="I15" s="485" t="s">
        <v>535</v>
      </c>
      <c r="J15" s="485" t="s">
        <v>536</v>
      </c>
      <c r="K15" s="485" t="s">
        <v>537</v>
      </c>
      <c r="L15" s="486">
        <v>42.14</v>
      </c>
      <c r="M15" s="486">
        <v>84.28</v>
      </c>
      <c r="N15" s="485">
        <v>2</v>
      </c>
      <c r="O15" s="552">
        <v>2</v>
      </c>
      <c r="P15" s="486">
        <v>84.28</v>
      </c>
      <c r="Q15" s="506">
        <v>1</v>
      </c>
      <c r="R15" s="485">
        <v>2</v>
      </c>
      <c r="S15" s="506">
        <v>1</v>
      </c>
      <c r="T15" s="552">
        <v>2</v>
      </c>
      <c r="U15" s="507">
        <v>1</v>
      </c>
    </row>
    <row r="16" spans="1:21" ht="14.45" customHeight="1" x14ac:dyDescent="0.2">
      <c r="A16" s="484">
        <v>28</v>
      </c>
      <c r="B16" s="485" t="s">
        <v>491</v>
      </c>
      <c r="C16" s="485" t="s">
        <v>494</v>
      </c>
      <c r="D16" s="550" t="s">
        <v>595</v>
      </c>
      <c r="E16" s="551" t="s">
        <v>503</v>
      </c>
      <c r="F16" s="485" t="s">
        <v>492</v>
      </c>
      <c r="G16" s="485" t="s">
        <v>538</v>
      </c>
      <c r="H16" s="485" t="s">
        <v>266</v>
      </c>
      <c r="I16" s="485" t="s">
        <v>539</v>
      </c>
      <c r="J16" s="485" t="s">
        <v>540</v>
      </c>
      <c r="K16" s="485" t="s">
        <v>541</v>
      </c>
      <c r="L16" s="486">
        <v>111.72</v>
      </c>
      <c r="M16" s="486">
        <v>111.72</v>
      </c>
      <c r="N16" s="485">
        <v>1</v>
      </c>
      <c r="O16" s="552">
        <v>1</v>
      </c>
      <c r="P16" s="486"/>
      <c r="Q16" s="506">
        <v>0</v>
      </c>
      <c r="R16" s="485"/>
      <c r="S16" s="506">
        <v>0</v>
      </c>
      <c r="T16" s="552"/>
      <c r="U16" s="507">
        <v>0</v>
      </c>
    </row>
    <row r="17" spans="1:21" ht="14.45" customHeight="1" x14ac:dyDescent="0.2">
      <c r="A17" s="484">
        <v>28</v>
      </c>
      <c r="B17" s="485" t="s">
        <v>491</v>
      </c>
      <c r="C17" s="485" t="s">
        <v>494</v>
      </c>
      <c r="D17" s="550" t="s">
        <v>595</v>
      </c>
      <c r="E17" s="551" t="s">
        <v>503</v>
      </c>
      <c r="F17" s="485" t="s">
        <v>492</v>
      </c>
      <c r="G17" s="485" t="s">
        <v>542</v>
      </c>
      <c r="H17" s="485" t="s">
        <v>596</v>
      </c>
      <c r="I17" s="485" t="s">
        <v>543</v>
      </c>
      <c r="J17" s="485" t="s">
        <v>544</v>
      </c>
      <c r="K17" s="485" t="s">
        <v>545</v>
      </c>
      <c r="L17" s="486">
        <v>73.45</v>
      </c>
      <c r="M17" s="486">
        <v>220.35000000000002</v>
      </c>
      <c r="N17" s="485">
        <v>3</v>
      </c>
      <c r="O17" s="552">
        <v>1.5</v>
      </c>
      <c r="P17" s="486">
        <v>220.35000000000002</v>
      </c>
      <c r="Q17" s="506">
        <v>1</v>
      </c>
      <c r="R17" s="485">
        <v>3</v>
      </c>
      <c r="S17" s="506">
        <v>1</v>
      </c>
      <c r="T17" s="552">
        <v>1.5</v>
      </c>
      <c r="U17" s="507">
        <v>1</v>
      </c>
    </row>
    <row r="18" spans="1:21" ht="14.45" customHeight="1" x14ac:dyDescent="0.2">
      <c r="A18" s="484">
        <v>28</v>
      </c>
      <c r="B18" s="485" t="s">
        <v>491</v>
      </c>
      <c r="C18" s="485" t="s">
        <v>494</v>
      </c>
      <c r="D18" s="550" t="s">
        <v>595</v>
      </c>
      <c r="E18" s="551" t="s">
        <v>503</v>
      </c>
      <c r="F18" s="485" t="s">
        <v>492</v>
      </c>
      <c r="G18" s="485" t="s">
        <v>546</v>
      </c>
      <c r="H18" s="485" t="s">
        <v>266</v>
      </c>
      <c r="I18" s="485" t="s">
        <v>547</v>
      </c>
      <c r="J18" s="485" t="s">
        <v>548</v>
      </c>
      <c r="K18" s="485" t="s">
        <v>549</v>
      </c>
      <c r="L18" s="486">
        <v>46.03</v>
      </c>
      <c r="M18" s="486">
        <v>46.03</v>
      </c>
      <c r="N18" s="485">
        <v>1</v>
      </c>
      <c r="O18" s="552">
        <v>1</v>
      </c>
      <c r="P18" s="486">
        <v>46.03</v>
      </c>
      <c r="Q18" s="506">
        <v>1</v>
      </c>
      <c r="R18" s="485">
        <v>1</v>
      </c>
      <c r="S18" s="506">
        <v>1</v>
      </c>
      <c r="T18" s="552">
        <v>1</v>
      </c>
      <c r="U18" s="507">
        <v>1</v>
      </c>
    </row>
    <row r="19" spans="1:21" ht="14.45" customHeight="1" x14ac:dyDescent="0.2">
      <c r="A19" s="484">
        <v>28</v>
      </c>
      <c r="B19" s="485" t="s">
        <v>491</v>
      </c>
      <c r="C19" s="485" t="s">
        <v>494</v>
      </c>
      <c r="D19" s="550" t="s">
        <v>595</v>
      </c>
      <c r="E19" s="551" t="s">
        <v>503</v>
      </c>
      <c r="F19" s="485" t="s">
        <v>492</v>
      </c>
      <c r="G19" s="485" t="s">
        <v>550</v>
      </c>
      <c r="H19" s="485" t="s">
        <v>266</v>
      </c>
      <c r="I19" s="485" t="s">
        <v>551</v>
      </c>
      <c r="J19" s="485" t="s">
        <v>552</v>
      </c>
      <c r="K19" s="485" t="s">
        <v>553</v>
      </c>
      <c r="L19" s="486">
        <v>87.67</v>
      </c>
      <c r="M19" s="486">
        <v>263.01</v>
      </c>
      <c r="N19" s="485">
        <v>3</v>
      </c>
      <c r="O19" s="552">
        <v>1</v>
      </c>
      <c r="P19" s="486">
        <v>263.01</v>
      </c>
      <c r="Q19" s="506">
        <v>1</v>
      </c>
      <c r="R19" s="485">
        <v>3</v>
      </c>
      <c r="S19" s="506">
        <v>1</v>
      </c>
      <c r="T19" s="552">
        <v>1</v>
      </c>
      <c r="U19" s="507">
        <v>1</v>
      </c>
    </row>
    <row r="20" spans="1:21" ht="14.45" customHeight="1" x14ac:dyDescent="0.2">
      <c r="A20" s="484">
        <v>28</v>
      </c>
      <c r="B20" s="485" t="s">
        <v>491</v>
      </c>
      <c r="C20" s="485" t="s">
        <v>494</v>
      </c>
      <c r="D20" s="550" t="s">
        <v>595</v>
      </c>
      <c r="E20" s="551" t="s">
        <v>503</v>
      </c>
      <c r="F20" s="485" t="s">
        <v>492</v>
      </c>
      <c r="G20" s="485" t="s">
        <v>554</v>
      </c>
      <c r="H20" s="485" t="s">
        <v>266</v>
      </c>
      <c r="I20" s="485" t="s">
        <v>555</v>
      </c>
      <c r="J20" s="485" t="s">
        <v>556</v>
      </c>
      <c r="K20" s="485" t="s">
        <v>557</v>
      </c>
      <c r="L20" s="486">
        <v>0</v>
      </c>
      <c r="M20" s="486">
        <v>0</v>
      </c>
      <c r="N20" s="485">
        <v>2</v>
      </c>
      <c r="O20" s="552">
        <v>2</v>
      </c>
      <c r="P20" s="486">
        <v>0</v>
      </c>
      <c r="Q20" s="506"/>
      <c r="R20" s="485">
        <v>2</v>
      </c>
      <c r="S20" s="506">
        <v>1</v>
      </c>
      <c r="T20" s="552">
        <v>2</v>
      </c>
      <c r="U20" s="507">
        <v>1</v>
      </c>
    </row>
    <row r="21" spans="1:21" ht="14.45" customHeight="1" x14ac:dyDescent="0.2">
      <c r="A21" s="484">
        <v>28</v>
      </c>
      <c r="B21" s="485" t="s">
        <v>491</v>
      </c>
      <c r="C21" s="485" t="s">
        <v>494</v>
      </c>
      <c r="D21" s="550" t="s">
        <v>595</v>
      </c>
      <c r="E21" s="551" t="s">
        <v>503</v>
      </c>
      <c r="F21" s="485" t="s">
        <v>492</v>
      </c>
      <c r="G21" s="485" t="s">
        <v>558</v>
      </c>
      <c r="H21" s="485" t="s">
        <v>266</v>
      </c>
      <c r="I21" s="485" t="s">
        <v>559</v>
      </c>
      <c r="J21" s="485" t="s">
        <v>560</v>
      </c>
      <c r="K21" s="485" t="s">
        <v>561</v>
      </c>
      <c r="L21" s="486">
        <v>121.92</v>
      </c>
      <c r="M21" s="486">
        <v>1219.2</v>
      </c>
      <c r="N21" s="485">
        <v>10</v>
      </c>
      <c r="O21" s="552">
        <v>2</v>
      </c>
      <c r="P21" s="486">
        <v>1219.2</v>
      </c>
      <c r="Q21" s="506">
        <v>1</v>
      </c>
      <c r="R21" s="485">
        <v>10</v>
      </c>
      <c r="S21" s="506">
        <v>1</v>
      </c>
      <c r="T21" s="552">
        <v>2</v>
      </c>
      <c r="U21" s="507">
        <v>1</v>
      </c>
    </row>
    <row r="22" spans="1:21" ht="14.45" customHeight="1" x14ac:dyDescent="0.2">
      <c r="A22" s="484">
        <v>28</v>
      </c>
      <c r="B22" s="485" t="s">
        <v>491</v>
      </c>
      <c r="C22" s="485" t="s">
        <v>494</v>
      </c>
      <c r="D22" s="550" t="s">
        <v>595</v>
      </c>
      <c r="E22" s="551" t="s">
        <v>503</v>
      </c>
      <c r="F22" s="485" t="s">
        <v>492</v>
      </c>
      <c r="G22" s="485" t="s">
        <v>558</v>
      </c>
      <c r="H22" s="485" t="s">
        <v>266</v>
      </c>
      <c r="I22" s="485" t="s">
        <v>559</v>
      </c>
      <c r="J22" s="485" t="s">
        <v>560</v>
      </c>
      <c r="K22" s="485" t="s">
        <v>561</v>
      </c>
      <c r="L22" s="486">
        <v>107.27</v>
      </c>
      <c r="M22" s="486">
        <v>214.54</v>
      </c>
      <c r="N22" s="485">
        <v>2</v>
      </c>
      <c r="O22" s="552">
        <v>1</v>
      </c>
      <c r="P22" s="486">
        <v>214.54</v>
      </c>
      <c r="Q22" s="506">
        <v>1</v>
      </c>
      <c r="R22" s="485">
        <v>2</v>
      </c>
      <c r="S22" s="506">
        <v>1</v>
      </c>
      <c r="T22" s="552">
        <v>1</v>
      </c>
      <c r="U22" s="507">
        <v>1</v>
      </c>
    </row>
    <row r="23" spans="1:21" ht="14.45" customHeight="1" x14ac:dyDescent="0.2">
      <c r="A23" s="484">
        <v>28</v>
      </c>
      <c r="B23" s="485" t="s">
        <v>491</v>
      </c>
      <c r="C23" s="485" t="s">
        <v>494</v>
      </c>
      <c r="D23" s="550" t="s">
        <v>595</v>
      </c>
      <c r="E23" s="551" t="s">
        <v>499</v>
      </c>
      <c r="F23" s="485" t="s">
        <v>492</v>
      </c>
      <c r="G23" s="485" t="s">
        <v>524</v>
      </c>
      <c r="H23" s="485" t="s">
        <v>266</v>
      </c>
      <c r="I23" s="485" t="s">
        <v>525</v>
      </c>
      <c r="J23" s="485" t="s">
        <v>526</v>
      </c>
      <c r="K23" s="485" t="s">
        <v>527</v>
      </c>
      <c r="L23" s="486">
        <v>94.7</v>
      </c>
      <c r="M23" s="486">
        <v>94.7</v>
      </c>
      <c r="N23" s="485">
        <v>1</v>
      </c>
      <c r="O23" s="552">
        <v>1</v>
      </c>
      <c r="P23" s="486">
        <v>94.7</v>
      </c>
      <c r="Q23" s="506">
        <v>1</v>
      </c>
      <c r="R23" s="485">
        <v>1</v>
      </c>
      <c r="S23" s="506">
        <v>1</v>
      </c>
      <c r="T23" s="552">
        <v>1</v>
      </c>
      <c r="U23" s="507">
        <v>1</v>
      </c>
    </row>
    <row r="24" spans="1:21" ht="14.45" customHeight="1" x14ac:dyDescent="0.2">
      <c r="A24" s="484">
        <v>28</v>
      </c>
      <c r="B24" s="485" t="s">
        <v>491</v>
      </c>
      <c r="C24" s="485" t="s">
        <v>494</v>
      </c>
      <c r="D24" s="550" t="s">
        <v>595</v>
      </c>
      <c r="E24" s="551" t="s">
        <v>499</v>
      </c>
      <c r="F24" s="485" t="s">
        <v>492</v>
      </c>
      <c r="G24" s="485" t="s">
        <v>562</v>
      </c>
      <c r="H24" s="485" t="s">
        <v>266</v>
      </c>
      <c r="I24" s="485" t="s">
        <v>563</v>
      </c>
      <c r="J24" s="485" t="s">
        <v>564</v>
      </c>
      <c r="K24" s="485" t="s">
        <v>565</v>
      </c>
      <c r="L24" s="486">
        <v>132.97999999999999</v>
      </c>
      <c r="M24" s="486">
        <v>132.97999999999999</v>
      </c>
      <c r="N24" s="485">
        <v>1</v>
      </c>
      <c r="O24" s="552">
        <v>1</v>
      </c>
      <c r="P24" s="486">
        <v>132.97999999999999</v>
      </c>
      <c r="Q24" s="506">
        <v>1</v>
      </c>
      <c r="R24" s="485">
        <v>1</v>
      </c>
      <c r="S24" s="506">
        <v>1</v>
      </c>
      <c r="T24" s="552">
        <v>1</v>
      </c>
      <c r="U24" s="507">
        <v>1</v>
      </c>
    </row>
    <row r="25" spans="1:21" ht="14.45" customHeight="1" x14ac:dyDescent="0.2">
      <c r="A25" s="484">
        <v>28</v>
      </c>
      <c r="B25" s="485" t="s">
        <v>491</v>
      </c>
      <c r="C25" s="485" t="s">
        <v>494</v>
      </c>
      <c r="D25" s="550" t="s">
        <v>595</v>
      </c>
      <c r="E25" s="551" t="s">
        <v>499</v>
      </c>
      <c r="F25" s="485" t="s">
        <v>492</v>
      </c>
      <c r="G25" s="485" t="s">
        <v>566</v>
      </c>
      <c r="H25" s="485" t="s">
        <v>596</v>
      </c>
      <c r="I25" s="485" t="s">
        <v>567</v>
      </c>
      <c r="J25" s="485" t="s">
        <v>568</v>
      </c>
      <c r="K25" s="485" t="s">
        <v>569</v>
      </c>
      <c r="L25" s="486">
        <v>0</v>
      </c>
      <c r="M25" s="486">
        <v>0</v>
      </c>
      <c r="N25" s="485">
        <v>1</v>
      </c>
      <c r="O25" s="552">
        <v>1</v>
      </c>
      <c r="P25" s="486">
        <v>0</v>
      </c>
      <c r="Q25" s="506"/>
      <c r="R25" s="485">
        <v>1</v>
      </c>
      <c r="S25" s="506">
        <v>1</v>
      </c>
      <c r="T25" s="552">
        <v>1</v>
      </c>
      <c r="U25" s="507">
        <v>1</v>
      </c>
    </row>
    <row r="26" spans="1:21" ht="14.45" customHeight="1" x14ac:dyDescent="0.2">
      <c r="A26" s="484">
        <v>28</v>
      </c>
      <c r="B26" s="485" t="s">
        <v>491</v>
      </c>
      <c r="C26" s="485" t="s">
        <v>494</v>
      </c>
      <c r="D26" s="550" t="s">
        <v>595</v>
      </c>
      <c r="E26" s="551" t="s">
        <v>502</v>
      </c>
      <c r="F26" s="485" t="s">
        <v>492</v>
      </c>
      <c r="G26" s="485" t="s">
        <v>570</v>
      </c>
      <c r="H26" s="485" t="s">
        <v>266</v>
      </c>
      <c r="I26" s="485" t="s">
        <v>571</v>
      </c>
      <c r="J26" s="485" t="s">
        <v>572</v>
      </c>
      <c r="K26" s="485" t="s">
        <v>573</v>
      </c>
      <c r="L26" s="486">
        <v>68.81</v>
      </c>
      <c r="M26" s="486">
        <v>68.81</v>
      </c>
      <c r="N26" s="485">
        <v>1</v>
      </c>
      <c r="O26" s="552">
        <v>1</v>
      </c>
      <c r="P26" s="486"/>
      <c r="Q26" s="506">
        <v>0</v>
      </c>
      <c r="R26" s="485"/>
      <c r="S26" s="506">
        <v>0</v>
      </c>
      <c r="T26" s="552"/>
      <c r="U26" s="507">
        <v>0</v>
      </c>
    </row>
    <row r="27" spans="1:21" ht="14.45" customHeight="1" x14ac:dyDescent="0.2">
      <c r="A27" s="484">
        <v>28</v>
      </c>
      <c r="B27" s="485" t="s">
        <v>491</v>
      </c>
      <c r="C27" s="485" t="s">
        <v>494</v>
      </c>
      <c r="D27" s="550" t="s">
        <v>595</v>
      </c>
      <c r="E27" s="551" t="s">
        <v>502</v>
      </c>
      <c r="F27" s="485" t="s">
        <v>492</v>
      </c>
      <c r="G27" s="485" t="s">
        <v>524</v>
      </c>
      <c r="H27" s="485" t="s">
        <v>266</v>
      </c>
      <c r="I27" s="485" t="s">
        <v>525</v>
      </c>
      <c r="J27" s="485" t="s">
        <v>526</v>
      </c>
      <c r="K27" s="485" t="s">
        <v>527</v>
      </c>
      <c r="L27" s="486">
        <v>94.7</v>
      </c>
      <c r="M27" s="486">
        <v>94.7</v>
      </c>
      <c r="N27" s="485">
        <v>1</v>
      </c>
      <c r="O27" s="552">
        <v>1</v>
      </c>
      <c r="P27" s="486">
        <v>94.7</v>
      </c>
      <c r="Q27" s="506">
        <v>1</v>
      </c>
      <c r="R27" s="485">
        <v>1</v>
      </c>
      <c r="S27" s="506">
        <v>1</v>
      </c>
      <c r="T27" s="552">
        <v>1</v>
      </c>
      <c r="U27" s="507">
        <v>1</v>
      </c>
    </row>
    <row r="28" spans="1:21" ht="14.45" customHeight="1" x14ac:dyDescent="0.2">
      <c r="A28" s="484">
        <v>28</v>
      </c>
      <c r="B28" s="485" t="s">
        <v>491</v>
      </c>
      <c r="C28" s="485" t="s">
        <v>494</v>
      </c>
      <c r="D28" s="550" t="s">
        <v>595</v>
      </c>
      <c r="E28" s="551" t="s">
        <v>502</v>
      </c>
      <c r="F28" s="485" t="s">
        <v>492</v>
      </c>
      <c r="G28" s="485" t="s">
        <v>574</v>
      </c>
      <c r="H28" s="485" t="s">
        <v>596</v>
      </c>
      <c r="I28" s="485" t="s">
        <v>575</v>
      </c>
      <c r="J28" s="485" t="s">
        <v>576</v>
      </c>
      <c r="K28" s="485" t="s">
        <v>577</v>
      </c>
      <c r="L28" s="486">
        <v>63.75</v>
      </c>
      <c r="M28" s="486">
        <v>127.5</v>
      </c>
      <c r="N28" s="485">
        <v>2</v>
      </c>
      <c r="O28" s="552">
        <v>1</v>
      </c>
      <c r="P28" s="486">
        <v>127.5</v>
      </c>
      <c r="Q28" s="506">
        <v>1</v>
      </c>
      <c r="R28" s="485">
        <v>2</v>
      </c>
      <c r="S28" s="506">
        <v>1</v>
      </c>
      <c r="T28" s="552">
        <v>1</v>
      </c>
      <c r="U28" s="507">
        <v>1</v>
      </c>
    </row>
    <row r="29" spans="1:21" ht="14.45" customHeight="1" x14ac:dyDescent="0.2">
      <c r="A29" s="484">
        <v>28</v>
      </c>
      <c r="B29" s="485" t="s">
        <v>491</v>
      </c>
      <c r="C29" s="485" t="s">
        <v>494</v>
      </c>
      <c r="D29" s="550" t="s">
        <v>595</v>
      </c>
      <c r="E29" s="551" t="s">
        <v>502</v>
      </c>
      <c r="F29" s="485" t="s">
        <v>492</v>
      </c>
      <c r="G29" s="485" t="s">
        <v>578</v>
      </c>
      <c r="H29" s="485" t="s">
        <v>596</v>
      </c>
      <c r="I29" s="485" t="s">
        <v>579</v>
      </c>
      <c r="J29" s="485" t="s">
        <v>580</v>
      </c>
      <c r="K29" s="485" t="s">
        <v>581</v>
      </c>
      <c r="L29" s="486">
        <v>154.36000000000001</v>
      </c>
      <c r="M29" s="486">
        <v>308.72000000000003</v>
      </c>
      <c r="N29" s="485">
        <v>2</v>
      </c>
      <c r="O29" s="552">
        <v>2</v>
      </c>
      <c r="P29" s="486">
        <v>154.36000000000001</v>
      </c>
      <c r="Q29" s="506">
        <v>0.5</v>
      </c>
      <c r="R29" s="485">
        <v>1</v>
      </c>
      <c r="S29" s="506">
        <v>0.5</v>
      </c>
      <c r="T29" s="552">
        <v>1</v>
      </c>
      <c r="U29" s="507">
        <v>0.5</v>
      </c>
    </row>
    <row r="30" spans="1:21" ht="14.45" customHeight="1" x14ac:dyDescent="0.2">
      <c r="A30" s="484">
        <v>28</v>
      </c>
      <c r="B30" s="485" t="s">
        <v>491</v>
      </c>
      <c r="C30" s="485" t="s">
        <v>494</v>
      </c>
      <c r="D30" s="550" t="s">
        <v>595</v>
      </c>
      <c r="E30" s="551" t="s">
        <v>502</v>
      </c>
      <c r="F30" s="485" t="s">
        <v>493</v>
      </c>
      <c r="G30" s="485" t="s">
        <v>582</v>
      </c>
      <c r="H30" s="485" t="s">
        <v>266</v>
      </c>
      <c r="I30" s="485" t="s">
        <v>583</v>
      </c>
      <c r="J30" s="485" t="s">
        <v>584</v>
      </c>
      <c r="K30" s="485"/>
      <c r="L30" s="486">
        <v>0</v>
      </c>
      <c r="M30" s="486">
        <v>0</v>
      </c>
      <c r="N30" s="485">
        <v>1</v>
      </c>
      <c r="O30" s="552">
        <v>1</v>
      </c>
      <c r="P30" s="486">
        <v>0</v>
      </c>
      <c r="Q30" s="506"/>
      <c r="R30" s="485">
        <v>1</v>
      </c>
      <c r="S30" s="506">
        <v>1</v>
      </c>
      <c r="T30" s="552">
        <v>1</v>
      </c>
      <c r="U30" s="507">
        <v>1</v>
      </c>
    </row>
    <row r="31" spans="1:21" ht="14.45" customHeight="1" x14ac:dyDescent="0.2">
      <c r="A31" s="484">
        <v>28</v>
      </c>
      <c r="B31" s="485" t="s">
        <v>491</v>
      </c>
      <c r="C31" s="485" t="s">
        <v>494</v>
      </c>
      <c r="D31" s="550" t="s">
        <v>595</v>
      </c>
      <c r="E31" s="551" t="s">
        <v>500</v>
      </c>
      <c r="F31" s="485" t="s">
        <v>492</v>
      </c>
      <c r="G31" s="485" t="s">
        <v>524</v>
      </c>
      <c r="H31" s="485" t="s">
        <v>266</v>
      </c>
      <c r="I31" s="485" t="s">
        <v>585</v>
      </c>
      <c r="J31" s="485" t="s">
        <v>526</v>
      </c>
      <c r="K31" s="485" t="s">
        <v>527</v>
      </c>
      <c r="L31" s="486">
        <v>94.7</v>
      </c>
      <c r="M31" s="486">
        <v>94.7</v>
      </c>
      <c r="N31" s="485">
        <v>1</v>
      </c>
      <c r="O31" s="552">
        <v>1</v>
      </c>
      <c r="P31" s="486"/>
      <c r="Q31" s="506">
        <v>0</v>
      </c>
      <c r="R31" s="485"/>
      <c r="S31" s="506">
        <v>0</v>
      </c>
      <c r="T31" s="552"/>
      <c r="U31" s="507">
        <v>0</v>
      </c>
    </row>
    <row r="32" spans="1:21" ht="14.45" customHeight="1" x14ac:dyDescent="0.2">
      <c r="A32" s="484">
        <v>28</v>
      </c>
      <c r="B32" s="485" t="s">
        <v>491</v>
      </c>
      <c r="C32" s="485" t="s">
        <v>494</v>
      </c>
      <c r="D32" s="550" t="s">
        <v>595</v>
      </c>
      <c r="E32" s="551" t="s">
        <v>500</v>
      </c>
      <c r="F32" s="485" t="s">
        <v>492</v>
      </c>
      <c r="G32" s="485" t="s">
        <v>538</v>
      </c>
      <c r="H32" s="485" t="s">
        <v>266</v>
      </c>
      <c r="I32" s="485" t="s">
        <v>586</v>
      </c>
      <c r="J32" s="485" t="s">
        <v>587</v>
      </c>
      <c r="K32" s="485" t="s">
        <v>588</v>
      </c>
      <c r="L32" s="486">
        <v>83.79</v>
      </c>
      <c r="M32" s="486">
        <v>167.58</v>
      </c>
      <c r="N32" s="485">
        <v>2</v>
      </c>
      <c r="O32" s="552">
        <v>2</v>
      </c>
      <c r="P32" s="486">
        <v>167.58</v>
      </c>
      <c r="Q32" s="506">
        <v>1</v>
      </c>
      <c r="R32" s="485">
        <v>2</v>
      </c>
      <c r="S32" s="506">
        <v>1</v>
      </c>
      <c r="T32" s="552">
        <v>2</v>
      </c>
      <c r="U32" s="507">
        <v>1</v>
      </c>
    </row>
    <row r="33" spans="1:21" ht="14.45" customHeight="1" x14ac:dyDescent="0.2">
      <c r="A33" s="484">
        <v>28</v>
      </c>
      <c r="B33" s="485" t="s">
        <v>491</v>
      </c>
      <c r="C33" s="485" t="s">
        <v>494</v>
      </c>
      <c r="D33" s="550" t="s">
        <v>595</v>
      </c>
      <c r="E33" s="551" t="s">
        <v>500</v>
      </c>
      <c r="F33" s="485" t="s">
        <v>492</v>
      </c>
      <c r="G33" s="485" t="s">
        <v>589</v>
      </c>
      <c r="H33" s="485" t="s">
        <v>266</v>
      </c>
      <c r="I33" s="485" t="s">
        <v>590</v>
      </c>
      <c r="J33" s="485" t="s">
        <v>591</v>
      </c>
      <c r="K33" s="485" t="s">
        <v>592</v>
      </c>
      <c r="L33" s="486">
        <v>61.97</v>
      </c>
      <c r="M33" s="486">
        <v>61.97</v>
      </c>
      <c r="N33" s="485">
        <v>1</v>
      </c>
      <c r="O33" s="552">
        <v>1</v>
      </c>
      <c r="P33" s="486"/>
      <c r="Q33" s="506">
        <v>0</v>
      </c>
      <c r="R33" s="485"/>
      <c r="S33" s="506">
        <v>0</v>
      </c>
      <c r="T33" s="552"/>
      <c r="U33" s="507">
        <v>0</v>
      </c>
    </row>
    <row r="34" spans="1:21" ht="14.45" customHeight="1" thickBot="1" x14ac:dyDescent="0.25">
      <c r="A34" s="491">
        <v>28</v>
      </c>
      <c r="B34" s="492" t="s">
        <v>491</v>
      </c>
      <c r="C34" s="492" t="s">
        <v>494</v>
      </c>
      <c r="D34" s="553" t="s">
        <v>595</v>
      </c>
      <c r="E34" s="554" t="s">
        <v>500</v>
      </c>
      <c r="F34" s="492" t="s">
        <v>492</v>
      </c>
      <c r="G34" s="492" t="s">
        <v>566</v>
      </c>
      <c r="H34" s="492" t="s">
        <v>596</v>
      </c>
      <c r="I34" s="492" t="s">
        <v>593</v>
      </c>
      <c r="J34" s="492" t="s">
        <v>568</v>
      </c>
      <c r="K34" s="492" t="s">
        <v>594</v>
      </c>
      <c r="L34" s="493">
        <v>0</v>
      </c>
      <c r="M34" s="493">
        <v>0</v>
      </c>
      <c r="N34" s="492">
        <v>1</v>
      </c>
      <c r="O34" s="555">
        <v>1</v>
      </c>
      <c r="P34" s="493">
        <v>0</v>
      </c>
      <c r="Q34" s="508"/>
      <c r="R34" s="492">
        <v>1</v>
      </c>
      <c r="S34" s="508">
        <v>1</v>
      </c>
      <c r="T34" s="555">
        <v>1</v>
      </c>
      <c r="U34" s="509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EFC69118-F4A8-45AB-A8E8-168EE962A39A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598</v>
      </c>
      <c r="B1" s="368"/>
      <c r="C1" s="368"/>
      <c r="D1" s="368"/>
      <c r="E1" s="368"/>
      <c r="F1" s="368"/>
    </row>
    <row r="2" spans="1:6" ht="14.45" customHeight="1" thickBot="1" x14ac:dyDescent="0.25">
      <c r="A2" s="459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56" t="s">
        <v>160</v>
      </c>
      <c r="B4" s="557" t="s">
        <v>14</v>
      </c>
      <c r="C4" s="558" t="s">
        <v>2</v>
      </c>
      <c r="D4" s="557" t="s">
        <v>14</v>
      </c>
      <c r="E4" s="558" t="s">
        <v>2</v>
      </c>
      <c r="F4" s="559" t="s">
        <v>14</v>
      </c>
    </row>
    <row r="5" spans="1:6" ht="14.45" customHeight="1" x14ac:dyDescent="0.2">
      <c r="A5" s="568" t="s">
        <v>500</v>
      </c>
      <c r="B5" s="116"/>
      <c r="C5" s="549"/>
      <c r="D5" s="116">
        <v>0</v>
      </c>
      <c r="E5" s="549"/>
      <c r="F5" s="560">
        <v>0</v>
      </c>
    </row>
    <row r="6" spans="1:6" ht="14.45" customHeight="1" x14ac:dyDescent="0.2">
      <c r="A6" s="569" t="s">
        <v>502</v>
      </c>
      <c r="B6" s="489"/>
      <c r="C6" s="506">
        <v>0</v>
      </c>
      <c r="D6" s="489">
        <v>436.22</v>
      </c>
      <c r="E6" s="506">
        <v>1</v>
      </c>
      <c r="F6" s="490">
        <v>436.22</v>
      </c>
    </row>
    <row r="7" spans="1:6" ht="14.45" customHeight="1" x14ac:dyDescent="0.2">
      <c r="A7" s="569" t="s">
        <v>503</v>
      </c>
      <c r="B7" s="489"/>
      <c r="C7" s="506">
        <v>0</v>
      </c>
      <c r="D7" s="489">
        <v>566.59</v>
      </c>
      <c r="E7" s="506">
        <v>1</v>
      </c>
      <c r="F7" s="490">
        <v>566.59</v>
      </c>
    </row>
    <row r="8" spans="1:6" ht="14.45" customHeight="1" thickBot="1" x14ac:dyDescent="0.25">
      <c r="A8" s="570" t="s">
        <v>499</v>
      </c>
      <c r="B8" s="561"/>
      <c r="C8" s="562"/>
      <c r="D8" s="561">
        <v>0</v>
      </c>
      <c r="E8" s="562"/>
      <c r="F8" s="563">
        <v>0</v>
      </c>
    </row>
    <row r="9" spans="1:6" ht="14.45" customHeight="1" thickBot="1" x14ac:dyDescent="0.25">
      <c r="A9" s="564" t="s">
        <v>3</v>
      </c>
      <c r="B9" s="565"/>
      <c r="C9" s="566">
        <v>0</v>
      </c>
      <c r="D9" s="565">
        <v>1002.8100000000001</v>
      </c>
      <c r="E9" s="566">
        <v>1</v>
      </c>
      <c r="F9" s="567">
        <v>1002.8100000000001</v>
      </c>
    </row>
    <row r="10" spans="1:6" ht="14.45" customHeight="1" thickBot="1" x14ac:dyDescent="0.25"/>
    <row r="11" spans="1:6" ht="14.45" customHeight="1" x14ac:dyDescent="0.2">
      <c r="A11" s="568" t="s">
        <v>599</v>
      </c>
      <c r="B11" s="116"/>
      <c r="C11" s="549">
        <v>0</v>
      </c>
      <c r="D11" s="116">
        <v>127.5</v>
      </c>
      <c r="E11" s="549">
        <v>1</v>
      </c>
      <c r="F11" s="560">
        <v>127.5</v>
      </c>
    </row>
    <row r="12" spans="1:6" ht="14.45" customHeight="1" x14ac:dyDescent="0.2">
      <c r="A12" s="569" t="s">
        <v>600</v>
      </c>
      <c r="B12" s="489"/>
      <c r="C12" s="506">
        <v>0</v>
      </c>
      <c r="D12" s="489">
        <v>220.35000000000002</v>
      </c>
      <c r="E12" s="506">
        <v>1</v>
      </c>
      <c r="F12" s="490">
        <v>220.35000000000002</v>
      </c>
    </row>
    <row r="13" spans="1:6" ht="14.45" customHeight="1" x14ac:dyDescent="0.2">
      <c r="A13" s="569" t="s">
        <v>601</v>
      </c>
      <c r="B13" s="489"/>
      <c r="C13" s="506">
        <v>0</v>
      </c>
      <c r="D13" s="489">
        <v>308.72000000000003</v>
      </c>
      <c r="E13" s="506">
        <v>1</v>
      </c>
      <c r="F13" s="490">
        <v>308.72000000000003</v>
      </c>
    </row>
    <row r="14" spans="1:6" ht="14.45" customHeight="1" x14ac:dyDescent="0.2">
      <c r="A14" s="569" t="s">
        <v>602</v>
      </c>
      <c r="B14" s="489"/>
      <c r="C14" s="506">
        <v>0</v>
      </c>
      <c r="D14" s="489">
        <v>346.24</v>
      </c>
      <c r="E14" s="506">
        <v>1</v>
      </c>
      <c r="F14" s="490">
        <v>346.24</v>
      </c>
    </row>
    <row r="15" spans="1:6" ht="14.45" customHeight="1" thickBot="1" x14ac:dyDescent="0.25">
      <c r="A15" s="570" t="s">
        <v>603</v>
      </c>
      <c r="B15" s="561"/>
      <c r="C15" s="562"/>
      <c r="D15" s="561">
        <v>0</v>
      </c>
      <c r="E15" s="562"/>
      <c r="F15" s="563">
        <v>0</v>
      </c>
    </row>
    <row r="16" spans="1:6" ht="14.45" customHeight="1" thickBot="1" x14ac:dyDescent="0.25">
      <c r="A16" s="564" t="s">
        <v>3</v>
      </c>
      <c r="B16" s="565"/>
      <c r="C16" s="566">
        <v>0</v>
      </c>
      <c r="D16" s="565">
        <v>1002.8100000000001</v>
      </c>
      <c r="E16" s="566">
        <v>1</v>
      </c>
      <c r="F16" s="567">
        <v>1002.8100000000001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{2A2842D8-9CD5-4C63-9893-6AC3A4FF3BEE}</x14:id>
        </ext>
      </extLst>
    </cfRule>
  </conditionalFormatting>
  <conditionalFormatting sqref="F11:F1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{1F8480CD-BB12-4595-8C4D-638B96528034}</x14:id>
        </ext>
      </extLst>
    </cfRule>
  </conditionalFormatting>
  <hyperlinks>
    <hyperlink ref="A2" location="Obsah!A1" display="Zpět na Obsah  KL 01  1.-4.měsíc" xr:uid="{FDC0F65B-5A06-4C18-B801-D3702E156E8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A2842D8-9CD5-4C63-9893-6AC3A4FF3BE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1F8480CD-BB12-4595-8C4D-638B9652803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F11:F15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609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459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11</v>
      </c>
      <c r="J3" s="43">
        <f>SUBTOTAL(9,J6:J1048576)</f>
        <v>1002.8100000000001</v>
      </c>
      <c r="K3" s="44">
        <f>IF(M3=0,0,J3/M3)</f>
        <v>1</v>
      </c>
      <c r="L3" s="43">
        <f>SUBTOTAL(9,L6:L1048576)</f>
        <v>11</v>
      </c>
      <c r="M3" s="45">
        <f>SUBTOTAL(9,M6:M1048576)</f>
        <v>1002.8100000000001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56" t="s">
        <v>134</v>
      </c>
      <c r="B5" s="572" t="s">
        <v>130</v>
      </c>
      <c r="C5" s="572" t="s">
        <v>70</v>
      </c>
      <c r="D5" s="572" t="s">
        <v>131</v>
      </c>
      <c r="E5" s="572" t="s">
        <v>132</v>
      </c>
      <c r="F5" s="573" t="s">
        <v>28</v>
      </c>
      <c r="G5" s="573" t="s">
        <v>14</v>
      </c>
      <c r="H5" s="558" t="s">
        <v>133</v>
      </c>
      <c r="I5" s="557" t="s">
        <v>28</v>
      </c>
      <c r="J5" s="573" t="s">
        <v>14</v>
      </c>
      <c r="K5" s="558" t="s">
        <v>133</v>
      </c>
      <c r="L5" s="557" t="s">
        <v>28</v>
      </c>
      <c r="M5" s="574" t="s">
        <v>14</v>
      </c>
    </row>
    <row r="6" spans="1:13" ht="14.45" customHeight="1" x14ac:dyDescent="0.2">
      <c r="A6" s="543" t="s">
        <v>499</v>
      </c>
      <c r="B6" s="544" t="s">
        <v>604</v>
      </c>
      <c r="C6" s="544" t="s">
        <v>567</v>
      </c>
      <c r="D6" s="544" t="s">
        <v>568</v>
      </c>
      <c r="E6" s="544" t="s">
        <v>569</v>
      </c>
      <c r="F6" s="116"/>
      <c r="G6" s="116"/>
      <c r="H6" s="549"/>
      <c r="I6" s="116">
        <v>1</v>
      </c>
      <c r="J6" s="116">
        <v>0</v>
      </c>
      <c r="K6" s="549"/>
      <c r="L6" s="116">
        <v>1</v>
      </c>
      <c r="M6" s="560">
        <v>0</v>
      </c>
    </row>
    <row r="7" spans="1:13" ht="14.45" customHeight="1" x14ac:dyDescent="0.2">
      <c r="A7" s="484" t="s">
        <v>500</v>
      </c>
      <c r="B7" s="485" t="s">
        <v>604</v>
      </c>
      <c r="C7" s="485" t="s">
        <v>593</v>
      </c>
      <c r="D7" s="485" t="s">
        <v>568</v>
      </c>
      <c r="E7" s="485" t="s">
        <v>594</v>
      </c>
      <c r="F7" s="489"/>
      <c r="G7" s="489"/>
      <c r="H7" s="506"/>
      <c r="I7" s="489">
        <v>1</v>
      </c>
      <c r="J7" s="489">
        <v>0</v>
      </c>
      <c r="K7" s="506"/>
      <c r="L7" s="489">
        <v>1</v>
      </c>
      <c r="M7" s="490">
        <v>0</v>
      </c>
    </row>
    <row r="8" spans="1:13" ht="14.45" customHeight="1" x14ac:dyDescent="0.2">
      <c r="A8" s="484" t="s">
        <v>502</v>
      </c>
      <c r="B8" s="485" t="s">
        <v>605</v>
      </c>
      <c r="C8" s="485" t="s">
        <v>579</v>
      </c>
      <c r="D8" s="485" t="s">
        <v>580</v>
      </c>
      <c r="E8" s="485" t="s">
        <v>581</v>
      </c>
      <c r="F8" s="489"/>
      <c r="G8" s="489"/>
      <c r="H8" s="506">
        <v>0</v>
      </c>
      <c r="I8" s="489">
        <v>2</v>
      </c>
      <c r="J8" s="489">
        <v>308.72000000000003</v>
      </c>
      <c r="K8" s="506">
        <v>1</v>
      </c>
      <c r="L8" s="489">
        <v>2</v>
      </c>
      <c r="M8" s="490">
        <v>308.72000000000003</v>
      </c>
    </row>
    <row r="9" spans="1:13" ht="14.45" customHeight="1" x14ac:dyDescent="0.2">
      <c r="A9" s="484" t="s">
        <v>502</v>
      </c>
      <c r="B9" s="485" t="s">
        <v>606</v>
      </c>
      <c r="C9" s="485" t="s">
        <v>575</v>
      </c>
      <c r="D9" s="485" t="s">
        <v>576</v>
      </c>
      <c r="E9" s="485" t="s">
        <v>577</v>
      </c>
      <c r="F9" s="489"/>
      <c r="G9" s="489"/>
      <c r="H9" s="506">
        <v>0</v>
      </c>
      <c r="I9" s="489">
        <v>2</v>
      </c>
      <c r="J9" s="489">
        <v>127.5</v>
      </c>
      <c r="K9" s="506">
        <v>1</v>
      </c>
      <c r="L9" s="489">
        <v>2</v>
      </c>
      <c r="M9" s="490">
        <v>127.5</v>
      </c>
    </row>
    <row r="10" spans="1:13" ht="14.45" customHeight="1" x14ac:dyDescent="0.2">
      <c r="A10" s="484" t="s">
        <v>503</v>
      </c>
      <c r="B10" s="485" t="s">
        <v>607</v>
      </c>
      <c r="C10" s="485" t="s">
        <v>543</v>
      </c>
      <c r="D10" s="485" t="s">
        <v>544</v>
      </c>
      <c r="E10" s="485" t="s">
        <v>545</v>
      </c>
      <c r="F10" s="489"/>
      <c r="G10" s="489"/>
      <c r="H10" s="506">
        <v>0</v>
      </c>
      <c r="I10" s="489">
        <v>3</v>
      </c>
      <c r="J10" s="489">
        <v>220.35000000000002</v>
      </c>
      <c r="K10" s="506">
        <v>1</v>
      </c>
      <c r="L10" s="489">
        <v>3</v>
      </c>
      <c r="M10" s="490">
        <v>220.35000000000002</v>
      </c>
    </row>
    <row r="11" spans="1:13" ht="14.45" customHeight="1" thickBot="1" x14ac:dyDescent="0.25">
      <c r="A11" s="491" t="s">
        <v>503</v>
      </c>
      <c r="B11" s="492" t="s">
        <v>608</v>
      </c>
      <c r="C11" s="492" t="s">
        <v>517</v>
      </c>
      <c r="D11" s="492" t="s">
        <v>518</v>
      </c>
      <c r="E11" s="492" t="s">
        <v>519</v>
      </c>
      <c r="F11" s="496"/>
      <c r="G11" s="496"/>
      <c r="H11" s="508">
        <v>0</v>
      </c>
      <c r="I11" s="496">
        <v>2</v>
      </c>
      <c r="J11" s="496">
        <v>346.24</v>
      </c>
      <c r="K11" s="508">
        <v>1</v>
      </c>
      <c r="L11" s="496">
        <v>2</v>
      </c>
      <c r="M11" s="497">
        <v>346.24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128A54E7-C9D0-4733-9745-10FAE5D2FD0E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459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6" t="s">
        <v>457</v>
      </c>
      <c r="B5" s="467" t="s">
        <v>458</v>
      </c>
      <c r="C5" s="468" t="s">
        <v>266</v>
      </c>
      <c r="D5" s="468" t="s">
        <v>266</v>
      </c>
      <c r="E5" s="468"/>
      <c r="F5" s="468" t="s">
        <v>266</v>
      </c>
      <c r="G5" s="468" t="s">
        <v>266</v>
      </c>
      <c r="H5" s="468" t="s">
        <v>266</v>
      </c>
      <c r="I5" s="469" t="s">
        <v>266</v>
      </c>
      <c r="J5" s="470" t="s">
        <v>68</v>
      </c>
    </row>
    <row r="6" spans="1:10" ht="14.45" customHeight="1" x14ac:dyDescent="0.2">
      <c r="A6" s="466" t="s">
        <v>457</v>
      </c>
      <c r="B6" s="467" t="s">
        <v>610</v>
      </c>
      <c r="C6" s="468">
        <v>1178.8991999999996</v>
      </c>
      <c r="D6" s="468">
        <v>1043.9026600000002</v>
      </c>
      <c r="E6" s="468"/>
      <c r="F6" s="468">
        <v>2240.2931599999988</v>
      </c>
      <c r="G6" s="468">
        <v>0</v>
      </c>
      <c r="H6" s="468">
        <v>2240.2931599999988</v>
      </c>
      <c r="I6" s="469" t="s">
        <v>266</v>
      </c>
      <c r="J6" s="470" t="s">
        <v>1</v>
      </c>
    </row>
    <row r="7" spans="1:10" ht="14.45" customHeight="1" x14ac:dyDescent="0.2">
      <c r="A7" s="466" t="s">
        <v>457</v>
      </c>
      <c r="B7" s="467" t="s">
        <v>611</v>
      </c>
      <c r="C7" s="468">
        <v>76.835019999999972</v>
      </c>
      <c r="D7" s="468">
        <v>65.537949999999995</v>
      </c>
      <c r="E7" s="468"/>
      <c r="F7" s="468">
        <v>84.833510000000018</v>
      </c>
      <c r="G7" s="468">
        <v>0</v>
      </c>
      <c r="H7" s="468">
        <v>84.833510000000018</v>
      </c>
      <c r="I7" s="469" t="s">
        <v>266</v>
      </c>
      <c r="J7" s="470" t="s">
        <v>1</v>
      </c>
    </row>
    <row r="8" spans="1:10" ht="14.45" customHeight="1" x14ac:dyDescent="0.2">
      <c r="A8" s="466" t="s">
        <v>457</v>
      </c>
      <c r="B8" s="467" t="s">
        <v>612</v>
      </c>
      <c r="C8" s="468">
        <v>2.42171</v>
      </c>
      <c r="D8" s="468">
        <v>2.6094400000000002</v>
      </c>
      <c r="E8" s="468"/>
      <c r="F8" s="468">
        <v>0.60709000000000002</v>
      </c>
      <c r="G8" s="468">
        <v>0</v>
      </c>
      <c r="H8" s="468">
        <v>0.60709000000000002</v>
      </c>
      <c r="I8" s="469" t="s">
        <v>266</v>
      </c>
      <c r="J8" s="470" t="s">
        <v>1</v>
      </c>
    </row>
    <row r="9" spans="1:10" ht="14.45" customHeight="1" x14ac:dyDescent="0.2">
      <c r="A9" s="466" t="s">
        <v>457</v>
      </c>
      <c r="B9" s="467" t="s">
        <v>613</v>
      </c>
      <c r="C9" s="468">
        <v>17.09488</v>
      </c>
      <c r="D9" s="468">
        <v>27.103259999999999</v>
      </c>
      <c r="E9" s="468"/>
      <c r="F9" s="468">
        <v>8.7052600000000009</v>
      </c>
      <c r="G9" s="468">
        <v>0</v>
      </c>
      <c r="H9" s="468">
        <v>8.7052600000000009</v>
      </c>
      <c r="I9" s="469" t="s">
        <v>266</v>
      </c>
      <c r="J9" s="470" t="s">
        <v>1</v>
      </c>
    </row>
    <row r="10" spans="1:10" ht="14.45" customHeight="1" x14ac:dyDescent="0.2">
      <c r="A10" s="466" t="s">
        <v>457</v>
      </c>
      <c r="B10" s="467" t="s">
        <v>614</v>
      </c>
      <c r="C10" s="468">
        <v>1.171</v>
      </c>
      <c r="D10" s="468">
        <v>1.2350000000000001</v>
      </c>
      <c r="E10" s="468"/>
      <c r="F10" s="468">
        <v>1.3260000000000001</v>
      </c>
      <c r="G10" s="468">
        <v>0</v>
      </c>
      <c r="H10" s="468">
        <v>1.3260000000000001</v>
      </c>
      <c r="I10" s="469" t="s">
        <v>266</v>
      </c>
      <c r="J10" s="470" t="s">
        <v>1</v>
      </c>
    </row>
    <row r="11" spans="1:10" ht="14.45" customHeight="1" x14ac:dyDescent="0.2">
      <c r="A11" s="466" t="s">
        <v>457</v>
      </c>
      <c r="B11" s="467" t="s">
        <v>615</v>
      </c>
      <c r="C11" s="468">
        <v>8.7330000000000005</v>
      </c>
      <c r="D11" s="468">
        <v>4.7914700000000003</v>
      </c>
      <c r="E11" s="468"/>
      <c r="F11" s="468">
        <v>7.0524199999999997</v>
      </c>
      <c r="G11" s="468">
        <v>0</v>
      </c>
      <c r="H11" s="468">
        <v>7.0524199999999997</v>
      </c>
      <c r="I11" s="469" t="s">
        <v>266</v>
      </c>
      <c r="J11" s="470" t="s">
        <v>1</v>
      </c>
    </row>
    <row r="12" spans="1:10" ht="14.45" customHeight="1" x14ac:dyDescent="0.2">
      <c r="A12" s="466" t="s">
        <v>457</v>
      </c>
      <c r="B12" s="467" t="s">
        <v>460</v>
      </c>
      <c r="C12" s="468">
        <v>1285.1548099999998</v>
      </c>
      <c r="D12" s="468">
        <v>1145.1797799999999</v>
      </c>
      <c r="E12" s="468"/>
      <c r="F12" s="468">
        <v>2342.8174399999989</v>
      </c>
      <c r="G12" s="468">
        <v>0</v>
      </c>
      <c r="H12" s="468">
        <v>2342.8174399999989</v>
      </c>
      <c r="I12" s="469" t="s">
        <v>266</v>
      </c>
      <c r="J12" s="470" t="s">
        <v>461</v>
      </c>
    </row>
    <row r="14" spans="1:10" ht="14.45" customHeight="1" x14ac:dyDescent="0.2">
      <c r="A14" s="466" t="s">
        <v>457</v>
      </c>
      <c r="B14" s="467" t="s">
        <v>458</v>
      </c>
      <c r="C14" s="468" t="s">
        <v>266</v>
      </c>
      <c r="D14" s="468" t="s">
        <v>266</v>
      </c>
      <c r="E14" s="468"/>
      <c r="F14" s="468" t="s">
        <v>266</v>
      </c>
      <c r="G14" s="468" t="s">
        <v>266</v>
      </c>
      <c r="H14" s="468" t="s">
        <v>266</v>
      </c>
      <c r="I14" s="469" t="s">
        <v>266</v>
      </c>
      <c r="J14" s="470" t="s">
        <v>68</v>
      </c>
    </row>
    <row r="15" spans="1:10" ht="14.45" customHeight="1" x14ac:dyDescent="0.2">
      <c r="A15" s="466" t="s">
        <v>462</v>
      </c>
      <c r="B15" s="467" t="s">
        <v>463</v>
      </c>
      <c r="C15" s="468" t="s">
        <v>266</v>
      </c>
      <c r="D15" s="468" t="s">
        <v>266</v>
      </c>
      <c r="E15" s="468"/>
      <c r="F15" s="468" t="s">
        <v>266</v>
      </c>
      <c r="G15" s="468" t="s">
        <v>266</v>
      </c>
      <c r="H15" s="468" t="s">
        <v>266</v>
      </c>
      <c r="I15" s="469" t="s">
        <v>266</v>
      </c>
      <c r="J15" s="470" t="s">
        <v>0</v>
      </c>
    </row>
    <row r="16" spans="1:10" ht="14.45" customHeight="1" x14ac:dyDescent="0.2">
      <c r="A16" s="466" t="s">
        <v>462</v>
      </c>
      <c r="B16" s="467" t="s">
        <v>610</v>
      </c>
      <c r="C16" s="468">
        <v>0</v>
      </c>
      <c r="D16" s="468">
        <v>0</v>
      </c>
      <c r="E16" s="468"/>
      <c r="F16" s="468">
        <v>0</v>
      </c>
      <c r="G16" s="468">
        <v>0</v>
      </c>
      <c r="H16" s="468">
        <v>0</v>
      </c>
      <c r="I16" s="469" t="s">
        <v>266</v>
      </c>
      <c r="J16" s="470" t="s">
        <v>1</v>
      </c>
    </row>
    <row r="17" spans="1:10" ht="14.45" customHeight="1" x14ac:dyDescent="0.2">
      <c r="A17" s="466" t="s">
        <v>462</v>
      </c>
      <c r="B17" s="467" t="s">
        <v>611</v>
      </c>
      <c r="C17" s="468">
        <v>0</v>
      </c>
      <c r="D17" s="468">
        <v>1.5812299999999999</v>
      </c>
      <c r="E17" s="468"/>
      <c r="F17" s="468">
        <v>0</v>
      </c>
      <c r="G17" s="468">
        <v>0</v>
      </c>
      <c r="H17" s="468">
        <v>0</v>
      </c>
      <c r="I17" s="469" t="s">
        <v>266</v>
      </c>
      <c r="J17" s="470" t="s">
        <v>1</v>
      </c>
    </row>
    <row r="18" spans="1:10" ht="14.45" customHeight="1" x14ac:dyDescent="0.2">
      <c r="A18" s="466" t="s">
        <v>462</v>
      </c>
      <c r="B18" s="467" t="s">
        <v>612</v>
      </c>
      <c r="C18" s="468">
        <v>1.63171</v>
      </c>
      <c r="D18" s="468">
        <v>1.84744</v>
      </c>
      <c r="E18" s="468"/>
      <c r="F18" s="468">
        <v>0.45809000000000005</v>
      </c>
      <c r="G18" s="468">
        <v>0</v>
      </c>
      <c r="H18" s="468">
        <v>0.45809000000000005</v>
      </c>
      <c r="I18" s="469" t="s">
        <v>266</v>
      </c>
      <c r="J18" s="470" t="s">
        <v>1</v>
      </c>
    </row>
    <row r="19" spans="1:10" ht="14.45" customHeight="1" x14ac:dyDescent="0.2">
      <c r="A19" s="466" t="s">
        <v>462</v>
      </c>
      <c r="B19" s="467" t="s">
        <v>613</v>
      </c>
      <c r="C19" s="468">
        <v>2.8459299999999996</v>
      </c>
      <c r="D19" s="468">
        <v>5.6855599999999997</v>
      </c>
      <c r="E19" s="468"/>
      <c r="F19" s="468">
        <v>5.1436800000000007</v>
      </c>
      <c r="G19" s="468">
        <v>0</v>
      </c>
      <c r="H19" s="468">
        <v>5.1436800000000007</v>
      </c>
      <c r="I19" s="469" t="s">
        <v>266</v>
      </c>
      <c r="J19" s="470" t="s">
        <v>1</v>
      </c>
    </row>
    <row r="20" spans="1:10" ht="14.45" customHeight="1" x14ac:dyDescent="0.2">
      <c r="A20" s="466" t="s">
        <v>462</v>
      </c>
      <c r="B20" s="467" t="s">
        <v>614</v>
      </c>
      <c r="C20" s="468">
        <v>0.90100000000000002</v>
      </c>
      <c r="D20" s="468">
        <v>1.1140000000000001</v>
      </c>
      <c r="E20" s="468"/>
      <c r="F20" s="468">
        <v>1.143</v>
      </c>
      <c r="G20" s="468">
        <v>0</v>
      </c>
      <c r="H20" s="468">
        <v>1.143</v>
      </c>
      <c r="I20" s="469" t="s">
        <v>266</v>
      </c>
      <c r="J20" s="470" t="s">
        <v>1</v>
      </c>
    </row>
    <row r="21" spans="1:10" ht="14.45" customHeight="1" x14ac:dyDescent="0.2">
      <c r="A21" s="466" t="s">
        <v>462</v>
      </c>
      <c r="B21" s="467" t="s">
        <v>615</v>
      </c>
      <c r="C21" s="468">
        <v>3.9729999999999999</v>
      </c>
      <c r="D21" s="468">
        <v>2.4326699999999999</v>
      </c>
      <c r="E21" s="468"/>
      <c r="F21" s="468">
        <v>2.3536199999999998</v>
      </c>
      <c r="G21" s="468">
        <v>0</v>
      </c>
      <c r="H21" s="468">
        <v>2.3536199999999998</v>
      </c>
      <c r="I21" s="469" t="s">
        <v>266</v>
      </c>
      <c r="J21" s="470" t="s">
        <v>1</v>
      </c>
    </row>
    <row r="22" spans="1:10" ht="14.45" customHeight="1" x14ac:dyDescent="0.2">
      <c r="A22" s="466" t="s">
        <v>462</v>
      </c>
      <c r="B22" s="467" t="s">
        <v>464</v>
      </c>
      <c r="C22" s="468">
        <v>9.3516399999999997</v>
      </c>
      <c r="D22" s="468">
        <v>12.6609</v>
      </c>
      <c r="E22" s="468"/>
      <c r="F22" s="468">
        <v>9.0983900000000002</v>
      </c>
      <c r="G22" s="468">
        <v>0</v>
      </c>
      <c r="H22" s="468">
        <v>9.0983900000000002</v>
      </c>
      <c r="I22" s="469" t="s">
        <v>266</v>
      </c>
      <c r="J22" s="470" t="s">
        <v>465</v>
      </c>
    </row>
    <row r="23" spans="1:10" ht="14.45" customHeight="1" x14ac:dyDescent="0.2">
      <c r="A23" s="466" t="s">
        <v>266</v>
      </c>
      <c r="B23" s="467" t="s">
        <v>266</v>
      </c>
      <c r="C23" s="468" t="s">
        <v>266</v>
      </c>
      <c r="D23" s="468" t="s">
        <v>266</v>
      </c>
      <c r="E23" s="468"/>
      <c r="F23" s="468" t="s">
        <v>266</v>
      </c>
      <c r="G23" s="468" t="s">
        <v>266</v>
      </c>
      <c r="H23" s="468" t="s">
        <v>266</v>
      </c>
      <c r="I23" s="469" t="s">
        <v>266</v>
      </c>
      <c r="J23" s="470" t="s">
        <v>466</v>
      </c>
    </row>
    <row r="24" spans="1:10" ht="14.45" customHeight="1" x14ac:dyDescent="0.2">
      <c r="A24" s="466" t="s">
        <v>467</v>
      </c>
      <c r="B24" s="467" t="s">
        <v>468</v>
      </c>
      <c r="C24" s="468" t="s">
        <v>266</v>
      </c>
      <c r="D24" s="468" t="s">
        <v>266</v>
      </c>
      <c r="E24" s="468"/>
      <c r="F24" s="468" t="s">
        <v>266</v>
      </c>
      <c r="G24" s="468" t="s">
        <v>266</v>
      </c>
      <c r="H24" s="468" t="s">
        <v>266</v>
      </c>
      <c r="I24" s="469" t="s">
        <v>266</v>
      </c>
      <c r="J24" s="470" t="s">
        <v>0</v>
      </c>
    </row>
    <row r="25" spans="1:10" ht="14.45" customHeight="1" x14ac:dyDescent="0.2">
      <c r="A25" s="466" t="s">
        <v>467</v>
      </c>
      <c r="B25" s="467" t="s">
        <v>610</v>
      </c>
      <c r="C25" s="468">
        <v>1178.8991999999996</v>
      </c>
      <c r="D25" s="468">
        <v>1043.9026600000002</v>
      </c>
      <c r="E25" s="468"/>
      <c r="F25" s="468">
        <v>2240.2931599999988</v>
      </c>
      <c r="G25" s="468">
        <v>0</v>
      </c>
      <c r="H25" s="468">
        <v>2240.2931599999988</v>
      </c>
      <c r="I25" s="469" t="s">
        <v>266</v>
      </c>
      <c r="J25" s="470" t="s">
        <v>1</v>
      </c>
    </row>
    <row r="26" spans="1:10" ht="14.45" customHeight="1" x14ac:dyDescent="0.2">
      <c r="A26" s="466" t="s">
        <v>467</v>
      </c>
      <c r="B26" s="467" t="s">
        <v>611</v>
      </c>
      <c r="C26" s="468">
        <v>76.835019999999972</v>
      </c>
      <c r="D26" s="468">
        <v>63.956719999999997</v>
      </c>
      <c r="E26" s="468"/>
      <c r="F26" s="468">
        <v>84.833510000000018</v>
      </c>
      <c r="G26" s="468">
        <v>0</v>
      </c>
      <c r="H26" s="468">
        <v>84.833510000000018</v>
      </c>
      <c r="I26" s="469" t="s">
        <v>266</v>
      </c>
      <c r="J26" s="470" t="s">
        <v>1</v>
      </c>
    </row>
    <row r="27" spans="1:10" ht="14.45" customHeight="1" x14ac:dyDescent="0.2">
      <c r="A27" s="466" t="s">
        <v>467</v>
      </c>
      <c r="B27" s="467" t="s">
        <v>612</v>
      </c>
      <c r="C27" s="468">
        <v>0.79</v>
      </c>
      <c r="D27" s="468">
        <v>0.76200000000000001</v>
      </c>
      <c r="E27" s="468"/>
      <c r="F27" s="468">
        <v>0.14899999999999999</v>
      </c>
      <c r="G27" s="468">
        <v>0</v>
      </c>
      <c r="H27" s="468">
        <v>0.14899999999999999</v>
      </c>
      <c r="I27" s="469" t="s">
        <v>266</v>
      </c>
      <c r="J27" s="470" t="s">
        <v>1</v>
      </c>
    </row>
    <row r="28" spans="1:10" ht="14.45" customHeight="1" x14ac:dyDescent="0.2">
      <c r="A28" s="466" t="s">
        <v>467</v>
      </c>
      <c r="B28" s="467" t="s">
        <v>613</v>
      </c>
      <c r="C28" s="468">
        <v>14.248950000000001</v>
      </c>
      <c r="D28" s="468">
        <v>21.4177</v>
      </c>
      <c r="E28" s="468"/>
      <c r="F28" s="468">
        <v>3.5615800000000002</v>
      </c>
      <c r="G28" s="468">
        <v>0</v>
      </c>
      <c r="H28" s="468">
        <v>3.5615800000000002</v>
      </c>
      <c r="I28" s="469" t="s">
        <v>266</v>
      </c>
      <c r="J28" s="470" t="s">
        <v>1</v>
      </c>
    </row>
    <row r="29" spans="1:10" ht="14.45" customHeight="1" x14ac:dyDescent="0.2">
      <c r="A29" s="466" t="s">
        <v>467</v>
      </c>
      <c r="B29" s="467" t="s">
        <v>614</v>
      </c>
      <c r="C29" s="468">
        <v>0.27</v>
      </c>
      <c r="D29" s="468">
        <v>0.121</v>
      </c>
      <c r="E29" s="468"/>
      <c r="F29" s="468">
        <v>0.183</v>
      </c>
      <c r="G29" s="468">
        <v>0</v>
      </c>
      <c r="H29" s="468">
        <v>0.183</v>
      </c>
      <c r="I29" s="469" t="s">
        <v>266</v>
      </c>
      <c r="J29" s="470" t="s">
        <v>1</v>
      </c>
    </row>
    <row r="30" spans="1:10" ht="14.45" customHeight="1" x14ac:dyDescent="0.2">
      <c r="A30" s="466" t="s">
        <v>467</v>
      </c>
      <c r="B30" s="467" t="s">
        <v>615</v>
      </c>
      <c r="C30" s="468">
        <v>4.76</v>
      </c>
      <c r="D30" s="468">
        <v>2.3588</v>
      </c>
      <c r="E30" s="468"/>
      <c r="F30" s="468">
        <v>4.6988000000000003</v>
      </c>
      <c r="G30" s="468">
        <v>0</v>
      </c>
      <c r="H30" s="468">
        <v>4.6988000000000003</v>
      </c>
      <c r="I30" s="469" t="s">
        <v>266</v>
      </c>
      <c r="J30" s="470" t="s">
        <v>1</v>
      </c>
    </row>
    <row r="31" spans="1:10" ht="14.45" customHeight="1" x14ac:dyDescent="0.2">
      <c r="A31" s="466" t="s">
        <v>467</v>
      </c>
      <c r="B31" s="467" t="s">
        <v>469</v>
      </c>
      <c r="C31" s="468">
        <v>1275.8031699999995</v>
      </c>
      <c r="D31" s="468">
        <v>1132.5188800000001</v>
      </c>
      <c r="E31" s="468"/>
      <c r="F31" s="468">
        <v>2333.7190499999988</v>
      </c>
      <c r="G31" s="468">
        <v>0</v>
      </c>
      <c r="H31" s="468">
        <v>2333.7190499999988</v>
      </c>
      <c r="I31" s="469" t="s">
        <v>266</v>
      </c>
      <c r="J31" s="470" t="s">
        <v>465</v>
      </c>
    </row>
    <row r="32" spans="1:10" ht="14.45" customHeight="1" x14ac:dyDescent="0.2">
      <c r="A32" s="466" t="s">
        <v>266</v>
      </c>
      <c r="B32" s="467" t="s">
        <v>266</v>
      </c>
      <c r="C32" s="468" t="s">
        <v>266</v>
      </c>
      <c r="D32" s="468" t="s">
        <v>266</v>
      </c>
      <c r="E32" s="468"/>
      <c r="F32" s="468" t="s">
        <v>266</v>
      </c>
      <c r="G32" s="468" t="s">
        <v>266</v>
      </c>
      <c r="H32" s="468" t="s">
        <v>266</v>
      </c>
      <c r="I32" s="469" t="s">
        <v>266</v>
      </c>
      <c r="J32" s="470" t="s">
        <v>466</v>
      </c>
    </row>
    <row r="33" spans="1:10" ht="14.45" customHeight="1" x14ac:dyDescent="0.2">
      <c r="A33" s="466" t="s">
        <v>457</v>
      </c>
      <c r="B33" s="467" t="s">
        <v>460</v>
      </c>
      <c r="C33" s="468">
        <v>1285.1548099999995</v>
      </c>
      <c r="D33" s="468">
        <v>1145.1797800000002</v>
      </c>
      <c r="E33" s="468"/>
      <c r="F33" s="468">
        <v>2342.8174399999989</v>
      </c>
      <c r="G33" s="468">
        <v>0</v>
      </c>
      <c r="H33" s="468">
        <v>2342.8174399999989</v>
      </c>
      <c r="I33" s="469" t="s">
        <v>266</v>
      </c>
      <c r="J33" s="470" t="s">
        <v>461</v>
      </c>
    </row>
  </sheetData>
  <mergeCells count="3">
    <mergeCell ref="A1:I1"/>
    <mergeCell ref="F3:I3"/>
    <mergeCell ref="C4:D4"/>
  </mergeCells>
  <conditionalFormatting sqref="F13 F34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3">
    <cfRule type="expression" dxfId="11" priority="6">
      <formula>$H14&gt;0</formula>
    </cfRule>
  </conditionalFormatting>
  <conditionalFormatting sqref="A14:A33">
    <cfRule type="expression" dxfId="10" priority="5">
      <formula>AND($J14&lt;&gt;"mezeraKL",$J14&lt;&gt;"")</formula>
    </cfRule>
  </conditionalFormatting>
  <conditionalFormatting sqref="I14:I33">
    <cfRule type="expression" dxfId="9" priority="7">
      <formula>$I14&gt;1</formula>
    </cfRule>
  </conditionalFormatting>
  <conditionalFormatting sqref="B14:B33">
    <cfRule type="expression" dxfId="8" priority="4">
      <formula>OR($J14="NS",$J14="SumaNS",$J14="Účet")</formula>
    </cfRule>
  </conditionalFormatting>
  <conditionalFormatting sqref="A14:D33 F14:I33">
    <cfRule type="expression" dxfId="7" priority="8">
      <formula>AND($J14&lt;&gt;"",$J14&lt;&gt;"mezeraKL")</formula>
    </cfRule>
  </conditionalFormatting>
  <conditionalFormatting sqref="B14:D33 F14:I33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3 F14:I33">
    <cfRule type="expression" dxfId="5" priority="2">
      <formula>OR($J14="SumaNS",$J14="NS")</formula>
    </cfRule>
  </conditionalFormatting>
  <hyperlinks>
    <hyperlink ref="A2" location="Obsah!A1" display="Zpět na Obsah  KL 01  1.-4.měsíc" xr:uid="{6419B85A-616A-46F4-A0E2-DB5F9C71ECA7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3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1198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459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23.982811525170778</v>
      </c>
      <c r="J3" s="98">
        <f>SUBTOTAL(9,J5:J1048576)</f>
        <v>253128</v>
      </c>
      <c r="K3" s="99">
        <f>SUBTOTAL(9,K5:K1048576)</f>
        <v>6070721.1157434285</v>
      </c>
    </row>
    <row r="4" spans="1:11" s="208" customFormat="1" ht="14.45" customHeight="1" thickBot="1" x14ac:dyDescent="0.25">
      <c r="A4" s="575" t="s">
        <v>4</v>
      </c>
      <c r="B4" s="576" t="s">
        <v>5</v>
      </c>
      <c r="C4" s="576" t="s">
        <v>0</v>
      </c>
      <c r="D4" s="576" t="s">
        <v>6</v>
      </c>
      <c r="E4" s="576" t="s">
        <v>7</v>
      </c>
      <c r="F4" s="576" t="s">
        <v>1</v>
      </c>
      <c r="G4" s="576" t="s">
        <v>70</v>
      </c>
      <c r="H4" s="474" t="s">
        <v>11</v>
      </c>
      <c r="I4" s="475" t="s">
        <v>141</v>
      </c>
      <c r="J4" s="475" t="s">
        <v>13</v>
      </c>
      <c r="K4" s="476" t="s">
        <v>155</v>
      </c>
    </row>
    <row r="5" spans="1:11" ht="14.45" customHeight="1" x14ac:dyDescent="0.2">
      <c r="A5" s="543" t="s">
        <v>457</v>
      </c>
      <c r="B5" s="544" t="s">
        <v>458</v>
      </c>
      <c r="C5" s="547" t="s">
        <v>462</v>
      </c>
      <c r="D5" s="577" t="s">
        <v>463</v>
      </c>
      <c r="E5" s="547" t="s">
        <v>616</v>
      </c>
      <c r="F5" s="577" t="s">
        <v>617</v>
      </c>
      <c r="G5" s="547" t="s">
        <v>618</v>
      </c>
      <c r="H5" s="547" t="s">
        <v>619</v>
      </c>
      <c r="I5" s="116">
        <v>15.810000419616699</v>
      </c>
      <c r="J5" s="116">
        <v>100</v>
      </c>
      <c r="K5" s="560">
        <v>1581.22998046875</v>
      </c>
    </row>
    <row r="6" spans="1:11" ht="14.45" customHeight="1" x14ac:dyDescent="0.2">
      <c r="A6" s="484" t="s">
        <v>457</v>
      </c>
      <c r="B6" s="485" t="s">
        <v>458</v>
      </c>
      <c r="C6" s="486" t="s">
        <v>462</v>
      </c>
      <c r="D6" s="487" t="s">
        <v>463</v>
      </c>
      <c r="E6" s="486" t="s">
        <v>620</v>
      </c>
      <c r="F6" s="487" t="s">
        <v>621</v>
      </c>
      <c r="G6" s="486" t="s">
        <v>622</v>
      </c>
      <c r="H6" s="486" t="s">
        <v>623</v>
      </c>
      <c r="I6" s="489">
        <v>0.57999998331069946</v>
      </c>
      <c r="J6" s="489">
        <v>1500</v>
      </c>
      <c r="K6" s="490">
        <v>868</v>
      </c>
    </row>
    <row r="7" spans="1:11" ht="14.45" customHeight="1" x14ac:dyDescent="0.2">
      <c r="A7" s="484" t="s">
        <v>457</v>
      </c>
      <c r="B7" s="485" t="s">
        <v>458</v>
      </c>
      <c r="C7" s="486" t="s">
        <v>462</v>
      </c>
      <c r="D7" s="487" t="s">
        <v>463</v>
      </c>
      <c r="E7" s="486" t="s">
        <v>620</v>
      </c>
      <c r="F7" s="487" t="s">
        <v>621</v>
      </c>
      <c r="G7" s="486" t="s">
        <v>624</v>
      </c>
      <c r="H7" s="486" t="s">
        <v>625</v>
      </c>
      <c r="I7" s="489">
        <v>1.4900000095367432</v>
      </c>
      <c r="J7" s="489">
        <v>200</v>
      </c>
      <c r="K7" s="490">
        <v>298</v>
      </c>
    </row>
    <row r="8" spans="1:11" ht="14.45" customHeight="1" x14ac:dyDescent="0.2">
      <c r="A8" s="484" t="s">
        <v>457</v>
      </c>
      <c r="B8" s="485" t="s">
        <v>458</v>
      </c>
      <c r="C8" s="486" t="s">
        <v>462</v>
      </c>
      <c r="D8" s="487" t="s">
        <v>463</v>
      </c>
      <c r="E8" s="486" t="s">
        <v>620</v>
      </c>
      <c r="F8" s="487" t="s">
        <v>621</v>
      </c>
      <c r="G8" s="486" t="s">
        <v>626</v>
      </c>
      <c r="H8" s="486" t="s">
        <v>627</v>
      </c>
      <c r="I8" s="489">
        <v>1.1699999570846558</v>
      </c>
      <c r="J8" s="489">
        <v>20</v>
      </c>
      <c r="K8" s="490">
        <v>23.399999618530273</v>
      </c>
    </row>
    <row r="9" spans="1:11" ht="14.45" customHeight="1" x14ac:dyDescent="0.2">
      <c r="A9" s="484" t="s">
        <v>457</v>
      </c>
      <c r="B9" s="485" t="s">
        <v>458</v>
      </c>
      <c r="C9" s="486" t="s">
        <v>462</v>
      </c>
      <c r="D9" s="487" t="s">
        <v>463</v>
      </c>
      <c r="E9" s="486" t="s">
        <v>620</v>
      </c>
      <c r="F9" s="487" t="s">
        <v>621</v>
      </c>
      <c r="G9" s="486" t="s">
        <v>628</v>
      </c>
      <c r="H9" s="486" t="s">
        <v>629</v>
      </c>
      <c r="I9" s="489">
        <v>10.119999885559082</v>
      </c>
      <c r="J9" s="489">
        <v>2</v>
      </c>
      <c r="K9" s="490">
        <v>20.239999771118164</v>
      </c>
    </row>
    <row r="10" spans="1:11" ht="14.45" customHeight="1" x14ac:dyDescent="0.2">
      <c r="A10" s="484" t="s">
        <v>457</v>
      </c>
      <c r="B10" s="485" t="s">
        <v>458</v>
      </c>
      <c r="C10" s="486" t="s">
        <v>462</v>
      </c>
      <c r="D10" s="487" t="s">
        <v>463</v>
      </c>
      <c r="E10" s="486" t="s">
        <v>620</v>
      </c>
      <c r="F10" s="487" t="s">
        <v>621</v>
      </c>
      <c r="G10" s="486" t="s">
        <v>630</v>
      </c>
      <c r="H10" s="486" t="s">
        <v>631</v>
      </c>
      <c r="I10" s="489">
        <v>13.020000457763672</v>
      </c>
      <c r="J10" s="489">
        <v>1</v>
      </c>
      <c r="K10" s="490">
        <v>13.020000457763672</v>
      </c>
    </row>
    <row r="11" spans="1:11" ht="14.45" customHeight="1" x14ac:dyDescent="0.2">
      <c r="A11" s="484" t="s">
        <v>457</v>
      </c>
      <c r="B11" s="485" t="s">
        <v>458</v>
      </c>
      <c r="C11" s="486" t="s">
        <v>462</v>
      </c>
      <c r="D11" s="487" t="s">
        <v>463</v>
      </c>
      <c r="E11" s="486" t="s">
        <v>620</v>
      </c>
      <c r="F11" s="487" t="s">
        <v>621</v>
      </c>
      <c r="G11" s="486" t="s">
        <v>632</v>
      </c>
      <c r="H11" s="486" t="s">
        <v>633</v>
      </c>
      <c r="I11" s="489">
        <v>0.85500001907348633</v>
      </c>
      <c r="J11" s="489">
        <v>115</v>
      </c>
      <c r="K11" s="490">
        <v>98.75</v>
      </c>
    </row>
    <row r="12" spans="1:11" ht="14.45" customHeight="1" x14ac:dyDescent="0.2">
      <c r="A12" s="484" t="s">
        <v>457</v>
      </c>
      <c r="B12" s="485" t="s">
        <v>458</v>
      </c>
      <c r="C12" s="486" t="s">
        <v>462</v>
      </c>
      <c r="D12" s="487" t="s">
        <v>463</v>
      </c>
      <c r="E12" s="486" t="s">
        <v>620</v>
      </c>
      <c r="F12" s="487" t="s">
        <v>621</v>
      </c>
      <c r="G12" s="486" t="s">
        <v>634</v>
      </c>
      <c r="H12" s="486" t="s">
        <v>635</v>
      </c>
      <c r="I12" s="489">
        <v>98.379997253417969</v>
      </c>
      <c r="J12" s="489">
        <v>2</v>
      </c>
      <c r="K12" s="490">
        <v>196.75999450683594</v>
      </c>
    </row>
    <row r="13" spans="1:11" ht="14.45" customHeight="1" x14ac:dyDescent="0.2">
      <c r="A13" s="484" t="s">
        <v>457</v>
      </c>
      <c r="B13" s="485" t="s">
        <v>458</v>
      </c>
      <c r="C13" s="486" t="s">
        <v>462</v>
      </c>
      <c r="D13" s="487" t="s">
        <v>463</v>
      </c>
      <c r="E13" s="486" t="s">
        <v>620</v>
      </c>
      <c r="F13" s="487" t="s">
        <v>621</v>
      </c>
      <c r="G13" s="486" t="s">
        <v>636</v>
      </c>
      <c r="H13" s="486" t="s">
        <v>637</v>
      </c>
      <c r="I13" s="489">
        <v>0.37799999713897703</v>
      </c>
      <c r="J13" s="489">
        <v>560</v>
      </c>
      <c r="K13" s="490">
        <v>211.79999923706055</v>
      </c>
    </row>
    <row r="14" spans="1:11" ht="14.45" customHeight="1" x14ac:dyDescent="0.2">
      <c r="A14" s="484" t="s">
        <v>457</v>
      </c>
      <c r="B14" s="485" t="s">
        <v>458</v>
      </c>
      <c r="C14" s="486" t="s">
        <v>462</v>
      </c>
      <c r="D14" s="487" t="s">
        <v>463</v>
      </c>
      <c r="E14" s="486" t="s">
        <v>620</v>
      </c>
      <c r="F14" s="487" t="s">
        <v>621</v>
      </c>
      <c r="G14" s="486" t="s">
        <v>632</v>
      </c>
      <c r="H14" s="486" t="s">
        <v>638</v>
      </c>
      <c r="I14" s="489">
        <v>0.85500001907348633</v>
      </c>
      <c r="J14" s="489">
        <v>100</v>
      </c>
      <c r="K14" s="490">
        <v>85.5</v>
      </c>
    </row>
    <row r="15" spans="1:11" ht="14.45" customHeight="1" x14ac:dyDescent="0.2">
      <c r="A15" s="484" t="s">
        <v>457</v>
      </c>
      <c r="B15" s="485" t="s">
        <v>458</v>
      </c>
      <c r="C15" s="486" t="s">
        <v>462</v>
      </c>
      <c r="D15" s="487" t="s">
        <v>463</v>
      </c>
      <c r="E15" s="486" t="s">
        <v>620</v>
      </c>
      <c r="F15" s="487" t="s">
        <v>621</v>
      </c>
      <c r="G15" s="486" t="s">
        <v>639</v>
      </c>
      <c r="H15" s="486" t="s">
        <v>640</v>
      </c>
      <c r="I15" s="489">
        <v>1.5149999856948853</v>
      </c>
      <c r="J15" s="489">
        <v>100</v>
      </c>
      <c r="K15" s="490">
        <v>151.5</v>
      </c>
    </row>
    <row r="16" spans="1:11" ht="14.45" customHeight="1" x14ac:dyDescent="0.2">
      <c r="A16" s="484" t="s">
        <v>457</v>
      </c>
      <c r="B16" s="485" t="s">
        <v>458</v>
      </c>
      <c r="C16" s="486" t="s">
        <v>462</v>
      </c>
      <c r="D16" s="487" t="s">
        <v>463</v>
      </c>
      <c r="E16" s="486" t="s">
        <v>620</v>
      </c>
      <c r="F16" s="487" t="s">
        <v>621</v>
      </c>
      <c r="G16" s="486" t="s">
        <v>641</v>
      </c>
      <c r="H16" s="486" t="s">
        <v>642</v>
      </c>
      <c r="I16" s="489">
        <v>4.5999999046325684</v>
      </c>
      <c r="J16" s="489">
        <v>24</v>
      </c>
      <c r="K16" s="490">
        <v>110.40000152587891</v>
      </c>
    </row>
    <row r="17" spans="1:11" ht="14.45" customHeight="1" x14ac:dyDescent="0.2">
      <c r="A17" s="484" t="s">
        <v>457</v>
      </c>
      <c r="B17" s="485" t="s">
        <v>458</v>
      </c>
      <c r="C17" s="486" t="s">
        <v>462</v>
      </c>
      <c r="D17" s="487" t="s">
        <v>463</v>
      </c>
      <c r="E17" s="486" t="s">
        <v>620</v>
      </c>
      <c r="F17" s="487" t="s">
        <v>621</v>
      </c>
      <c r="G17" s="486" t="s">
        <v>643</v>
      </c>
      <c r="H17" s="486" t="s">
        <v>644</v>
      </c>
      <c r="I17" s="489">
        <v>8.3999996185302734</v>
      </c>
      <c r="J17" s="489">
        <v>12</v>
      </c>
      <c r="K17" s="490">
        <v>100.80000305175781</v>
      </c>
    </row>
    <row r="18" spans="1:11" ht="14.45" customHeight="1" x14ac:dyDescent="0.2">
      <c r="A18" s="484" t="s">
        <v>457</v>
      </c>
      <c r="B18" s="485" t="s">
        <v>458</v>
      </c>
      <c r="C18" s="486" t="s">
        <v>462</v>
      </c>
      <c r="D18" s="487" t="s">
        <v>463</v>
      </c>
      <c r="E18" s="486" t="s">
        <v>620</v>
      </c>
      <c r="F18" s="487" t="s">
        <v>621</v>
      </c>
      <c r="G18" s="486" t="s">
        <v>645</v>
      </c>
      <c r="H18" s="486" t="s">
        <v>646</v>
      </c>
      <c r="I18" s="489">
        <v>7.0799999237060547</v>
      </c>
      <c r="J18" s="489">
        <v>4</v>
      </c>
      <c r="K18" s="490">
        <v>28.319999694824219</v>
      </c>
    </row>
    <row r="19" spans="1:11" ht="14.45" customHeight="1" x14ac:dyDescent="0.2">
      <c r="A19" s="484" t="s">
        <v>457</v>
      </c>
      <c r="B19" s="485" t="s">
        <v>458</v>
      </c>
      <c r="C19" s="486" t="s">
        <v>462</v>
      </c>
      <c r="D19" s="487" t="s">
        <v>463</v>
      </c>
      <c r="E19" s="486" t="s">
        <v>620</v>
      </c>
      <c r="F19" s="487" t="s">
        <v>621</v>
      </c>
      <c r="G19" s="486" t="s">
        <v>647</v>
      </c>
      <c r="H19" s="486" t="s">
        <v>648</v>
      </c>
      <c r="I19" s="489">
        <v>8.3400001525878906</v>
      </c>
      <c r="J19" s="489">
        <v>4</v>
      </c>
      <c r="K19" s="490">
        <v>33.360000610351563</v>
      </c>
    </row>
    <row r="20" spans="1:11" ht="14.45" customHeight="1" x14ac:dyDescent="0.2">
      <c r="A20" s="484" t="s">
        <v>457</v>
      </c>
      <c r="B20" s="485" t="s">
        <v>458</v>
      </c>
      <c r="C20" s="486" t="s">
        <v>462</v>
      </c>
      <c r="D20" s="487" t="s">
        <v>463</v>
      </c>
      <c r="E20" s="486" t="s">
        <v>620</v>
      </c>
      <c r="F20" s="487" t="s">
        <v>621</v>
      </c>
      <c r="G20" s="486" t="s">
        <v>649</v>
      </c>
      <c r="H20" s="486" t="s">
        <v>650</v>
      </c>
      <c r="I20" s="489">
        <v>9.5900001525878906</v>
      </c>
      <c r="J20" s="489">
        <v>2</v>
      </c>
      <c r="K20" s="490">
        <v>19.180000305175781</v>
      </c>
    </row>
    <row r="21" spans="1:11" ht="14.45" customHeight="1" x14ac:dyDescent="0.2">
      <c r="A21" s="484" t="s">
        <v>457</v>
      </c>
      <c r="B21" s="485" t="s">
        <v>458</v>
      </c>
      <c r="C21" s="486" t="s">
        <v>462</v>
      </c>
      <c r="D21" s="487" t="s">
        <v>463</v>
      </c>
      <c r="E21" s="486" t="s">
        <v>620</v>
      </c>
      <c r="F21" s="487" t="s">
        <v>621</v>
      </c>
      <c r="G21" s="486" t="s">
        <v>651</v>
      </c>
      <c r="H21" s="486" t="s">
        <v>652</v>
      </c>
      <c r="I21" s="489">
        <v>2.7300000190734863</v>
      </c>
      <c r="J21" s="489">
        <v>15</v>
      </c>
      <c r="K21" s="490">
        <v>40.900001525878906</v>
      </c>
    </row>
    <row r="22" spans="1:11" ht="14.45" customHeight="1" x14ac:dyDescent="0.2">
      <c r="A22" s="484" t="s">
        <v>457</v>
      </c>
      <c r="B22" s="485" t="s">
        <v>458</v>
      </c>
      <c r="C22" s="486" t="s">
        <v>462</v>
      </c>
      <c r="D22" s="487" t="s">
        <v>463</v>
      </c>
      <c r="E22" s="486" t="s">
        <v>620</v>
      </c>
      <c r="F22" s="487" t="s">
        <v>621</v>
      </c>
      <c r="G22" s="486" t="s">
        <v>653</v>
      </c>
      <c r="H22" s="486" t="s">
        <v>654</v>
      </c>
      <c r="I22" s="489">
        <v>0.50999999046325684</v>
      </c>
      <c r="J22" s="489">
        <v>200</v>
      </c>
      <c r="K22" s="490">
        <v>102</v>
      </c>
    </row>
    <row r="23" spans="1:11" ht="14.45" customHeight="1" x14ac:dyDescent="0.2">
      <c r="A23" s="484" t="s">
        <v>457</v>
      </c>
      <c r="B23" s="485" t="s">
        <v>458</v>
      </c>
      <c r="C23" s="486" t="s">
        <v>462</v>
      </c>
      <c r="D23" s="487" t="s">
        <v>463</v>
      </c>
      <c r="E23" s="486" t="s">
        <v>620</v>
      </c>
      <c r="F23" s="487" t="s">
        <v>621</v>
      </c>
      <c r="G23" s="486" t="s">
        <v>655</v>
      </c>
      <c r="H23" s="486" t="s">
        <v>656</v>
      </c>
      <c r="I23" s="489">
        <v>0.67000001668930054</v>
      </c>
      <c r="J23" s="489">
        <v>50</v>
      </c>
      <c r="K23" s="490">
        <v>33.5</v>
      </c>
    </row>
    <row r="24" spans="1:11" ht="14.45" customHeight="1" x14ac:dyDescent="0.2">
      <c r="A24" s="484" t="s">
        <v>457</v>
      </c>
      <c r="B24" s="485" t="s">
        <v>458</v>
      </c>
      <c r="C24" s="486" t="s">
        <v>462</v>
      </c>
      <c r="D24" s="487" t="s">
        <v>463</v>
      </c>
      <c r="E24" s="486" t="s">
        <v>620</v>
      </c>
      <c r="F24" s="487" t="s">
        <v>621</v>
      </c>
      <c r="G24" s="486" t="s">
        <v>657</v>
      </c>
      <c r="H24" s="486" t="s">
        <v>658</v>
      </c>
      <c r="I24" s="489">
        <v>30.670000076293945</v>
      </c>
      <c r="J24" s="489">
        <v>13</v>
      </c>
      <c r="K24" s="490">
        <v>398.3700008392334</v>
      </c>
    </row>
    <row r="25" spans="1:11" ht="14.45" customHeight="1" x14ac:dyDescent="0.2">
      <c r="A25" s="484" t="s">
        <v>457</v>
      </c>
      <c r="B25" s="485" t="s">
        <v>458</v>
      </c>
      <c r="C25" s="486" t="s">
        <v>462</v>
      </c>
      <c r="D25" s="487" t="s">
        <v>463</v>
      </c>
      <c r="E25" s="486" t="s">
        <v>620</v>
      </c>
      <c r="F25" s="487" t="s">
        <v>621</v>
      </c>
      <c r="G25" s="486" t="s">
        <v>659</v>
      </c>
      <c r="H25" s="486" t="s">
        <v>660</v>
      </c>
      <c r="I25" s="489">
        <v>29.883332570393879</v>
      </c>
      <c r="J25" s="489">
        <v>30</v>
      </c>
      <c r="K25" s="490">
        <v>896.49996948242188</v>
      </c>
    </row>
    <row r="26" spans="1:11" ht="14.45" customHeight="1" x14ac:dyDescent="0.2">
      <c r="A26" s="484" t="s">
        <v>457</v>
      </c>
      <c r="B26" s="485" t="s">
        <v>458</v>
      </c>
      <c r="C26" s="486" t="s">
        <v>462</v>
      </c>
      <c r="D26" s="487" t="s">
        <v>463</v>
      </c>
      <c r="E26" s="486" t="s">
        <v>620</v>
      </c>
      <c r="F26" s="487" t="s">
        <v>621</v>
      </c>
      <c r="G26" s="486" t="s">
        <v>657</v>
      </c>
      <c r="H26" s="486" t="s">
        <v>661</v>
      </c>
      <c r="I26" s="489">
        <v>30.036000061035157</v>
      </c>
      <c r="J26" s="489">
        <v>10</v>
      </c>
      <c r="K26" s="490">
        <v>300.36000061035156</v>
      </c>
    </row>
    <row r="27" spans="1:11" ht="14.45" customHeight="1" x14ac:dyDescent="0.2">
      <c r="A27" s="484" t="s">
        <v>457</v>
      </c>
      <c r="B27" s="485" t="s">
        <v>458</v>
      </c>
      <c r="C27" s="486" t="s">
        <v>462</v>
      </c>
      <c r="D27" s="487" t="s">
        <v>463</v>
      </c>
      <c r="E27" s="486" t="s">
        <v>620</v>
      </c>
      <c r="F27" s="487" t="s">
        <v>621</v>
      </c>
      <c r="G27" s="486" t="s">
        <v>659</v>
      </c>
      <c r="H27" s="486" t="s">
        <v>662</v>
      </c>
      <c r="I27" s="489">
        <v>29.19999967302595</v>
      </c>
      <c r="J27" s="489">
        <v>50</v>
      </c>
      <c r="K27" s="490">
        <v>1458.699951171875</v>
      </c>
    </row>
    <row r="28" spans="1:11" ht="14.45" customHeight="1" x14ac:dyDescent="0.2">
      <c r="A28" s="484" t="s">
        <v>457</v>
      </c>
      <c r="B28" s="485" t="s">
        <v>458</v>
      </c>
      <c r="C28" s="486" t="s">
        <v>462</v>
      </c>
      <c r="D28" s="487" t="s">
        <v>463</v>
      </c>
      <c r="E28" s="486" t="s">
        <v>620</v>
      </c>
      <c r="F28" s="487" t="s">
        <v>621</v>
      </c>
      <c r="G28" s="486" t="s">
        <v>663</v>
      </c>
      <c r="H28" s="486" t="s">
        <v>664</v>
      </c>
      <c r="I28" s="489">
        <v>18.899999618530273</v>
      </c>
      <c r="J28" s="489">
        <v>2</v>
      </c>
      <c r="K28" s="490">
        <v>37.799999237060547</v>
      </c>
    </row>
    <row r="29" spans="1:11" ht="14.45" customHeight="1" x14ac:dyDescent="0.2">
      <c r="A29" s="484" t="s">
        <v>457</v>
      </c>
      <c r="B29" s="485" t="s">
        <v>458</v>
      </c>
      <c r="C29" s="486" t="s">
        <v>462</v>
      </c>
      <c r="D29" s="487" t="s">
        <v>463</v>
      </c>
      <c r="E29" s="486" t="s">
        <v>665</v>
      </c>
      <c r="F29" s="487" t="s">
        <v>666</v>
      </c>
      <c r="G29" s="486" t="s">
        <v>667</v>
      </c>
      <c r="H29" s="486" t="s">
        <v>668</v>
      </c>
      <c r="I29" s="489">
        <v>1.3636363331567158E-2</v>
      </c>
      <c r="J29" s="489">
        <v>1600</v>
      </c>
      <c r="K29" s="490">
        <v>22</v>
      </c>
    </row>
    <row r="30" spans="1:11" ht="14.45" customHeight="1" x14ac:dyDescent="0.2">
      <c r="A30" s="484" t="s">
        <v>457</v>
      </c>
      <c r="B30" s="485" t="s">
        <v>458</v>
      </c>
      <c r="C30" s="486" t="s">
        <v>462</v>
      </c>
      <c r="D30" s="487" t="s">
        <v>463</v>
      </c>
      <c r="E30" s="486" t="s">
        <v>665</v>
      </c>
      <c r="F30" s="487" t="s">
        <v>666</v>
      </c>
      <c r="G30" s="486" t="s">
        <v>667</v>
      </c>
      <c r="H30" s="486" t="s">
        <v>669</v>
      </c>
      <c r="I30" s="489">
        <v>1.4285713966403688E-2</v>
      </c>
      <c r="J30" s="489">
        <v>950</v>
      </c>
      <c r="K30" s="490">
        <v>13.5</v>
      </c>
    </row>
    <row r="31" spans="1:11" ht="14.45" customHeight="1" x14ac:dyDescent="0.2">
      <c r="A31" s="484" t="s">
        <v>457</v>
      </c>
      <c r="B31" s="485" t="s">
        <v>458</v>
      </c>
      <c r="C31" s="486" t="s">
        <v>462</v>
      </c>
      <c r="D31" s="487" t="s">
        <v>463</v>
      </c>
      <c r="E31" s="486" t="s">
        <v>665</v>
      </c>
      <c r="F31" s="487" t="s">
        <v>666</v>
      </c>
      <c r="G31" s="486" t="s">
        <v>670</v>
      </c>
      <c r="H31" s="486" t="s">
        <v>671</v>
      </c>
      <c r="I31" s="489">
        <v>59.040000915527344</v>
      </c>
      <c r="J31" s="489">
        <v>2</v>
      </c>
      <c r="K31" s="490">
        <v>118.08000183105469</v>
      </c>
    </row>
    <row r="32" spans="1:11" ht="14.45" customHeight="1" x14ac:dyDescent="0.2">
      <c r="A32" s="484" t="s">
        <v>457</v>
      </c>
      <c r="B32" s="485" t="s">
        <v>458</v>
      </c>
      <c r="C32" s="486" t="s">
        <v>462</v>
      </c>
      <c r="D32" s="487" t="s">
        <v>463</v>
      </c>
      <c r="E32" s="486" t="s">
        <v>665</v>
      </c>
      <c r="F32" s="487" t="s">
        <v>666</v>
      </c>
      <c r="G32" s="486" t="s">
        <v>672</v>
      </c>
      <c r="H32" s="486" t="s">
        <v>673</v>
      </c>
      <c r="I32" s="489">
        <v>3.1400001049041748</v>
      </c>
      <c r="J32" s="489">
        <v>100</v>
      </c>
      <c r="K32" s="490">
        <v>314</v>
      </c>
    </row>
    <row r="33" spans="1:11" ht="14.45" customHeight="1" x14ac:dyDescent="0.2">
      <c r="A33" s="484" t="s">
        <v>457</v>
      </c>
      <c r="B33" s="485" t="s">
        <v>458</v>
      </c>
      <c r="C33" s="486" t="s">
        <v>462</v>
      </c>
      <c r="D33" s="487" t="s">
        <v>463</v>
      </c>
      <c r="E33" s="486" t="s">
        <v>665</v>
      </c>
      <c r="F33" s="487" t="s">
        <v>666</v>
      </c>
      <c r="G33" s="486" t="s">
        <v>674</v>
      </c>
      <c r="H33" s="486" t="s">
        <v>675</v>
      </c>
      <c r="I33" s="489">
        <v>9.4399995803833008</v>
      </c>
      <c r="J33" s="489">
        <v>200</v>
      </c>
      <c r="K33" s="490">
        <v>1888</v>
      </c>
    </row>
    <row r="34" spans="1:11" ht="14.45" customHeight="1" x14ac:dyDescent="0.2">
      <c r="A34" s="484" t="s">
        <v>457</v>
      </c>
      <c r="B34" s="485" t="s">
        <v>458</v>
      </c>
      <c r="C34" s="486" t="s">
        <v>462</v>
      </c>
      <c r="D34" s="487" t="s">
        <v>463</v>
      </c>
      <c r="E34" s="486" t="s">
        <v>665</v>
      </c>
      <c r="F34" s="487" t="s">
        <v>666</v>
      </c>
      <c r="G34" s="486" t="s">
        <v>676</v>
      </c>
      <c r="H34" s="486" t="s">
        <v>677</v>
      </c>
      <c r="I34" s="489">
        <v>35.090000152587891</v>
      </c>
      <c r="J34" s="489">
        <v>2</v>
      </c>
      <c r="K34" s="490">
        <v>70.180000305175781</v>
      </c>
    </row>
    <row r="35" spans="1:11" ht="14.45" customHeight="1" x14ac:dyDescent="0.2">
      <c r="A35" s="484" t="s">
        <v>457</v>
      </c>
      <c r="B35" s="485" t="s">
        <v>458</v>
      </c>
      <c r="C35" s="486" t="s">
        <v>462</v>
      </c>
      <c r="D35" s="487" t="s">
        <v>463</v>
      </c>
      <c r="E35" s="486" t="s">
        <v>665</v>
      </c>
      <c r="F35" s="487" t="s">
        <v>666</v>
      </c>
      <c r="G35" s="486" t="s">
        <v>678</v>
      </c>
      <c r="H35" s="486" t="s">
        <v>679</v>
      </c>
      <c r="I35" s="489">
        <v>1.059999942779541</v>
      </c>
      <c r="J35" s="489">
        <v>100</v>
      </c>
      <c r="K35" s="490">
        <v>106</v>
      </c>
    </row>
    <row r="36" spans="1:11" ht="14.45" customHeight="1" x14ac:dyDescent="0.2">
      <c r="A36" s="484" t="s">
        <v>457</v>
      </c>
      <c r="B36" s="485" t="s">
        <v>458</v>
      </c>
      <c r="C36" s="486" t="s">
        <v>462</v>
      </c>
      <c r="D36" s="487" t="s">
        <v>463</v>
      </c>
      <c r="E36" s="486" t="s">
        <v>665</v>
      </c>
      <c r="F36" s="487" t="s">
        <v>666</v>
      </c>
      <c r="G36" s="486" t="s">
        <v>678</v>
      </c>
      <c r="H36" s="486" t="s">
        <v>680</v>
      </c>
      <c r="I36" s="489">
        <v>1.059999942779541</v>
      </c>
      <c r="J36" s="489">
        <v>100</v>
      </c>
      <c r="K36" s="490">
        <v>106</v>
      </c>
    </row>
    <row r="37" spans="1:11" ht="14.45" customHeight="1" x14ac:dyDescent="0.2">
      <c r="A37" s="484" t="s">
        <v>457</v>
      </c>
      <c r="B37" s="485" t="s">
        <v>458</v>
      </c>
      <c r="C37" s="486" t="s">
        <v>462</v>
      </c>
      <c r="D37" s="487" t="s">
        <v>463</v>
      </c>
      <c r="E37" s="486" t="s">
        <v>665</v>
      </c>
      <c r="F37" s="487" t="s">
        <v>666</v>
      </c>
      <c r="G37" s="486" t="s">
        <v>681</v>
      </c>
      <c r="H37" s="486" t="s">
        <v>682</v>
      </c>
      <c r="I37" s="489">
        <v>11.737499713897705</v>
      </c>
      <c r="J37" s="489">
        <v>110</v>
      </c>
      <c r="K37" s="490">
        <v>1291.2000350952148</v>
      </c>
    </row>
    <row r="38" spans="1:11" ht="14.45" customHeight="1" x14ac:dyDescent="0.2">
      <c r="A38" s="484" t="s">
        <v>457</v>
      </c>
      <c r="B38" s="485" t="s">
        <v>458</v>
      </c>
      <c r="C38" s="486" t="s">
        <v>462</v>
      </c>
      <c r="D38" s="487" t="s">
        <v>463</v>
      </c>
      <c r="E38" s="486" t="s">
        <v>665</v>
      </c>
      <c r="F38" s="487" t="s">
        <v>666</v>
      </c>
      <c r="G38" s="486" t="s">
        <v>683</v>
      </c>
      <c r="H38" s="486" t="s">
        <v>684</v>
      </c>
      <c r="I38" s="489">
        <v>13.310000419616699</v>
      </c>
      <c r="J38" s="489">
        <v>115</v>
      </c>
      <c r="K38" s="490">
        <v>1530.6500244140625</v>
      </c>
    </row>
    <row r="39" spans="1:11" ht="14.45" customHeight="1" x14ac:dyDescent="0.2">
      <c r="A39" s="484" t="s">
        <v>457</v>
      </c>
      <c r="B39" s="485" t="s">
        <v>458</v>
      </c>
      <c r="C39" s="486" t="s">
        <v>462</v>
      </c>
      <c r="D39" s="487" t="s">
        <v>463</v>
      </c>
      <c r="E39" s="486" t="s">
        <v>665</v>
      </c>
      <c r="F39" s="487" t="s">
        <v>666</v>
      </c>
      <c r="G39" s="486" t="s">
        <v>685</v>
      </c>
      <c r="H39" s="486" t="s">
        <v>686</v>
      </c>
      <c r="I39" s="489">
        <v>25.530000686645508</v>
      </c>
      <c r="J39" s="489">
        <v>22</v>
      </c>
      <c r="K39" s="490">
        <v>561.66000747680664</v>
      </c>
    </row>
    <row r="40" spans="1:11" ht="14.45" customHeight="1" x14ac:dyDescent="0.2">
      <c r="A40" s="484" t="s">
        <v>457</v>
      </c>
      <c r="B40" s="485" t="s">
        <v>458</v>
      </c>
      <c r="C40" s="486" t="s">
        <v>462</v>
      </c>
      <c r="D40" s="487" t="s">
        <v>463</v>
      </c>
      <c r="E40" s="486" t="s">
        <v>665</v>
      </c>
      <c r="F40" s="487" t="s">
        <v>666</v>
      </c>
      <c r="G40" s="486" t="s">
        <v>687</v>
      </c>
      <c r="H40" s="486" t="s">
        <v>688</v>
      </c>
      <c r="I40" s="489">
        <v>4.9699997901916504</v>
      </c>
      <c r="J40" s="489">
        <v>200</v>
      </c>
      <c r="K40" s="490">
        <v>994</v>
      </c>
    </row>
    <row r="41" spans="1:11" ht="14.45" customHeight="1" x14ac:dyDescent="0.2">
      <c r="A41" s="484" t="s">
        <v>457</v>
      </c>
      <c r="B41" s="485" t="s">
        <v>458</v>
      </c>
      <c r="C41" s="486" t="s">
        <v>462</v>
      </c>
      <c r="D41" s="487" t="s">
        <v>463</v>
      </c>
      <c r="E41" s="486" t="s">
        <v>665</v>
      </c>
      <c r="F41" s="487" t="s">
        <v>666</v>
      </c>
      <c r="G41" s="486" t="s">
        <v>683</v>
      </c>
      <c r="H41" s="486" t="s">
        <v>689</v>
      </c>
      <c r="I41" s="489">
        <v>13.310000419616699</v>
      </c>
      <c r="J41" s="489">
        <v>115</v>
      </c>
      <c r="K41" s="490">
        <v>1530.6500511169434</v>
      </c>
    </row>
    <row r="42" spans="1:11" ht="14.45" customHeight="1" x14ac:dyDescent="0.2">
      <c r="A42" s="484" t="s">
        <v>457</v>
      </c>
      <c r="B42" s="485" t="s">
        <v>458</v>
      </c>
      <c r="C42" s="486" t="s">
        <v>462</v>
      </c>
      <c r="D42" s="487" t="s">
        <v>463</v>
      </c>
      <c r="E42" s="486" t="s">
        <v>665</v>
      </c>
      <c r="F42" s="487" t="s">
        <v>666</v>
      </c>
      <c r="G42" s="486" t="s">
        <v>690</v>
      </c>
      <c r="H42" s="486" t="s">
        <v>691</v>
      </c>
      <c r="I42" s="489">
        <v>311.67500305175781</v>
      </c>
      <c r="J42" s="489">
        <v>4</v>
      </c>
      <c r="K42" s="490">
        <v>1246.7000122070313</v>
      </c>
    </row>
    <row r="43" spans="1:11" ht="14.45" customHeight="1" x14ac:dyDescent="0.2">
      <c r="A43" s="484" t="s">
        <v>457</v>
      </c>
      <c r="B43" s="485" t="s">
        <v>458</v>
      </c>
      <c r="C43" s="486" t="s">
        <v>462</v>
      </c>
      <c r="D43" s="487" t="s">
        <v>463</v>
      </c>
      <c r="E43" s="486" t="s">
        <v>665</v>
      </c>
      <c r="F43" s="487" t="s">
        <v>666</v>
      </c>
      <c r="G43" s="486" t="s">
        <v>692</v>
      </c>
      <c r="H43" s="486" t="s">
        <v>693</v>
      </c>
      <c r="I43" s="489">
        <v>148.22999572753906</v>
      </c>
      <c r="J43" s="489">
        <v>4</v>
      </c>
      <c r="K43" s="490">
        <v>592.91998291015625</v>
      </c>
    </row>
    <row r="44" spans="1:11" ht="14.45" customHeight="1" x14ac:dyDescent="0.2">
      <c r="A44" s="484" t="s">
        <v>457</v>
      </c>
      <c r="B44" s="485" t="s">
        <v>458</v>
      </c>
      <c r="C44" s="486" t="s">
        <v>462</v>
      </c>
      <c r="D44" s="487" t="s">
        <v>463</v>
      </c>
      <c r="E44" s="486" t="s">
        <v>665</v>
      </c>
      <c r="F44" s="487" t="s">
        <v>666</v>
      </c>
      <c r="G44" s="486" t="s">
        <v>694</v>
      </c>
      <c r="H44" s="486" t="s">
        <v>695</v>
      </c>
      <c r="I44" s="489">
        <v>14.159999847412109</v>
      </c>
      <c r="J44" s="489">
        <v>40</v>
      </c>
      <c r="K44" s="490">
        <v>566.3699951171875</v>
      </c>
    </row>
    <row r="45" spans="1:11" ht="14.45" customHeight="1" x14ac:dyDescent="0.2">
      <c r="A45" s="484" t="s">
        <v>457</v>
      </c>
      <c r="B45" s="485" t="s">
        <v>458</v>
      </c>
      <c r="C45" s="486" t="s">
        <v>462</v>
      </c>
      <c r="D45" s="487" t="s">
        <v>463</v>
      </c>
      <c r="E45" s="486" t="s">
        <v>665</v>
      </c>
      <c r="F45" s="487" t="s">
        <v>666</v>
      </c>
      <c r="G45" s="486" t="s">
        <v>696</v>
      </c>
      <c r="H45" s="486" t="s">
        <v>697</v>
      </c>
      <c r="I45" s="489">
        <v>0.82999998331069946</v>
      </c>
      <c r="J45" s="489">
        <v>100</v>
      </c>
      <c r="K45" s="490">
        <v>83</v>
      </c>
    </row>
    <row r="46" spans="1:11" ht="14.45" customHeight="1" x14ac:dyDescent="0.2">
      <c r="A46" s="484" t="s">
        <v>457</v>
      </c>
      <c r="B46" s="485" t="s">
        <v>458</v>
      </c>
      <c r="C46" s="486" t="s">
        <v>462</v>
      </c>
      <c r="D46" s="487" t="s">
        <v>463</v>
      </c>
      <c r="E46" s="486" t="s">
        <v>665</v>
      </c>
      <c r="F46" s="487" t="s">
        <v>666</v>
      </c>
      <c r="G46" s="486" t="s">
        <v>698</v>
      </c>
      <c r="H46" s="486" t="s">
        <v>699</v>
      </c>
      <c r="I46" s="489">
        <v>0.47999998927116394</v>
      </c>
      <c r="J46" s="489">
        <v>100</v>
      </c>
      <c r="K46" s="490">
        <v>48</v>
      </c>
    </row>
    <row r="47" spans="1:11" ht="14.45" customHeight="1" x14ac:dyDescent="0.2">
      <c r="A47" s="484" t="s">
        <v>457</v>
      </c>
      <c r="B47" s="485" t="s">
        <v>458</v>
      </c>
      <c r="C47" s="486" t="s">
        <v>462</v>
      </c>
      <c r="D47" s="487" t="s">
        <v>463</v>
      </c>
      <c r="E47" s="486" t="s">
        <v>665</v>
      </c>
      <c r="F47" s="487" t="s">
        <v>666</v>
      </c>
      <c r="G47" s="486" t="s">
        <v>700</v>
      </c>
      <c r="H47" s="486" t="s">
        <v>701</v>
      </c>
      <c r="I47" s="489">
        <v>15.029999732971191</v>
      </c>
      <c r="J47" s="489">
        <v>2</v>
      </c>
      <c r="K47" s="490">
        <v>30.059999465942383</v>
      </c>
    </row>
    <row r="48" spans="1:11" ht="14.45" customHeight="1" x14ac:dyDescent="0.2">
      <c r="A48" s="484" t="s">
        <v>457</v>
      </c>
      <c r="B48" s="485" t="s">
        <v>458</v>
      </c>
      <c r="C48" s="486" t="s">
        <v>462</v>
      </c>
      <c r="D48" s="487" t="s">
        <v>463</v>
      </c>
      <c r="E48" s="486" t="s">
        <v>665</v>
      </c>
      <c r="F48" s="487" t="s">
        <v>666</v>
      </c>
      <c r="G48" s="486" t="s">
        <v>702</v>
      </c>
      <c r="H48" s="486" t="s">
        <v>703</v>
      </c>
      <c r="I48" s="489">
        <v>6.2399997711181641</v>
      </c>
      <c r="J48" s="489">
        <v>3</v>
      </c>
      <c r="K48" s="490">
        <v>18.719999313354492</v>
      </c>
    </row>
    <row r="49" spans="1:11" ht="14.45" customHeight="1" x14ac:dyDescent="0.2">
      <c r="A49" s="484" t="s">
        <v>457</v>
      </c>
      <c r="B49" s="485" t="s">
        <v>458</v>
      </c>
      <c r="C49" s="486" t="s">
        <v>462</v>
      </c>
      <c r="D49" s="487" t="s">
        <v>463</v>
      </c>
      <c r="E49" s="486" t="s">
        <v>665</v>
      </c>
      <c r="F49" s="487" t="s">
        <v>666</v>
      </c>
      <c r="G49" s="486" t="s">
        <v>704</v>
      </c>
      <c r="H49" s="486" t="s">
        <v>705</v>
      </c>
      <c r="I49" s="489">
        <v>100.48000335693359</v>
      </c>
      <c r="J49" s="489">
        <v>1</v>
      </c>
      <c r="K49" s="490">
        <v>100.48000335693359</v>
      </c>
    </row>
    <row r="50" spans="1:11" ht="14.45" customHeight="1" x14ac:dyDescent="0.2">
      <c r="A50" s="484" t="s">
        <v>457</v>
      </c>
      <c r="B50" s="485" t="s">
        <v>458</v>
      </c>
      <c r="C50" s="486" t="s">
        <v>462</v>
      </c>
      <c r="D50" s="487" t="s">
        <v>463</v>
      </c>
      <c r="E50" s="486" t="s">
        <v>665</v>
      </c>
      <c r="F50" s="487" t="s">
        <v>666</v>
      </c>
      <c r="G50" s="486" t="s">
        <v>706</v>
      </c>
      <c r="H50" s="486" t="s">
        <v>707</v>
      </c>
      <c r="I50" s="489">
        <v>2.369999885559082</v>
      </c>
      <c r="J50" s="489">
        <v>50</v>
      </c>
      <c r="K50" s="490">
        <v>118.5</v>
      </c>
    </row>
    <row r="51" spans="1:11" ht="14.45" customHeight="1" x14ac:dyDescent="0.2">
      <c r="A51" s="484" t="s">
        <v>457</v>
      </c>
      <c r="B51" s="485" t="s">
        <v>458</v>
      </c>
      <c r="C51" s="486" t="s">
        <v>462</v>
      </c>
      <c r="D51" s="487" t="s">
        <v>463</v>
      </c>
      <c r="E51" s="486" t="s">
        <v>665</v>
      </c>
      <c r="F51" s="487" t="s">
        <v>666</v>
      </c>
      <c r="G51" s="486" t="s">
        <v>706</v>
      </c>
      <c r="H51" s="486" t="s">
        <v>708</v>
      </c>
      <c r="I51" s="489">
        <v>2.369999885559082</v>
      </c>
      <c r="J51" s="489">
        <v>100</v>
      </c>
      <c r="K51" s="490">
        <v>237</v>
      </c>
    </row>
    <row r="52" spans="1:11" ht="14.45" customHeight="1" x14ac:dyDescent="0.2">
      <c r="A52" s="484" t="s">
        <v>457</v>
      </c>
      <c r="B52" s="485" t="s">
        <v>458</v>
      </c>
      <c r="C52" s="486" t="s">
        <v>462</v>
      </c>
      <c r="D52" s="487" t="s">
        <v>463</v>
      </c>
      <c r="E52" s="486" t="s">
        <v>665</v>
      </c>
      <c r="F52" s="487" t="s">
        <v>666</v>
      </c>
      <c r="G52" s="486" t="s">
        <v>709</v>
      </c>
      <c r="H52" s="486" t="s">
        <v>710</v>
      </c>
      <c r="I52" s="489">
        <v>1.9800000190734863</v>
      </c>
      <c r="J52" s="489">
        <v>50</v>
      </c>
      <c r="K52" s="490">
        <v>99</v>
      </c>
    </row>
    <row r="53" spans="1:11" ht="14.45" customHeight="1" x14ac:dyDescent="0.2">
      <c r="A53" s="484" t="s">
        <v>457</v>
      </c>
      <c r="B53" s="485" t="s">
        <v>458</v>
      </c>
      <c r="C53" s="486" t="s">
        <v>462</v>
      </c>
      <c r="D53" s="487" t="s">
        <v>463</v>
      </c>
      <c r="E53" s="486" t="s">
        <v>665</v>
      </c>
      <c r="F53" s="487" t="s">
        <v>666</v>
      </c>
      <c r="G53" s="486" t="s">
        <v>709</v>
      </c>
      <c r="H53" s="486" t="s">
        <v>711</v>
      </c>
      <c r="I53" s="489">
        <v>1.9800000190734863</v>
      </c>
      <c r="J53" s="489">
        <v>50</v>
      </c>
      <c r="K53" s="490">
        <v>99</v>
      </c>
    </row>
    <row r="54" spans="1:11" ht="14.45" customHeight="1" x14ac:dyDescent="0.2">
      <c r="A54" s="484" t="s">
        <v>457</v>
      </c>
      <c r="B54" s="485" t="s">
        <v>458</v>
      </c>
      <c r="C54" s="486" t="s">
        <v>462</v>
      </c>
      <c r="D54" s="487" t="s">
        <v>463</v>
      </c>
      <c r="E54" s="486" t="s">
        <v>665</v>
      </c>
      <c r="F54" s="487" t="s">
        <v>666</v>
      </c>
      <c r="G54" s="486" t="s">
        <v>712</v>
      </c>
      <c r="H54" s="486" t="s">
        <v>713</v>
      </c>
      <c r="I54" s="489">
        <v>2.0311110814412436</v>
      </c>
      <c r="J54" s="489">
        <v>2350</v>
      </c>
      <c r="K54" s="490">
        <v>4773.4800109863281</v>
      </c>
    </row>
    <row r="55" spans="1:11" ht="14.45" customHeight="1" x14ac:dyDescent="0.2">
      <c r="A55" s="484" t="s">
        <v>457</v>
      </c>
      <c r="B55" s="485" t="s">
        <v>458</v>
      </c>
      <c r="C55" s="486" t="s">
        <v>462</v>
      </c>
      <c r="D55" s="487" t="s">
        <v>463</v>
      </c>
      <c r="E55" s="486" t="s">
        <v>665</v>
      </c>
      <c r="F55" s="487" t="s">
        <v>666</v>
      </c>
      <c r="G55" s="486" t="s">
        <v>714</v>
      </c>
      <c r="H55" s="486" t="s">
        <v>715</v>
      </c>
      <c r="I55" s="489">
        <v>2.7000000476837158</v>
      </c>
      <c r="J55" s="489">
        <v>300</v>
      </c>
      <c r="K55" s="490">
        <v>810</v>
      </c>
    </row>
    <row r="56" spans="1:11" ht="14.45" customHeight="1" x14ac:dyDescent="0.2">
      <c r="A56" s="484" t="s">
        <v>457</v>
      </c>
      <c r="B56" s="485" t="s">
        <v>458</v>
      </c>
      <c r="C56" s="486" t="s">
        <v>462</v>
      </c>
      <c r="D56" s="487" t="s">
        <v>463</v>
      </c>
      <c r="E56" s="486" t="s">
        <v>665</v>
      </c>
      <c r="F56" s="487" t="s">
        <v>666</v>
      </c>
      <c r="G56" s="486" t="s">
        <v>716</v>
      </c>
      <c r="H56" s="486" t="s">
        <v>717</v>
      </c>
      <c r="I56" s="489">
        <v>1.9199999570846558</v>
      </c>
      <c r="J56" s="489">
        <v>50</v>
      </c>
      <c r="K56" s="490">
        <v>96</v>
      </c>
    </row>
    <row r="57" spans="1:11" ht="14.45" customHeight="1" x14ac:dyDescent="0.2">
      <c r="A57" s="484" t="s">
        <v>457</v>
      </c>
      <c r="B57" s="485" t="s">
        <v>458</v>
      </c>
      <c r="C57" s="486" t="s">
        <v>462</v>
      </c>
      <c r="D57" s="487" t="s">
        <v>463</v>
      </c>
      <c r="E57" s="486" t="s">
        <v>665</v>
      </c>
      <c r="F57" s="487" t="s">
        <v>666</v>
      </c>
      <c r="G57" s="486" t="s">
        <v>718</v>
      </c>
      <c r="H57" s="486" t="s">
        <v>719</v>
      </c>
      <c r="I57" s="489">
        <v>3.0899999141693115</v>
      </c>
      <c r="J57" s="489">
        <v>50</v>
      </c>
      <c r="K57" s="490">
        <v>154.5</v>
      </c>
    </row>
    <row r="58" spans="1:11" ht="14.45" customHeight="1" x14ac:dyDescent="0.2">
      <c r="A58" s="484" t="s">
        <v>457</v>
      </c>
      <c r="B58" s="485" t="s">
        <v>458</v>
      </c>
      <c r="C58" s="486" t="s">
        <v>462</v>
      </c>
      <c r="D58" s="487" t="s">
        <v>463</v>
      </c>
      <c r="E58" s="486" t="s">
        <v>665</v>
      </c>
      <c r="F58" s="487" t="s">
        <v>666</v>
      </c>
      <c r="G58" s="486" t="s">
        <v>714</v>
      </c>
      <c r="H58" s="486" t="s">
        <v>720</v>
      </c>
      <c r="I58" s="489">
        <v>2.690000057220459</v>
      </c>
      <c r="J58" s="489">
        <v>100</v>
      </c>
      <c r="K58" s="490">
        <v>269</v>
      </c>
    </row>
    <row r="59" spans="1:11" ht="14.45" customHeight="1" x14ac:dyDescent="0.2">
      <c r="A59" s="484" t="s">
        <v>457</v>
      </c>
      <c r="B59" s="485" t="s">
        <v>458</v>
      </c>
      <c r="C59" s="486" t="s">
        <v>462</v>
      </c>
      <c r="D59" s="487" t="s">
        <v>463</v>
      </c>
      <c r="E59" s="486" t="s">
        <v>665</v>
      </c>
      <c r="F59" s="487" t="s">
        <v>666</v>
      </c>
      <c r="G59" s="486" t="s">
        <v>716</v>
      </c>
      <c r="H59" s="486" t="s">
        <v>721</v>
      </c>
      <c r="I59" s="489">
        <v>1.9299999475479126</v>
      </c>
      <c r="J59" s="489">
        <v>50</v>
      </c>
      <c r="K59" s="490">
        <v>96.5</v>
      </c>
    </row>
    <row r="60" spans="1:11" ht="14.45" customHeight="1" x14ac:dyDescent="0.2">
      <c r="A60" s="484" t="s">
        <v>457</v>
      </c>
      <c r="B60" s="485" t="s">
        <v>458</v>
      </c>
      <c r="C60" s="486" t="s">
        <v>462</v>
      </c>
      <c r="D60" s="487" t="s">
        <v>463</v>
      </c>
      <c r="E60" s="486" t="s">
        <v>665</v>
      </c>
      <c r="F60" s="487" t="s">
        <v>666</v>
      </c>
      <c r="G60" s="486" t="s">
        <v>722</v>
      </c>
      <c r="H60" s="486" t="s">
        <v>723</v>
      </c>
      <c r="I60" s="489">
        <v>1.9199999570846558</v>
      </c>
      <c r="J60" s="489">
        <v>50</v>
      </c>
      <c r="K60" s="490">
        <v>96</v>
      </c>
    </row>
    <row r="61" spans="1:11" ht="14.45" customHeight="1" x14ac:dyDescent="0.2">
      <c r="A61" s="484" t="s">
        <v>457</v>
      </c>
      <c r="B61" s="485" t="s">
        <v>458</v>
      </c>
      <c r="C61" s="486" t="s">
        <v>462</v>
      </c>
      <c r="D61" s="487" t="s">
        <v>463</v>
      </c>
      <c r="E61" s="486" t="s">
        <v>665</v>
      </c>
      <c r="F61" s="487" t="s">
        <v>666</v>
      </c>
      <c r="G61" s="486" t="s">
        <v>724</v>
      </c>
      <c r="H61" s="486" t="s">
        <v>725</v>
      </c>
      <c r="I61" s="489">
        <v>2.1650000810623169</v>
      </c>
      <c r="J61" s="489">
        <v>50</v>
      </c>
      <c r="K61" s="490">
        <v>108.29999923706055</v>
      </c>
    </row>
    <row r="62" spans="1:11" ht="14.45" customHeight="1" x14ac:dyDescent="0.2">
      <c r="A62" s="484" t="s">
        <v>457</v>
      </c>
      <c r="B62" s="485" t="s">
        <v>458</v>
      </c>
      <c r="C62" s="486" t="s">
        <v>462</v>
      </c>
      <c r="D62" s="487" t="s">
        <v>463</v>
      </c>
      <c r="E62" s="486" t="s">
        <v>665</v>
      </c>
      <c r="F62" s="487" t="s">
        <v>666</v>
      </c>
      <c r="G62" s="486" t="s">
        <v>724</v>
      </c>
      <c r="H62" s="486" t="s">
        <v>726</v>
      </c>
      <c r="I62" s="489">
        <v>2.1675000786781311</v>
      </c>
      <c r="J62" s="489">
        <v>200</v>
      </c>
      <c r="K62" s="490">
        <v>433.5</v>
      </c>
    </row>
    <row r="63" spans="1:11" ht="14.45" customHeight="1" x14ac:dyDescent="0.2">
      <c r="A63" s="484" t="s">
        <v>457</v>
      </c>
      <c r="B63" s="485" t="s">
        <v>458</v>
      </c>
      <c r="C63" s="486" t="s">
        <v>462</v>
      </c>
      <c r="D63" s="487" t="s">
        <v>463</v>
      </c>
      <c r="E63" s="486" t="s">
        <v>665</v>
      </c>
      <c r="F63" s="487" t="s">
        <v>666</v>
      </c>
      <c r="G63" s="486" t="s">
        <v>727</v>
      </c>
      <c r="H63" s="486" t="s">
        <v>728</v>
      </c>
      <c r="I63" s="489">
        <v>2</v>
      </c>
      <c r="J63" s="489">
        <v>50</v>
      </c>
      <c r="K63" s="490">
        <v>100</v>
      </c>
    </row>
    <row r="64" spans="1:11" ht="14.45" customHeight="1" x14ac:dyDescent="0.2">
      <c r="A64" s="484" t="s">
        <v>457</v>
      </c>
      <c r="B64" s="485" t="s">
        <v>458</v>
      </c>
      <c r="C64" s="486" t="s">
        <v>462</v>
      </c>
      <c r="D64" s="487" t="s">
        <v>463</v>
      </c>
      <c r="E64" s="486" t="s">
        <v>665</v>
      </c>
      <c r="F64" s="487" t="s">
        <v>666</v>
      </c>
      <c r="G64" s="486" t="s">
        <v>729</v>
      </c>
      <c r="H64" s="486" t="s">
        <v>730</v>
      </c>
      <c r="I64" s="489">
        <v>2.5199999809265137</v>
      </c>
      <c r="J64" s="489">
        <v>50</v>
      </c>
      <c r="K64" s="490">
        <v>126</v>
      </c>
    </row>
    <row r="65" spans="1:11" ht="14.45" customHeight="1" x14ac:dyDescent="0.2">
      <c r="A65" s="484" t="s">
        <v>457</v>
      </c>
      <c r="B65" s="485" t="s">
        <v>458</v>
      </c>
      <c r="C65" s="486" t="s">
        <v>462</v>
      </c>
      <c r="D65" s="487" t="s">
        <v>463</v>
      </c>
      <c r="E65" s="486" t="s">
        <v>665</v>
      </c>
      <c r="F65" s="487" t="s">
        <v>666</v>
      </c>
      <c r="G65" s="486" t="s">
        <v>731</v>
      </c>
      <c r="H65" s="486" t="s">
        <v>732</v>
      </c>
      <c r="I65" s="489">
        <v>3.6099998950958252</v>
      </c>
      <c r="J65" s="489">
        <v>50</v>
      </c>
      <c r="K65" s="490">
        <v>180.5</v>
      </c>
    </row>
    <row r="66" spans="1:11" ht="14.45" customHeight="1" x14ac:dyDescent="0.2">
      <c r="A66" s="484" t="s">
        <v>457</v>
      </c>
      <c r="B66" s="485" t="s">
        <v>458</v>
      </c>
      <c r="C66" s="486" t="s">
        <v>462</v>
      </c>
      <c r="D66" s="487" t="s">
        <v>463</v>
      </c>
      <c r="E66" s="486" t="s">
        <v>665</v>
      </c>
      <c r="F66" s="487" t="s">
        <v>666</v>
      </c>
      <c r="G66" s="486" t="s">
        <v>733</v>
      </c>
      <c r="H66" s="486" t="s">
        <v>734</v>
      </c>
      <c r="I66" s="489">
        <v>2.0199999809265137</v>
      </c>
      <c r="J66" s="489">
        <v>200</v>
      </c>
      <c r="K66" s="490">
        <v>404.6199951171875</v>
      </c>
    </row>
    <row r="67" spans="1:11" ht="14.45" customHeight="1" x14ac:dyDescent="0.2">
      <c r="A67" s="484" t="s">
        <v>457</v>
      </c>
      <c r="B67" s="485" t="s">
        <v>458</v>
      </c>
      <c r="C67" s="486" t="s">
        <v>462</v>
      </c>
      <c r="D67" s="487" t="s">
        <v>463</v>
      </c>
      <c r="E67" s="486" t="s">
        <v>665</v>
      </c>
      <c r="F67" s="487" t="s">
        <v>666</v>
      </c>
      <c r="G67" s="486" t="s">
        <v>735</v>
      </c>
      <c r="H67" s="486" t="s">
        <v>736</v>
      </c>
      <c r="I67" s="489">
        <v>2.0199999809265137</v>
      </c>
      <c r="J67" s="489">
        <v>1400</v>
      </c>
      <c r="K67" s="490">
        <v>2828.97998046875</v>
      </c>
    </row>
    <row r="68" spans="1:11" ht="14.45" customHeight="1" x14ac:dyDescent="0.2">
      <c r="A68" s="484" t="s">
        <v>457</v>
      </c>
      <c r="B68" s="485" t="s">
        <v>458</v>
      </c>
      <c r="C68" s="486" t="s">
        <v>462</v>
      </c>
      <c r="D68" s="487" t="s">
        <v>463</v>
      </c>
      <c r="E68" s="486" t="s">
        <v>665</v>
      </c>
      <c r="F68" s="487" t="s">
        <v>666</v>
      </c>
      <c r="G68" s="486" t="s">
        <v>737</v>
      </c>
      <c r="H68" s="486" t="s">
        <v>738</v>
      </c>
      <c r="I68" s="489">
        <v>21.234999656677246</v>
      </c>
      <c r="J68" s="489">
        <v>30</v>
      </c>
      <c r="K68" s="490">
        <v>637.09999084472656</v>
      </c>
    </row>
    <row r="69" spans="1:11" ht="14.45" customHeight="1" x14ac:dyDescent="0.2">
      <c r="A69" s="484" t="s">
        <v>457</v>
      </c>
      <c r="B69" s="485" t="s">
        <v>458</v>
      </c>
      <c r="C69" s="486" t="s">
        <v>462</v>
      </c>
      <c r="D69" s="487" t="s">
        <v>463</v>
      </c>
      <c r="E69" s="486" t="s">
        <v>665</v>
      </c>
      <c r="F69" s="487" t="s">
        <v>666</v>
      </c>
      <c r="G69" s="486" t="s">
        <v>739</v>
      </c>
      <c r="H69" s="486" t="s">
        <v>740</v>
      </c>
      <c r="I69" s="489">
        <v>21.234999656677246</v>
      </c>
      <c r="J69" s="489">
        <v>30</v>
      </c>
      <c r="K69" s="490">
        <v>637</v>
      </c>
    </row>
    <row r="70" spans="1:11" ht="14.45" customHeight="1" x14ac:dyDescent="0.2">
      <c r="A70" s="484" t="s">
        <v>457</v>
      </c>
      <c r="B70" s="485" t="s">
        <v>458</v>
      </c>
      <c r="C70" s="486" t="s">
        <v>462</v>
      </c>
      <c r="D70" s="487" t="s">
        <v>463</v>
      </c>
      <c r="E70" s="486" t="s">
        <v>665</v>
      </c>
      <c r="F70" s="487" t="s">
        <v>666</v>
      </c>
      <c r="G70" s="486" t="s">
        <v>741</v>
      </c>
      <c r="H70" s="486" t="s">
        <v>742</v>
      </c>
      <c r="I70" s="489">
        <v>2.525714261191232</v>
      </c>
      <c r="J70" s="489">
        <v>450</v>
      </c>
      <c r="K70" s="490">
        <v>1137</v>
      </c>
    </row>
    <row r="71" spans="1:11" ht="14.45" customHeight="1" x14ac:dyDescent="0.2">
      <c r="A71" s="484" t="s">
        <v>457</v>
      </c>
      <c r="B71" s="485" t="s">
        <v>458</v>
      </c>
      <c r="C71" s="486" t="s">
        <v>462</v>
      </c>
      <c r="D71" s="487" t="s">
        <v>463</v>
      </c>
      <c r="E71" s="486" t="s">
        <v>665</v>
      </c>
      <c r="F71" s="487" t="s">
        <v>666</v>
      </c>
      <c r="G71" s="486" t="s">
        <v>741</v>
      </c>
      <c r="H71" s="486" t="s">
        <v>743</v>
      </c>
      <c r="I71" s="489">
        <v>2.5288888613382974</v>
      </c>
      <c r="J71" s="489">
        <v>550</v>
      </c>
      <c r="K71" s="490">
        <v>1391</v>
      </c>
    </row>
    <row r="72" spans="1:11" ht="14.45" customHeight="1" x14ac:dyDescent="0.2">
      <c r="A72" s="484" t="s">
        <v>457</v>
      </c>
      <c r="B72" s="485" t="s">
        <v>458</v>
      </c>
      <c r="C72" s="486" t="s">
        <v>462</v>
      </c>
      <c r="D72" s="487" t="s">
        <v>463</v>
      </c>
      <c r="E72" s="486" t="s">
        <v>744</v>
      </c>
      <c r="F72" s="487" t="s">
        <v>745</v>
      </c>
      <c r="G72" s="486" t="s">
        <v>746</v>
      </c>
      <c r="H72" s="486" t="s">
        <v>747</v>
      </c>
      <c r="I72" s="489">
        <v>0.47999998927116394</v>
      </c>
      <c r="J72" s="489">
        <v>100</v>
      </c>
      <c r="K72" s="490">
        <v>48</v>
      </c>
    </row>
    <row r="73" spans="1:11" ht="14.45" customHeight="1" x14ac:dyDescent="0.2">
      <c r="A73" s="484" t="s">
        <v>457</v>
      </c>
      <c r="B73" s="485" t="s">
        <v>458</v>
      </c>
      <c r="C73" s="486" t="s">
        <v>462</v>
      </c>
      <c r="D73" s="487" t="s">
        <v>463</v>
      </c>
      <c r="E73" s="486" t="s">
        <v>744</v>
      </c>
      <c r="F73" s="487" t="s">
        <v>745</v>
      </c>
      <c r="G73" s="486" t="s">
        <v>748</v>
      </c>
      <c r="H73" s="486" t="s">
        <v>749</v>
      </c>
      <c r="I73" s="489">
        <v>0.31000000238418579</v>
      </c>
      <c r="J73" s="489">
        <v>100</v>
      </c>
      <c r="K73" s="490">
        <v>31</v>
      </c>
    </row>
    <row r="74" spans="1:11" ht="14.45" customHeight="1" x14ac:dyDescent="0.2">
      <c r="A74" s="484" t="s">
        <v>457</v>
      </c>
      <c r="B74" s="485" t="s">
        <v>458</v>
      </c>
      <c r="C74" s="486" t="s">
        <v>462</v>
      </c>
      <c r="D74" s="487" t="s">
        <v>463</v>
      </c>
      <c r="E74" s="486" t="s">
        <v>744</v>
      </c>
      <c r="F74" s="487" t="s">
        <v>745</v>
      </c>
      <c r="G74" s="486" t="s">
        <v>750</v>
      </c>
      <c r="H74" s="486" t="s">
        <v>751</v>
      </c>
      <c r="I74" s="489">
        <v>0.30250000953674316</v>
      </c>
      <c r="J74" s="489">
        <v>400</v>
      </c>
      <c r="K74" s="490">
        <v>121</v>
      </c>
    </row>
    <row r="75" spans="1:11" ht="14.45" customHeight="1" x14ac:dyDescent="0.2">
      <c r="A75" s="484" t="s">
        <v>457</v>
      </c>
      <c r="B75" s="485" t="s">
        <v>458</v>
      </c>
      <c r="C75" s="486" t="s">
        <v>462</v>
      </c>
      <c r="D75" s="487" t="s">
        <v>463</v>
      </c>
      <c r="E75" s="486" t="s">
        <v>744</v>
      </c>
      <c r="F75" s="487" t="s">
        <v>745</v>
      </c>
      <c r="G75" s="486" t="s">
        <v>752</v>
      </c>
      <c r="H75" s="486" t="s">
        <v>753</v>
      </c>
      <c r="I75" s="489">
        <v>0.54000002145767212</v>
      </c>
      <c r="J75" s="489">
        <v>100</v>
      </c>
      <c r="K75" s="490">
        <v>54</v>
      </c>
    </row>
    <row r="76" spans="1:11" ht="14.45" customHeight="1" x14ac:dyDescent="0.2">
      <c r="A76" s="484" t="s">
        <v>457</v>
      </c>
      <c r="B76" s="485" t="s">
        <v>458</v>
      </c>
      <c r="C76" s="486" t="s">
        <v>462</v>
      </c>
      <c r="D76" s="487" t="s">
        <v>463</v>
      </c>
      <c r="E76" s="486" t="s">
        <v>744</v>
      </c>
      <c r="F76" s="487" t="s">
        <v>745</v>
      </c>
      <c r="G76" s="486" t="s">
        <v>748</v>
      </c>
      <c r="H76" s="486" t="s">
        <v>754</v>
      </c>
      <c r="I76" s="489">
        <v>0.31000000238418579</v>
      </c>
      <c r="J76" s="489">
        <v>100</v>
      </c>
      <c r="K76" s="490">
        <v>31</v>
      </c>
    </row>
    <row r="77" spans="1:11" ht="14.45" customHeight="1" x14ac:dyDescent="0.2">
      <c r="A77" s="484" t="s">
        <v>457</v>
      </c>
      <c r="B77" s="485" t="s">
        <v>458</v>
      </c>
      <c r="C77" s="486" t="s">
        <v>462</v>
      </c>
      <c r="D77" s="487" t="s">
        <v>463</v>
      </c>
      <c r="E77" s="486" t="s">
        <v>744</v>
      </c>
      <c r="F77" s="487" t="s">
        <v>745</v>
      </c>
      <c r="G77" s="486" t="s">
        <v>750</v>
      </c>
      <c r="H77" s="486" t="s">
        <v>755</v>
      </c>
      <c r="I77" s="489">
        <v>0.31000000238418579</v>
      </c>
      <c r="J77" s="489">
        <v>100</v>
      </c>
      <c r="K77" s="490">
        <v>31</v>
      </c>
    </row>
    <row r="78" spans="1:11" ht="14.45" customHeight="1" x14ac:dyDescent="0.2">
      <c r="A78" s="484" t="s">
        <v>457</v>
      </c>
      <c r="B78" s="485" t="s">
        <v>458</v>
      </c>
      <c r="C78" s="486" t="s">
        <v>462</v>
      </c>
      <c r="D78" s="487" t="s">
        <v>463</v>
      </c>
      <c r="E78" s="486" t="s">
        <v>744</v>
      </c>
      <c r="F78" s="487" t="s">
        <v>745</v>
      </c>
      <c r="G78" s="486" t="s">
        <v>756</v>
      </c>
      <c r="H78" s="486" t="s">
        <v>757</v>
      </c>
      <c r="I78" s="489">
        <v>1.8042856625148229</v>
      </c>
      <c r="J78" s="489">
        <v>700</v>
      </c>
      <c r="K78" s="490">
        <v>1263</v>
      </c>
    </row>
    <row r="79" spans="1:11" ht="14.45" customHeight="1" x14ac:dyDescent="0.2">
      <c r="A79" s="484" t="s">
        <v>457</v>
      </c>
      <c r="B79" s="485" t="s">
        <v>458</v>
      </c>
      <c r="C79" s="486" t="s">
        <v>462</v>
      </c>
      <c r="D79" s="487" t="s">
        <v>463</v>
      </c>
      <c r="E79" s="486" t="s">
        <v>744</v>
      </c>
      <c r="F79" s="487" t="s">
        <v>745</v>
      </c>
      <c r="G79" s="486" t="s">
        <v>758</v>
      </c>
      <c r="H79" s="486" t="s">
        <v>759</v>
      </c>
      <c r="I79" s="489">
        <v>1.809999942779541</v>
      </c>
      <c r="J79" s="489">
        <v>100</v>
      </c>
      <c r="K79" s="490">
        <v>181</v>
      </c>
    </row>
    <row r="80" spans="1:11" ht="14.45" customHeight="1" x14ac:dyDescent="0.2">
      <c r="A80" s="484" t="s">
        <v>457</v>
      </c>
      <c r="B80" s="485" t="s">
        <v>458</v>
      </c>
      <c r="C80" s="486" t="s">
        <v>462</v>
      </c>
      <c r="D80" s="487" t="s">
        <v>463</v>
      </c>
      <c r="E80" s="486" t="s">
        <v>744</v>
      </c>
      <c r="F80" s="487" t="s">
        <v>745</v>
      </c>
      <c r="G80" s="486" t="s">
        <v>756</v>
      </c>
      <c r="H80" s="486" t="s">
        <v>760</v>
      </c>
      <c r="I80" s="489">
        <v>1.8009999513626098</v>
      </c>
      <c r="J80" s="489">
        <v>1400</v>
      </c>
      <c r="K80" s="490">
        <v>2521</v>
      </c>
    </row>
    <row r="81" spans="1:11" ht="14.45" customHeight="1" x14ac:dyDescent="0.2">
      <c r="A81" s="484" t="s">
        <v>457</v>
      </c>
      <c r="B81" s="485" t="s">
        <v>458</v>
      </c>
      <c r="C81" s="486" t="s">
        <v>462</v>
      </c>
      <c r="D81" s="487" t="s">
        <v>463</v>
      </c>
      <c r="E81" s="486" t="s">
        <v>761</v>
      </c>
      <c r="F81" s="487" t="s">
        <v>762</v>
      </c>
      <c r="G81" s="486" t="s">
        <v>763</v>
      </c>
      <c r="H81" s="486" t="s">
        <v>764</v>
      </c>
      <c r="I81" s="489">
        <v>7.0199999809265137</v>
      </c>
      <c r="J81" s="489">
        <v>4</v>
      </c>
      <c r="K81" s="490">
        <v>28.079999923706055</v>
      </c>
    </row>
    <row r="82" spans="1:11" ht="14.45" customHeight="1" x14ac:dyDescent="0.2">
      <c r="A82" s="484" t="s">
        <v>457</v>
      </c>
      <c r="B82" s="485" t="s">
        <v>458</v>
      </c>
      <c r="C82" s="486" t="s">
        <v>462</v>
      </c>
      <c r="D82" s="487" t="s">
        <v>463</v>
      </c>
      <c r="E82" s="486" t="s">
        <v>761</v>
      </c>
      <c r="F82" s="487" t="s">
        <v>762</v>
      </c>
      <c r="G82" s="486" t="s">
        <v>765</v>
      </c>
      <c r="H82" s="486" t="s">
        <v>766</v>
      </c>
      <c r="I82" s="489">
        <v>0.63909090648997913</v>
      </c>
      <c r="J82" s="489">
        <v>2200</v>
      </c>
      <c r="K82" s="490">
        <v>1406</v>
      </c>
    </row>
    <row r="83" spans="1:11" ht="14.45" customHeight="1" x14ac:dyDescent="0.2">
      <c r="A83" s="484" t="s">
        <v>457</v>
      </c>
      <c r="B83" s="485" t="s">
        <v>458</v>
      </c>
      <c r="C83" s="486" t="s">
        <v>462</v>
      </c>
      <c r="D83" s="487" t="s">
        <v>463</v>
      </c>
      <c r="E83" s="486" t="s">
        <v>761</v>
      </c>
      <c r="F83" s="487" t="s">
        <v>762</v>
      </c>
      <c r="G83" s="486" t="s">
        <v>767</v>
      </c>
      <c r="H83" s="486" t="s">
        <v>768</v>
      </c>
      <c r="I83" s="489">
        <v>0.63999999653209338</v>
      </c>
      <c r="J83" s="489">
        <v>4600</v>
      </c>
      <c r="K83" s="490">
        <v>2942</v>
      </c>
    </row>
    <row r="84" spans="1:11" ht="14.45" customHeight="1" x14ac:dyDescent="0.2">
      <c r="A84" s="484" t="s">
        <v>457</v>
      </c>
      <c r="B84" s="485" t="s">
        <v>458</v>
      </c>
      <c r="C84" s="486" t="s">
        <v>462</v>
      </c>
      <c r="D84" s="487" t="s">
        <v>463</v>
      </c>
      <c r="E84" s="486" t="s">
        <v>761</v>
      </c>
      <c r="F84" s="487" t="s">
        <v>762</v>
      </c>
      <c r="G84" s="486" t="s">
        <v>769</v>
      </c>
      <c r="H84" s="486" t="s">
        <v>770</v>
      </c>
      <c r="I84" s="489">
        <v>0.62999999523162842</v>
      </c>
      <c r="J84" s="489">
        <v>2200</v>
      </c>
      <c r="K84" s="490">
        <v>1386</v>
      </c>
    </row>
    <row r="85" spans="1:11" ht="14.45" customHeight="1" x14ac:dyDescent="0.2">
      <c r="A85" s="484" t="s">
        <v>457</v>
      </c>
      <c r="B85" s="485" t="s">
        <v>458</v>
      </c>
      <c r="C85" s="486" t="s">
        <v>462</v>
      </c>
      <c r="D85" s="487" t="s">
        <v>463</v>
      </c>
      <c r="E85" s="486" t="s">
        <v>761</v>
      </c>
      <c r="F85" s="487" t="s">
        <v>762</v>
      </c>
      <c r="G85" s="486" t="s">
        <v>771</v>
      </c>
      <c r="H85" s="486" t="s">
        <v>772</v>
      </c>
      <c r="I85" s="489">
        <v>0.74000000953674316</v>
      </c>
      <c r="J85" s="489">
        <v>700</v>
      </c>
      <c r="K85" s="490">
        <v>517.53999328613281</v>
      </c>
    </row>
    <row r="86" spans="1:11" ht="14.45" customHeight="1" x14ac:dyDescent="0.2">
      <c r="A86" s="484" t="s">
        <v>457</v>
      </c>
      <c r="B86" s="485" t="s">
        <v>458</v>
      </c>
      <c r="C86" s="486" t="s">
        <v>462</v>
      </c>
      <c r="D86" s="487" t="s">
        <v>463</v>
      </c>
      <c r="E86" s="486" t="s">
        <v>761</v>
      </c>
      <c r="F86" s="487" t="s">
        <v>762</v>
      </c>
      <c r="G86" s="486" t="s">
        <v>765</v>
      </c>
      <c r="H86" s="486" t="s">
        <v>773</v>
      </c>
      <c r="I86" s="489">
        <v>0.62999999523162842</v>
      </c>
      <c r="J86" s="489">
        <v>800</v>
      </c>
      <c r="K86" s="490">
        <v>504</v>
      </c>
    </row>
    <row r="87" spans="1:11" ht="14.45" customHeight="1" x14ac:dyDescent="0.2">
      <c r="A87" s="484" t="s">
        <v>457</v>
      </c>
      <c r="B87" s="485" t="s">
        <v>458</v>
      </c>
      <c r="C87" s="486" t="s">
        <v>462</v>
      </c>
      <c r="D87" s="487" t="s">
        <v>463</v>
      </c>
      <c r="E87" s="486" t="s">
        <v>761</v>
      </c>
      <c r="F87" s="487" t="s">
        <v>762</v>
      </c>
      <c r="G87" s="486" t="s">
        <v>767</v>
      </c>
      <c r="H87" s="486" t="s">
        <v>774</v>
      </c>
      <c r="I87" s="489">
        <v>0.62857142516544884</v>
      </c>
      <c r="J87" s="489">
        <v>2800</v>
      </c>
      <c r="K87" s="490">
        <v>1760</v>
      </c>
    </row>
    <row r="88" spans="1:11" ht="14.45" customHeight="1" x14ac:dyDescent="0.2">
      <c r="A88" s="484" t="s">
        <v>457</v>
      </c>
      <c r="B88" s="485" t="s">
        <v>458</v>
      </c>
      <c r="C88" s="486" t="s">
        <v>462</v>
      </c>
      <c r="D88" s="487" t="s">
        <v>463</v>
      </c>
      <c r="E88" s="486" t="s">
        <v>761</v>
      </c>
      <c r="F88" s="487" t="s">
        <v>762</v>
      </c>
      <c r="G88" s="486" t="s">
        <v>769</v>
      </c>
      <c r="H88" s="486" t="s">
        <v>775</v>
      </c>
      <c r="I88" s="489">
        <v>0.62999999523162842</v>
      </c>
      <c r="J88" s="489">
        <v>400</v>
      </c>
      <c r="K88" s="490">
        <v>252</v>
      </c>
    </row>
    <row r="89" spans="1:11" ht="14.45" customHeight="1" x14ac:dyDescent="0.2">
      <c r="A89" s="484" t="s">
        <v>457</v>
      </c>
      <c r="B89" s="485" t="s">
        <v>458</v>
      </c>
      <c r="C89" s="486" t="s">
        <v>462</v>
      </c>
      <c r="D89" s="487" t="s">
        <v>463</v>
      </c>
      <c r="E89" s="486" t="s">
        <v>761</v>
      </c>
      <c r="F89" s="487" t="s">
        <v>762</v>
      </c>
      <c r="G89" s="486" t="s">
        <v>776</v>
      </c>
      <c r="H89" s="486" t="s">
        <v>777</v>
      </c>
      <c r="I89" s="489">
        <v>0.73500001430511475</v>
      </c>
      <c r="J89" s="489">
        <v>400</v>
      </c>
      <c r="K89" s="490">
        <v>294.66999816894531</v>
      </c>
    </row>
    <row r="90" spans="1:11" ht="14.45" customHeight="1" x14ac:dyDescent="0.2">
      <c r="A90" s="484" t="s">
        <v>457</v>
      </c>
      <c r="B90" s="485" t="s">
        <v>458</v>
      </c>
      <c r="C90" s="486" t="s">
        <v>467</v>
      </c>
      <c r="D90" s="487" t="s">
        <v>468</v>
      </c>
      <c r="E90" s="486" t="s">
        <v>778</v>
      </c>
      <c r="F90" s="487" t="s">
        <v>779</v>
      </c>
      <c r="G90" s="486" t="s">
        <v>780</v>
      </c>
      <c r="H90" s="486" t="s">
        <v>781</v>
      </c>
      <c r="I90" s="489">
        <v>18755</v>
      </c>
      <c r="J90" s="489">
        <v>2</v>
      </c>
      <c r="K90" s="490">
        <v>37510</v>
      </c>
    </row>
    <row r="91" spans="1:11" ht="14.45" customHeight="1" x14ac:dyDescent="0.2">
      <c r="A91" s="484" t="s">
        <v>457</v>
      </c>
      <c r="B91" s="485" t="s">
        <v>458</v>
      </c>
      <c r="C91" s="486" t="s">
        <v>467</v>
      </c>
      <c r="D91" s="487" t="s">
        <v>468</v>
      </c>
      <c r="E91" s="486" t="s">
        <v>778</v>
      </c>
      <c r="F91" s="487" t="s">
        <v>779</v>
      </c>
      <c r="G91" s="486" t="s">
        <v>782</v>
      </c>
      <c r="H91" s="486" t="s">
        <v>783</v>
      </c>
      <c r="I91" s="489">
        <v>1270.5</v>
      </c>
      <c r="J91" s="489">
        <v>80</v>
      </c>
      <c r="K91" s="490">
        <v>101640</v>
      </c>
    </row>
    <row r="92" spans="1:11" ht="14.45" customHeight="1" x14ac:dyDescent="0.2">
      <c r="A92" s="484" t="s">
        <v>457</v>
      </c>
      <c r="B92" s="485" t="s">
        <v>458</v>
      </c>
      <c r="C92" s="486" t="s">
        <v>467</v>
      </c>
      <c r="D92" s="487" t="s">
        <v>468</v>
      </c>
      <c r="E92" s="486" t="s">
        <v>778</v>
      </c>
      <c r="F92" s="487" t="s">
        <v>779</v>
      </c>
      <c r="G92" s="486" t="s">
        <v>784</v>
      </c>
      <c r="H92" s="486" t="s">
        <v>785</v>
      </c>
      <c r="I92" s="489">
        <v>6823.919921875</v>
      </c>
      <c r="J92" s="489">
        <v>1</v>
      </c>
      <c r="K92" s="490">
        <v>6823.919921875</v>
      </c>
    </row>
    <row r="93" spans="1:11" ht="14.45" customHeight="1" x14ac:dyDescent="0.2">
      <c r="A93" s="484" t="s">
        <v>457</v>
      </c>
      <c r="B93" s="485" t="s">
        <v>458</v>
      </c>
      <c r="C93" s="486" t="s">
        <v>467</v>
      </c>
      <c r="D93" s="487" t="s">
        <v>468</v>
      </c>
      <c r="E93" s="486" t="s">
        <v>778</v>
      </c>
      <c r="F93" s="487" t="s">
        <v>779</v>
      </c>
      <c r="G93" s="486" t="s">
        <v>786</v>
      </c>
      <c r="H93" s="486" t="s">
        <v>787</v>
      </c>
      <c r="I93" s="489">
        <v>25835.19921875</v>
      </c>
      <c r="J93" s="489">
        <v>2</v>
      </c>
      <c r="K93" s="490">
        <v>51670.390625</v>
      </c>
    </row>
    <row r="94" spans="1:11" ht="14.45" customHeight="1" x14ac:dyDescent="0.2">
      <c r="A94" s="484" t="s">
        <v>457</v>
      </c>
      <c r="B94" s="485" t="s">
        <v>458</v>
      </c>
      <c r="C94" s="486" t="s">
        <v>467</v>
      </c>
      <c r="D94" s="487" t="s">
        <v>468</v>
      </c>
      <c r="E94" s="486" t="s">
        <v>778</v>
      </c>
      <c r="F94" s="487" t="s">
        <v>779</v>
      </c>
      <c r="G94" s="486" t="s">
        <v>788</v>
      </c>
      <c r="H94" s="486" t="s">
        <v>789</v>
      </c>
      <c r="I94" s="489">
        <v>34249.2890625</v>
      </c>
      <c r="J94" s="489">
        <v>2</v>
      </c>
      <c r="K94" s="490">
        <v>68498.578125</v>
      </c>
    </row>
    <row r="95" spans="1:11" ht="14.45" customHeight="1" x14ac:dyDescent="0.2">
      <c r="A95" s="484" t="s">
        <v>457</v>
      </c>
      <c r="B95" s="485" t="s">
        <v>458</v>
      </c>
      <c r="C95" s="486" t="s">
        <v>467</v>
      </c>
      <c r="D95" s="487" t="s">
        <v>468</v>
      </c>
      <c r="E95" s="486" t="s">
        <v>778</v>
      </c>
      <c r="F95" s="487" t="s">
        <v>779</v>
      </c>
      <c r="G95" s="486" t="s">
        <v>790</v>
      </c>
      <c r="H95" s="486" t="s">
        <v>791</v>
      </c>
      <c r="I95" s="489">
        <v>46149.3984375</v>
      </c>
      <c r="J95" s="489">
        <v>2</v>
      </c>
      <c r="K95" s="490">
        <v>92298.796875</v>
      </c>
    </row>
    <row r="96" spans="1:11" ht="14.45" customHeight="1" x14ac:dyDescent="0.2">
      <c r="A96" s="484" t="s">
        <v>457</v>
      </c>
      <c r="B96" s="485" t="s">
        <v>458</v>
      </c>
      <c r="C96" s="486" t="s">
        <v>467</v>
      </c>
      <c r="D96" s="487" t="s">
        <v>468</v>
      </c>
      <c r="E96" s="486" t="s">
        <v>778</v>
      </c>
      <c r="F96" s="487" t="s">
        <v>779</v>
      </c>
      <c r="G96" s="486" t="s">
        <v>792</v>
      </c>
      <c r="H96" s="486" t="s">
        <v>793</v>
      </c>
      <c r="I96" s="489">
        <v>7260</v>
      </c>
      <c r="J96" s="489">
        <v>1</v>
      </c>
      <c r="K96" s="490">
        <v>7260</v>
      </c>
    </row>
    <row r="97" spans="1:11" ht="14.45" customHeight="1" x14ac:dyDescent="0.2">
      <c r="A97" s="484" t="s">
        <v>457</v>
      </c>
      <c r="B97" s="485" t="s">
        <v>458</v>
      </c>
      <c r="C97" s="486" t="s">
        <v>467</v>
      </c>
      <c r="D97" s="487" t="s">
        <v>468</v>
      </c>
      <c r="E97" s="486" t="s">
        <v>778</v>
      </c>
      <c r="F97" s="487" t="s">
        <v>779</v>
      </c>
      <c r="G97" s="486" t="s">
        <v>794</v>
      </c>
      <c r="H97" s="486" t="s">
        <v>795</v>
      </c>
      <c r="I97" s="489">
        <v>202.06999969482422</v>
      </c>
      <c r="J97" s="489">
        <v>3</v>
      </c>
      <c r="K97" s="490">
        <v>618.30999755859375</v>
      </c>
    </row>
    <row r="98" spans="1:11" ht="14.45" customHeight="1" x14ac:dyDescent="0.2">
      <c r="A98" s="484" t="s">
        <v>457</v>
      </c>
      <c r="B98" s="485" t="s">
        <v>458</v>
      </c>
      <c r="C98" s="486" t="s">
        <v>467</v>
      </c>
      <c r="D98" s="487" t="s">
        <v>468</v>
      </c>
      <c r="E98" s="486" t="s">
        <v>778</v>
      </c>
      <c r="F98" s="487" t="s">
        <v>779</v>
      </c>
      <c r="G98" s="486" t="s">
        <v>796</v>
      </c>
      <c r="H98" s="486" t="s">
        <v>797</v>
      </c>
      <c r="I98" s="489">
        <v>56664.298828125</v>
      </c>
      <c r="J98" s="489">
        <v>2</v>
      </c>
      <c r="K98" s="490">
        <v>113328.59765625</v>
      </c>
    </row>
    <row r="99" spans="1:11" ht="14.45" customHeight="1" x14ac:dyDescent="0.2">
      <c r="A99" s="484" t="s">
        <v>457</v>
      </c>
      <c r="B99" s="485" t="s">
        <v>458</v>
      </c>
      <c r="C99" s="486" t="s">
        <v>467</v>
      </c>
      <c r="D99" s="487" t="s">
        <v>468</v>
      </c>
      <c r="E99" s="486" t="s">
        <v>778</v>
      </c>
      <c r="F99" s="487" t="s">
        <v>779</v>
      </c>
      <c r="G99" s="486" t="s">
        <v>798</v>
      </c>
      <c r="H99" s="486" t="s">
        <v>799</v>
      </c>
      <c r="I99" s="489">
        <v>4119.199951171875</v>
      </c>
      <c r="J99" s="489">
        <v>2</v>
      </c>
      <c r="K99" s="490">
        <v>8238.39990234375</v>
      </c>
    </row>
    <row r="100" spans="1:11" ht="14.45" customHeight="1" x14ac:dyDescent="0.2">
      <c r="A100" s="484" t="s">
        <v>457</v>
      </c>
      <c r="B100" s="485" t="s">
        <v>458</v>
      </c>
      <c r="C100" s="486" t="s">
        <v>467</v>
      </c>
      <c r="D100" s="487" t="s">
        <v>468</v>
      </c>
      <c r="E100" s="486" t="s">
        <v>778</v>
      </c>
      <c r="F100" s="487" t="s">
        <v>779</v>
      </c>
      <c r="G100" s="486" t="s">
        <v>800</v>
      </c>
      <c r="H100" s="486" t="s">
        <v>801</v>
      </c>
      <c r="I100" s="489">
        <v>9486.400390625</v>
      </c>
      <c r="J100" s="489">
        <v>2</v>
      </c>
      <c r="K100" s="490">
        <v>18972.80078125</v>
      </c>
    </row>
    <row r="101" spans="1:11" ht="14.45" customHeight="1" x14ac:dyDescent="0.2">
      <c r="A101" s="484" t="s">
        <v>457</v>
      </c>
      <c r="B101" s="485" t="s">
        <v>458</v>
      </c>
      <c r="C101" s="486" t="s">
        <v>467</v>
      </c>
      <c r="D101" s="487" t="s">
        <v>468</v>
      </c>
      <c r="E101" s="486" t="s">
        <v>778</v>
      </c>
      <c r="F101" s="487" t="s">
        <v>779</v>
      </c>
      <c r="G101" s="486" t="s">
        <v>802</v>
      </c>
      <c r="H101" s="486" t="s">
        <v>803</v>
      </c>
      <c r="I101" s="489">
        <v>7929.52978515625</v>
      </c>
      <c r="J101" s="489">
        <v>2</v>
      </c>
      <c r="K101" s="490">
        <v>15859.0595703125</v>
      </c>
    </row>
    <row r="102" spans="1:11" ht="14.45" customHeight="1" x14ac:dyDescent="0.2">
      <c r="A102" s="484" t="s">
        <v>457</v>
      </c>
      <c r="B102" s="485" t="s">
        <v>458</v>
      </c>
      <c r="C102" s="486" t="s">
        <v>467</v>
      </c>
      <c r="D102" s="487" t="s">
        <v>468</v>
      </c>
      <c r="E102" s="486" t="s">
        <v>778</v>
      </c>
      <c r="F102" s="487" t="s">
        <v>779</v>
      </c>
      <c r="G102" s="486" t="s">
        <v>804</v>
      </c>
      <c r="H102" s="486" t="s">
        <v>805</v>
      </c>
      <c r="I102" s="489">
        <v>30021.5908203125</v>
      </c>
      <c r="J102" s="489">
        <v>2</v>
      </c>
      <c r="K102" s="490">
        <v>60043.181640625</v>
      </c>
    </row>
    <row r="103" spans="1:11" ht="14.45" customHeight="1" x14ac:dyDescent="0.2">
      <c r="A103" s="484" t="s">
        <v>457</v>
      </c>
      <c r="B103" s="485" t="s">
        <v>458</v>
      </c>
      <c r="C103" s="486" t="s">
        <v>467</v>
      </c>
      <c r="D103" s="487" t="s">
        <v>468</v>
      </c>
      <c r="E103" s="486" t="s">
        <v>778</v>
      </c>
      <c r="F103" s="487" t="s">
        <v>779</v>
      </c>
      <c r="G103" s="486" t="s">
        <v>806</v>
      </c>
      <c r="H103" s="486" t="s">
        <v>807</v>
      </c>
      <c r="I103" s="489">
        <v>50493.150390625</v>
      </c>
      <c r="J103" s="489">
        <v>2</v>
      </c>
      <c r="K103" s="490">
        <v>100986.30078125</v>
      </c>
    </row>
    <row r="104" spans="1:11" ht="14.45" customHeight="1" x14ac:dyDescent="0.2">
      <c r="A104" s="484" t="s">
        <v>457</v>
      </c>
      <c r="B104" s="485" t="s">
        <v>458</v>
      </c>
      <c r="C104" s="486" t="s">
        <v>467</v>
      </c>
      <c r="D104" s="487" t="s">
        <v>468</v>
      </c>
      <c r="E104" s="486" t="s">
        <v>778</v>
      </c>
      <c r="F104" s="487" t="s">
        <v>779</v>
      </c>
      <c r="G104" s="486" t="s">
        <v>808</v>
      </c>
      <c r="H104" s="486" t="s">
        <v>809</v>
      </c>
      <c r="I104" s="489">
        <v>6122.60009765625</v>
      </c>
      <c r="J104" s="489">
        <v>3</v>
      </c>
      <c r="K104" s="490">
        <v>18367.80078125</v>
      </c>
    </row>
    <row r="105" spans="1:11" ht="14.45" customHeight="1" x14ac:dyDescent="0.2">
      <c r="A105" s="484" t="s">
        <v>457</v>
      </c>
      <c r="B105" s="485" t="s">
        <v>458</v>
      </c>
      <c r="C105" s="486" t="s">
        <v>467</v>
      </c>
      <c r="D105" s="487" t="s">
        <v>468</v>
      </c>
      <c r="E105" s="486" t="s">
        <v>778</v>
      </c>
      <c r="F105" s="487" t="s">
        <v>779</v>
      </c>
      <c r="G105" s="486" t="s">
        <v>810</v>
      </c>
      <c r="H105" s="486" t="s">
        <v>811</v>
      </c>
      <c r="I105" s="489">
        <v>48000</v>
      </c>
      <c r="J105" s="489">
        <v>11</v>
      </c>
      <c r="K105" s="490">
        <v>528000</v>
      </c>
    </row>
    <row r="106" spans="1:11" ht="14.45" customHeight="1" x14ac:dyDescent="0.2">
      <c r="A106" s="484" t="s">
        <v>457</v>
      </c>
      <c r="B106" s="485" t="s">
        <v>458</v>
      </c>
      <c r="C106" s="486" t="s">
        <v>467</v>
      </c>
      <c r="D106" s="487" t="s">
        <v>468</v>
      </c>
      <c r="E106" s="486" t="s">
        <v>778</v>
      </c>
      <c r="F106" s="487" t="s">
        <v>779</v>
      </c>
      <c r="G106" s="486" t="s">
        <v>812</v>
      </c>
      <c r="H106" s="486" t="s">
        <v>813</v>
      </c>
      <c r="I106" s="489">
        <v>88777.703125</v>
      </c>
      <c r="J106" s="489">
        <v>1</v>
      </c>
      <c r="K106" s="490">
        <v>88777.703125</v>
      </c>
    </row>
    <row r="107" spans="1:11" ht="14.45" customHeight="1" x14ac:dyDescent="0.2">
      <c r="A107" s="484" t="s">
        <v>457</v>
      </c>
      <c r="B107" s="485" t="s">
        <v>458</v>
      </c>
      <c r="C107" s="486" t="s">
        <v>467</v>
      </c>
      <c r="D107" s="487" t="s">
        <v>468</v>
      </c>
      <c r="E107" s="486" t="s">
        <v>778</v>
      </c>
      <c r="F107" s="487" t="s">
        <v>779</v>
      </c>
      <c r="G107" s="486" t="s">
        <v>814</v>
      </c>
      <c r="H107" s="486" t="s">
        <v>815</v>
      </c>
      <c r="I107" s="489">
        <v>258.73129244374718</v>
      </c>
      <c r="J107" s="489">
        <v>4</v>
      </c>
      <c r="K107" s="490">
        <v>1034.9251697749887</v>
      </c>
    </row>
    <row r="108" spans="1:11" ht="14.45" customHeight="1" x14ac:dyDescent="0.2">
      <c r="A108" s="484" t="s">
        <v>457</v>
      </c>
      <c r="B108" s="485" t="s">
        <v>458</v>
      </c>
      <c r="C108" s="486" t="s">
        <v>467</v>
      </c>
      <c r="D108" s="487" t="s">
        <v>468</v>
      </c>
      <c r="E108" s="486" t="s">
        <v>778</v>
      </c>
      <c r="F108" s="487" t="s">
        <v>779</v>
      </c>
      <c r="G108" s="486" t="s">
        <v>816</v>
      </c>
      <c r="H108" s="486" t="s">
        <v>817</v>
      </c>
      <c r="I108" s="489">
        <v>3445</v>
      </c>
      <c r="J108" s="489">
        <v>1</v>
      </c>
      <c r="K108" s="490">
        <v>3445</v>
      </c>
    </row>
    <row r="109" spans="1:11" ht="14.45" customHeight="1" x14ac:dyDescent="0.2">
      <c r="A109" s="484" t="s">
        <v>457</v>
      </c>
      <c r="B109" s="485" t="s">
        <v>458</v>
      </c>
      <c r="C109" s="486" t="s">
        <v>467</v>
      </c>
      <c r="D109" s="487" t="s">
        <v>468</v>
      </c>
      <c r="E109" s="486" t="s">
        <v>778</v>
      </c>
      <c r="F109" s="487" t="s">
        <v>779</v>
      </c>
      <c r="G109" s="486" t="s">
        <v>818</v>
      </c>
      <c r="H109" s="486" t="s">
        <v>819</v>
      </c>
      <c r="I109" s="489">
        <v>789.07125323159357</v>
      </c>
      <c r="J109" s="489">
        <v>55</v>
      </c>
      <c r="K109" s="490">
        <v>42679.120185852051</v>
      </c>
    </row>
    <row r="110" spans="1:11" ht="14.45" customHeight="1" x14ac:dyDescent="0.2">
      <c r="A110" s="484" t="s">
        <v>457</v>
      </c>
      <c r="B110" s="485" t="s">
        <v>458</v>
      </c>
      <c r="C110" s="486" t="s">
        <v>467</v>
      </c>
      <c r="D110" s="487" t="s">
        <v>468</v>
      </c>
      <c r="E110" s="486" t="s">
        <v>778</v>
      </c>
      <c r="F110" s="487" t="s">
        <v>779</v>
      </c>
      <c r="G110" s="486" t="s">
        <v>820</v>
      </c>
      <c r="H110" s="486" t="s">
        <v>821</v>
      </c>
      <c r="I110" s="489">
        <v>477.97438049316406</v>
      </c>
      <c r="J110" s="489">
        <v>18</v>
      </c>
      <c r="K110" s="490">
        <v>8603.4900512695313</v>
      </c>
    </row>
    <row r="111" spans="1:11" ht="14.45" customHeight="1" x14ac:dyDescent="0.2">
      <c r="A111" s="484" t="s">
        <v>457</v>
      </c>
      <c r="B111" s="485" t="s">
        <v>458</v>
      </c>
      <c r="C111" s="486" t="s">
        <v>467</v>
      </c>
      <c r="D111" s="487" t="s">
        <v>468</v>
      </c>
      <c r="E111" s="486" t="s">
        <v>778</v>
      </c>
      <c r="F111" s="487" t="s">
        <v>779</v>
      </c>
      <c r="G111" s="486" t="s">
        <v>822</v>
      </c>
      <c r="H111" s="486" t="s">
        <v>823</v>
      </c>
      <c r="I111" s="489">
        <v>2676.1166178385415</v>
      </c>
      <c r="J111" s="489">
        <v>7</v>
      </c>
      <c r="K111" s="490">
        <v>18712.64990234375</v>
      </c>
    </row>
    <row r="112" spans="1:11" ht="14.45" customHeight="1" x14ac:dyDescent="0.2">
      <c r="A112" s="484" t="s">
        <v>457</v>
      </c>
      <c r="B112" s="485" t="s">
        <v>458</v>
      </c>
      <c r="C112" s="486" t="s">
        <v>467</v>
      </c>
      <c r="D112" s="487" t="s">
        <v>468</v>
      </c>
      <c r="E112" s="486" t="s">
        <v>778</v>
      </c>
      <c r="F112" s="487" t="s">
        <v>779</v>
      </c>
      <c r="G112" s="486" t="s">
        <v>824</v>
      </c>
      <c r="H112" s="486" t="s">
        <v>825</v>
      </c>
      <c r="I112" s="489">
        <v>2269.1534016927085</v>
      </c>
      <c r="J112" s="489">
        <v>5</v>
      </c>
      <c r="K112" s="490">
        <v>11371.580322265625</v>
      </c>
    </row>
    <row r="113" spans="1:11" ht="14.45" customHeight="1" x14ac:dyDescent="0.2">
      <c r="A113" s="484" t="s">
        <v>457</v>
      </c>
      <c r="B113" s="485" t="s">
        <v>458</v>
      </c>
      <c r="C113" s="486" t="s">
        <v>467</v>
      </c>
      <c r="D113" s="487" t="s">
        <v>468</v>
      </c>
      <c r="E113" s="486" t="s">
        <v>778</v>
      </c>
      <c r="F113" s="487" t="s">
        <v>779</v>
      </c>
      <c r="G113" s="486" t="s">
        <v>826</v>
      </c>
      <c r="H113" s="486" t="s">
        <v>827</v>
      </c>
      <c r="I113" s="489">
        <v>2852</v>
      </c>
      <c r="J113" s="489">
        <v>1</v>
      </c>
      <c r="K113" s="490">
        <v>2852</v>
      </c>
    </row>
    <row r="114" spans="1:11" ht="14.45" customHeight="1" x14ac:dyDescent="0.2">
      <c r="A114" s="484" t="s">
        <v>457</v>
      </c>
      <c r="B114" s="485" t="s">
        <v>458</v>
      </c>
      <c r="C114" s="486" t="s">
        <v>467</v>
      </c>
      <c r="D114" s="487" t="s">
        <v>468</v>
      </c>
      <c r="E114" s="486" t="s">
        <v>778</v>
      </c>
      <c r="F114" s="487" t="s">
        <v>779</v>
      </c>
      <c r="G114" s="486" t="s">
        <v>828</v>
      </c>
      <c r="H114" s="486" t="s">
        <v>829</v>
      </c>
      <c r="I114" s="489">
        <v>1203.7825317382813</v>
      </c>
      <c r="J114" s="489">
        <v>5</v>
      </c>
      <c r="K114" s="490">
        <v>5904.130126953125</v>
      </c>
    </row>
    <row r="115" spans="1:11" ht="14.45" customHeight="1" x14ac:dyDescent="0.2">
      <c r="A115" s="484" t="s">
        <v>457</v>
      </c>
      <c r="B115" s="485" t="s">
        <v>458</v>
      </c>
      <c r="C115" s="486" t="s">
        <v>467</v>
      </c>
      <c r="D115" s="487" t="s">
        <v>468</v>
      </c>
      <c r="E115" s="486" t="s">
        <v>778</v>
      </c>
      <c r="F115" s="487" t="s">
        <v>779</v>
      </c>
      <c r="G115" s="486" t="s">
        <v>830</v>
      </c>
      <c r="H115" s="486" t="s">
        <v>831</v>
      </c>
      <c r="I115" s="489">
        <v>2420</v>
      </c>
      <c r="J115" s="489">
        <v>5</v>
      </c>
      <c r="K115" s="490">
        <v>12100</v>
      </c>
    </row>
    <row r="116" spans="1:11" ht="14.45" customHeight="1" x14ac:dyDescent="0.2">
      <c r="A116" s="484" t="s">
        <v>457</v>
      </c>
      <c r="B116" s="485" t="s">
        <v>458</v>
      </c>
      <c r="C116" s="486" t="s">
        <v>467</v>
      </c>
      <c r="D116" s="487" t="s">
        <v>468</v>
      </c>
      <c r="E116" s="486" t="s">
        <v>778</v>
      </c>
      <c r="F116" s="487" t="s">
        <v>779</v>
      </c>
      <c r="G116" s="486" t="s">
        <v>832</v>
      </c>
      <c r="H116" s="486" t="s">
        <v>833</v>
      </c>
      <c r="I116" s="489">
        <v>34485</v>
      </c>
      <c r="J116" s="489">
        <v>2</v>
      </c>
      <c r="K116" s="490">
        <v>68970</v>
      </c>
    </row>
    <row r="117" spans="1:11" ht="14.45" customHeight="1" x14ac:dyDescent="0.2">
      <c r="A117" s="484" t="s">
        <v>457</v>
      </c>
      <c r="B117" s="485" t="s">
        <v>458</v>
      </c>
      <c r="C117" s="486" t="s">
        <v>467</v>
      </c>
      <c r="D117" s="487" t="s">
        <v>468</v>
      </c>
      <c r="E117" s="486" t="s">
        <v>778</v>
      </c>
      <c r="F117" s="487" t="s">
        <v>779</v>
      </c>
      <c r="G117" s="486" t="s">
        <v>834</v>
      </c>
      <c r="H117" s="486" t="s">
        <v>835</v>
      </c>
      <c r="I117" s="489">
        <v>4356</v>
      </c>
      <c r="J117" s="489">
        <v>1</v>
      </c>
      <c r="K117" s="490">
        <v>4356</v>
      </c>
    </row>
    <row r="118" spans="1:11" ht="14.45" customHeight="1" x14ac:dyDescent="0.2">
      <c r="A118" s="484" t="s">
        <v>457</v>
      </c>
      <c r="B118" s="485" t="s">
        <v>458</v>
      </c>
      <c r="C118" s="486" t="s">
        <v>467</v>
      </c>
      <c r="D118" s="487" t="s">
        <v>468</v>
      </c>
      <c r="E118" s="486" t="s">
        <v>778</v>
      </c>
      <c r="F118" s="487" t="s">
        <v>779</v>
      </c>
      <c r="G118" s="486" t="s">
        <v>836</v>
      </c>
      <c r="H118" s="486" t="s">
        <v>837</v>
      </c>
      <c r="I118" s="489">
        <v>15169.76953125</v>
      </c>
      <c r="J118" s="489">
        <v>3</v>
      </c>
      <c r="K118" s="490">
        <v>45509.30859375</v>
      </c>
    </row>
    <row r="119" spans="1:11" ht="14.45" customHeight="1" x14ac:dyDescent="0.2">
      <c r="A119" s="484" t="s">
        <v>457</v>
      </c>
      <c r="B119" s="485" t="s">
        <v>458</v>
      </c>
      <c r="C119" s="486" t="s">
        <v>467</v>
      </c>
      <c r="D119" s="487" t="s">
        <v>468</v>
      </c>
      <c r="E119" s="486" t="s">
        <v>778</v>
      </c>
      <c r="F119" s="487" t="s">
        <v>779</v>
      </c>
      <c r="G119" s="486" t="s">
        <v>838</v>
      </c>
      <c r="H119" s="486" t="s">
        <v>839</v>
      </c>
      <c r="I119" s="489">
        <v>19335.80078125</v>
      </c>
      <c r="J119" s="489">
        <v>1</v>
      </c>
      <c r="K119" s="490">
        <v>19335.80078125</v>
      </c>
    </row>
    <row r="120" spans="1:11" ht="14.45" customHeight="1" x14ac:dyDescent="0.2">
      <c r="A120" s="484" t="s">
        <v>457</v>
      </c>
      <c r="B120" s="485" t="s">
        <v>458</v>
      </c>
      <c r="C120" s="486" t="s">
        <v>467</v>
      </c>
      <c r="D120" s="487" t="s">
        <v>468</v>
      </c>
      <c r="E120" s="486" t="s">
        <v>778</v>
      </c>
      <c r="F120" s="487" t="s">
        <v>779</v>
      </c>
      <c r="G120" s="486" t="s">
        <v>840</v>
      </c>
      <c r="H120" s="486" t="s">
        <v>841</v>
      </c>
      <c r="I120" s="489">
        <v>563.82501220703125</v>
      </c>
      <c r="J120" s="489">
        <v>2</v>
      </c>
      <c r="K120" s="490">
        <v>1127.6500244140625</v>
      </c>
    </row>
    <row r="121" spans="1:11" ht="14.45" customHeight="1" x14ac:dyDescent="0.2">
      <c r="A121" s="484" t="s">
        <v>457</v>
      </c>
      <c r="B121" s="485" t="s">
        <v>458</v>
      </c>
      <c r="C121" s="486" t="s">
        <v>467</v>
      </c>
      <c r="D121" s="487" t="s">
        <v>468</v>
      </c>
      <c r="E121" s="486" t="s">
        <v>778</v>
      </c>
      <c r="F121" s="487" t="s">
        <v>779</v>
      </c>
      <c r="G121" s="486" t="s">
        <v>842</v>
      </c>
      <c r="H121" s="486" t="s">
        <v>843</v>
      </c>
      <c r="I121" s="489">
        <v>327.40500640869141</v>
      </c>
      <c r="J121" s="489">
        <v>4</v>
      </c>
      <c r="K121" s="490">
        <v>1309.6200256347656</v>
      </c>
    </row>
    <row r="122" spans="1:11" ht="14.45" customHeight="1" x14ac:dyDescent="0.2">
      <c r="A122" s="484" t="s">
        <v>457</v>
      </c>
      <c r="B122" s="485" t="s">
        <v>458</v>
      </c>
      <c r="C122" s="486" t="s">
        <v>467</v>
      </c>
      <c r="D122" s="487" t="s">
        <v>468</v>
      </c>
      <c r="E122" s="486" t="s">
        <v>778</v>
      </c>
      <c r="F122" s="487" t="s">
        <v>779</v>
      </c>
      <c r="G122" s="486" t="s">
        <v>844</v>
      </c>
      <c r="H122" s="486" t="s">
        <v>845</v>
      </c>
      <c r="I122" s="489">
        <v>20661.6796875</v>
      </c>
      <c r="J122" s="489">
        <v>1</v>
      </c>
      <c r="K122" s="490">
        <v>20661.6796875</v>
      </c>
    </row>
    <row r="123" spans="1:11" ht="14.45" customHeight="1" x14ac:dyDescent="0.2">
      <c r="A123" s="484" t="s">
        <v>457</v>
      </c>
      <c r="B123" s="485" t="s">
        <v>458</v>
      </c>
      <c r="C123" s="486" t="s">
        <v>467</v>
      </c>
      <c r="D123" s="487" t="s">
        <v>468</v>
      </c>
      <c r="E123" s="486" t="s">
        <v>778</v>
      </c>
      <c r="F123" s="487" t="s">
        <v>779</v>
      </c>
      <c r="G123" s="486" t="s">
        <v>846</v>
      </c>
      <c r="H123" s="486" t="s">
        <v>847</v>
      </c>
      <c r="I123" s="489">
        <v>3717.1201171875</v>
      </c>
      <c r="J123" s="489">
        <v>1</v>
      </c>
      <c r="K123" s="490">
        <v>3717.1201171875</v>
      </c>
    </row>
    <row r="124" spans="1:11" ht="14.45" customHeight="1" x14ac:dyDescent="0.2">
      <c r="A124" s="484" t="s">
        <v>457</v>
      </c>
      <c r="B124" s="485" t="s">
        <v>458</v>
      </c>
      <c r="C124" s="486" t="s">
        <v>467</v>
      </c>
      <c r="D124" s="487" t="s">
        <v>468</v>
      </c>
      <c r="E124" s="486" t="s">
        <v>778</v>
      </c>
      <c r="F124" s="487" t="s">
        <v>779</v>
      </c>
      <c r="G124" s="486" t="s">
        <v>848</v>
      </c>
      <c r="H124" s="486" t="s">
        <v>849</v>
      </c>
      <c r="I124" s="489">
        <v>1573</v>
      </c>
      <c r="J124" s="489">
        <v>1</v>
      </c>
      <c r="K124" s="490">
        <v>1573</v>
      </c>
    </row>
    <row r="125" spans="1:11" ht="14.45" customHeight="1" x14ac:dyDescent="0.2">
      <c r="A125" s="484" t="s">
        <v>457</v>
      </c>
      <c r="B125" s="485" t="s">
        <v>458</v>
      </c>
      <c r="C125" s="486" t="s">
        <v>467</v>
      </c>
      <c r="D125" s="487" t="s">
        <v>468</v>
      </c>
      <c r="E125" s="486" t="s">
        <v>778</v>
      </c>
      <c r="F125" s="487" t="s">
        <v>779</v>
      </c>
      <c r="G125" s="486" t="s">
        <v>850</v>
      </c>
      <c r="H125" s="486" t="s">
        <v>851</v>
      </c>
      <c r="I125" s="489">
        <v>251.67999267578125</v>
      </c>
      <c r="J125" s="489">
        <v>1</v>
      </c>
      <c r="K125" s="490">
        <v>251.67999267578125</v>
      </c>
    </row>
    <row r="126" spans="1:11" ht="14.45" customHeight="1" x14ac:dyDescent="0.2">
      <c r="A126" s="484" t="s">
        <v>457</v>
      </c>
      <c r="B126" s="485" t="s">
        <v>458</v>
      </c>
      <c r="C126" s="486" t="s">
        <v>467</v>
      </c>
      <c r="D126" s="487" t="s">
        <v>468</v>
      </c>
      <c r="E126" s="486" t="s">
        <v>778</v>
      </c>
      <c r="F126" s="487" t="s">
        <v>779</v>
      </c>
      <c r="G126" s="486" t="s">
        <v>852</v>
      </c>
      <c r="H126" s="486" t="s">
        <v>853</v>
      </c>
      <c r="I126" s="489">
        <v>3835.7799804687502</v>
      </c>
      <c r="J126" s="489">
        <v>10</v>
      </c>
      <c r="K126" s="490">
        <v>38357.7998046875</v>
      </c>
    </row>
    <row r="127" spans="1:11" ht="14.45" customHeight="1" x14ac:dyDescent="0.2">
      <c r="A127" s="484" t="s">
        <v>457</v>
      </c>
      <c r="B127" s="485" t="s">
        <v>458</v>
      </c>
      <c r="C127" s="486" t="s">
        <v>467</v>
      </c>
      <c r="D127" s="487" t="s">
        <v>468</v>
      </c>
      <c r="E127" s="486" t="s">
        <v>778</v>
      </c>
      <c r="F127" s="487" t="s">
        <v>779</v>
      </c>
      <c r="G127" s="486" t="s">
        <v>854</v>
      </c>
      <c r="H127" s="486" t="s">
        <v>855</v>
      </c>
      <c r="I127" s="489">
        <v>30696.490234375</v>
      </c>
      <c r="J127" s="489">
        <v>2</v>
      </c>
      <c r="K127" s="490">
        <v>61392.98046875</v>
      </c>
    </row>
    <row r="128" spans="1:11" ht="14.45" customHeight="1" x14ac:dyDescent="0.2">
      <c r="A128" s="484" t="s">
        <v>457</v>
      </c>
      <c r="B128" s="485" t="s">
        <v>458</v>
      </c>
      <c r="C128" s="486" t="s">
        <v>467</v>
      </c>
      <c r="D128" s="487" t="s">
        <v>468</v>
      </c>
      <c r="E128" s="486" t="s">
        <v>778</v>
      </c>
      <c r="F128" s="487" t="s">
        <v>779</v>
      </c>
      <c r="G128" s="486" t="s">
        <v>856</v>
      </c>
      <c r="H128" s="486" t="s">
        <v>857</v>
      </c>
      <c r="I128" s="489">
        <v>44770</v>
      </c>
      <c r="J128" s="489">
        <v>1</v>
      </c>
      <c r="K128" s="490">
        <v>44770</v>
      </c>
    </row>
    <row r="129" spans="1:11" ht="14.45" customHeight="1" x14ac:dyDescent="0.2">
      <c r="A129" s="484" t="s">
        <v>457</v>
      </c>
      <c r="B129" s="485" t="s">
        <v>458</v>
      </c>
      <c r="C129" s="486" t="s">
        <v>467</v>
      </c>
      <c r="D129" s="487" t="s">
        <v>468</v>
      </c>
      <c r="E129" s="486" t="s">
        <v>778</v>
      </c>
      <c r="F129" s="487" t="s">
        <v>779</v>
      </c>
      <c r="G129" s="486" t="s">
        <v>858</v>
      </c>
      <c r="H129" s="486" t="s">
        <v>859</v>
      </c>
      <c r="I129" s="489">
        <v>110715</v>
      </c>
      <c r="J129" s="489">
        <v>1</v>
      </c>
      <c r="K129" s="490">
        <v>110715</v>
      </c>
    </row>
    <row r="130" spans="1:11" ht="14.45" customHeight="1" x14ac:dyDescent="0.2">
      <c r="A130" s="484" t="s">
        <v>457</v>
      </c>
      <c r="B130" s="485" t="s">
        <v>458</v>
      </c>
      <c r="C130" s="486" t="s">
        <v>467</v>
      </c>
      <c r="D130" s="487" t="s">
        <v>468</v>
      </c>
      <c r="E130" s="486" t="s">
        <v>778</v>
      </c>
      <c r="F130" s="487" t="s">
        <v>779</v>
      </c>
      <c r="G130" s="486" t="s">
        <v>860</v>
      </c>
      <c r="H130" s="486" t="s">
        <v>861</v>
      </c>
      <c r="I130" s="489">
        <v>119306</v>
      </c>
      <c r="J130" s="489">
        <v>1</v>
      </c>
      <c r="K130" s="490">
        <v>119306</v>
      </c>
    </row>
    <row r="131" spans="1:11" ht="14.45" customHeight="1" x14ac:dyDescent="0.2">
      <c r="A131" s="484" t="s">
        <v>457</v>
      </c>
      <c r="B131" s="485" t="s">
        <v>458</v>
      </c>
      <c r="C131" s="486" t="s">
        <v>467</v>
      </c>
      <c r="D131" s="487" t="s">
        <v>468</v>
      </c>
      <c r="E131" s="486" t="s">
        <v>778</v>
      </c>
      <c r="F131" s="487" t="s">
        <v>779</v>
      </c>
      <c r="G131" s="486" t="s">
        <v>862</v>
      </c>
      <c r="H131" s="486" t="s">
        <v>863</v>
      </c>
      <c r="I131" s="489">
        <v>114630.55989583333</v>
      </c>
      <c r="J131" s="489">
        <v>3</v>
      </c>
      <c r="K131" s="490">
        <v>343891.6796875</v>
      </c>
    </row>
    <row r="132" spans="1:11" ht="14.45" customHeight="1" x14ac:dyDescent="0.2">
      <c r="A132" s="484" t="s">
        <v>457</v>
      </c>
      <c r="B132" s="485" t="s">
        <v>458</v>
      </c>
      <c r="C132" s="486" t="s">
        <v>467</v>
      </c>
      <c r="D132" s="487" t="s">
        <v>468</v>
      </c>
      <c r="E132" s="486" t="s">
        <v>778</v>
      </c>
      <c r="F132" s="487" t="s">
        <v>779</v>
      </c>
      <c r="G132" s="486" t="s">
        <v>864</v>
      </c>
      <c r="H132" s="486" t="s">
        <v>865</v>
      </c>
      <c r="I132" s="489">
        <v>33686.400390625</v>
      </c>
      <c r="J132" s="489">
        <v>4</v>
      </c>
      <c r="K132" s="490">
        <v>134745.6015625</v>
      </c>
    </row>
    <row r="133" spans="1:11" ht="14.45" customHeight="1" x14ac:dyDescent="0.2">
      <c r="A133" s="484" t="s">
        <v>457</v>
      </c>
      <c r="B133" s="485" t="s">
        <v>458</v>
      </c>
      <c r="C133" s="486" t="s">
        <v>467</v>
      </c>
      <c r="D133" s="487" t="s">
        <v>468</v>
      </c>
      <c r="E133" s="486" t="s">
        <v>778</v>
      </c>
      <c r="F133" s="487" t="s">
        <v>779</v>
      </c>
      <c r="G133" s="486" t="s">
        <v>866</v>
      </c>
      <c r="H133" s="486" t="s">
        <v>867</v>
      </c>
      <c r="I133" s="489">
        <v>49501.1015625</v>
      </c>
      <c r="J133" s="489">
        <v>1</v>
      </c>
      <c r="K133" s="490">
        <v>49501.1015625</v>
      </c>
    </row>
    <row r="134" spans="1:11" ht="14.45" customHeight="1" x14ac:dyDescent="0.2">
      <c r="A134" s="484" t="s">
        <v>457</v>
      </c>
      <c r="B134" s="485" t="s">
        <v>458</v>
      </c>
      <c r="C134" s="486" t="s">
        <v>467</v>
      </c>
      <c r="D134" s="487" t="s">
        <v>468</v>
      </c>
      <c r="E134" s="486" t="s">
        <v>778</v>
      </c>
      <c r="F134" s="487" t="s">
        <v>779</v>
      </c>
      <c r="G134" s="486" t="s">
        <v>868</v>
      </c>
      <c r="H134" s="486" t="s">
        <v>869</v>
      </c>
      <c r="I134" s="489">
        <v>128.03999328613281</v>
      </c>
      <c r="J134" s="489">
        <v>1</v>
      </c>
      <c r="K134" s="490">
        <v>128.03999328613281</v>
      </c>
    </row>
    <row r="135" spans="1:11" ht="14.45" customHeight="1" x14ac:dyDescent="0.2">
      <c r="A135" s="484" t="s">
        <v>457</v>
      </c>
      <c r="B135" s="485" t="s">
        <v>458</v>
      </c>
      <c r="C135" s="486" t="s">
        <v>467</v>
      </c>
      <c r="D135" s="487" t="s">
        <v>468</v>
      </c>
      <c r="E135" s="486" t="s">
        <v>778</v>
      </c>
      <c r="F135" s="487" t="s">
        <v>779</v>
      </c>
      <c r="G135" s="486" t="s">
        <v>870</v>
      </c>
      <c r="H135" s="486" t="s">
        <v>871</v>
      </c>
      <c r="I135" s="489">
        <v>107525.4375</v>
      </c>
      <c r="J135" s="489">
        <v>4</v>
      </c>
      <c r="K135" s="490">
        <v>430101.75</v>
      </c>
    </row>
    <row r="136" spans="1:11" ht="14.45" customHeight="1" x14ac:dyDescent="0.2">
      <c r="A136" s="484" t="s">
        <v>457</v>
      </c>
      <c r="B136" s="485" t="s">
        <v>458</v>
      </c>
      <c r="C136" s="486" t="s">
        <v>467</v>
      </c>
      <c r="D136" s="487" t="s">
        <v>468</v>
      </c>
      <c r="E136" s="486" t="s">
        <v>778</v>
      </c>
      <c r="F136" s="487" t="s">
        <v>779</v>
      </c>
      <c r="G136" s="486" t="s">
        <v>872</v>
      </c>
      <c r="H136" s="486" t="s">
        <v>873</v>
      </c>
      <c r="I136" s="489">
        <v>1164.02001953125</v>
      </c>
      <c r="J136" s="489">
        <v>3</v>
      </c>
      <c r="K136" s="490">
        <v>3492.06005859375</v>
      </c>
    </row>
    <row r="137" spans="1:11" ht="14.45" customHeight="1" x14ac:dyDescent="0.2">
      <c r="A137" s="484" t="s">
        <v>457</v>
      </c>
      <c r="B137" s="485" t="s">
        <v>458</v>
      </c>
      <c r="C137" s="486" t="s">
        <v>467</v>
      </c>
      <c r="D137" s="487" t="s">
        <v>468</v>
      </c>
      <c r="E137" s="486" t="s">
        <v>778</v>
      </c>
      <c r="F137" s="487" t="s">
        <v>779</v>
      </c>
      <c r="G137" s="486" t="s">
        <v>874</v>
      </c>
      <c r="H137" s="486" t="s">
        <v>875</v>
      </c>
      <c r="I137" s="489">
        <v>1936</v>
      </c>
      <c r="J137" s="489">
        <v>10</v>
      </c>
      <c r="K137" s="490">
        <v>19360</v>
      </c>
    </row>
    <row r="138" spans="1:11" ht="14.45" customHeight="1" x14ac:dyDescent="0.2">
      <c r="A138" s="484" t="s">
        <v>457</v>
      </c>
      <c r="B138" s="485" t="s">
        <v>458</v>
      </c>
      <c r="C138" s="486" t="s">
        <v>467</v>
      </c>
      <c r="D138" s="487" t="s">
        <v>468</v>
      </c>
      <c r="E138" s="486" t="s">
        <v>778</v>
      </c>
      <c r="F138" s="487" t="s">
        <v>779</v>
      </c>
      <c r="G138" s="486" t="s">
        <v>876</v>
      </c>
      <c r="H138" s="486" t="s">
        <v>877</v>
      </c>
      <c r="I138" s="489">
        <v>131.24000549316406</v>
      </c>
      <c r="J138" s="489">
        <v>4</v>
      </c>
      <c r="K138" s="490">
        <v>524.95001220703125</v>
      </c>
    </row>
    <row r="139" spans="1:11" ht="14.45" customHeight="1" x14ac:dyDescent="0.2">
      <c r="A139" s="484" t="s">
        <v>457</v>
      </c>
      <c r="B139" s="485" t="s">
        <v>458</v>
      </c>
      <c r="C139" s="486" t="s">
        <v>467</v>
      </c>
      <c r="D139" s="487" t="s">
        <v>468</v>
      </c>
      <c r="E139" s="486" t="s">
        <v>778</v>
      </c>
      <c r="F139" s="487" t="s">
        <v>779</v>
      </c>
      <c r="G139" s="486" t="s">
        <v>876</v>
      </c>
      <c r="H139" s="486" t="s">
        <v>878</v>
      </c>
      <c r="I139" s="489">
        <v>123.70000457763672</v>
      </c>
      <c r="J139" s="489">
        <v>8</v>
      </c>
      <c r="K139" s="490">
        <v>989.59002685546875</v>
      </c>
    </row>
    <row r="140" spans="1:11" ht="14.45" customHeight="1" x14ac:dyDescent="0.2">
      <c r="A140" s="484" t="s">
        <v>457</v>
      </c>
      <c r="B140" s="485" t="s">
        <v>458</v>
      </c>
      <c r="C140" s="486" t="s">
        <v>467</v>
      </c>
      <c r="D140" s="487" t="s">
        <v>468</v>
      </c>
      <c r="E140" s="486" t="s">
        <v>778</v>
      </c>
      <c r="F140" s="487" t="s">
        <v>779</v>
      </c>
      <c r="G140" s="486" t="s">
        <v>879</v>
      </c>
      <c r="H140" s="486" t="s">
        <v>880</v>
      </c>
      <c r="I140" s="489">
        <v>84.985000610351563</v>
      </c>
      <c r="J140" s="489">
        <v>4</v>
      </c>
      <c r="K140" s="490">
        <v>339.92999267578125</v>
      </c>
    </row>
    <row r="141" spans="1:11" ht="14.45" customHeight="1" x14ac:dyDescent="0.2">
      <c r="A141" s="484" t="s">
        <v>457</v>
      </c>
      <c r="B141" s="485" t="s">
        <v>458</v>
      </c>
      <c r="C141" s="486" t="s">
        <v>467</v>
      </c>
      <c r="D141" s="487" t="s">
        <v>468</v>
      </c>
      <c r="E141" s="486" t="s">
        <v>778</v>
      </c>
      <c r="F141" s="487" t="s">
        <v>779</v>
      </c>
      <c r="G141" s="486" t="s">
        <v>881</v>
      </c>
      <c r="H141" s="486" t="s">
        <v>882</v>
      </c>
      <c r="I141" s="489">
        <v>83.029091574928984</v>
      </c>
      <c r="J141" s="489">
        <v>44</v>
      </c>
      <c r="K141" s="490">
        <v>3653.2099914550781</v>
      </c>
    </row>
    <row r="142" spans="1:11" ht="14.45" customHeight="1" x14ac:dyDescent="0.2">
      <c r="A142" s="484" t="s">
        <v>457</v>
      </c>
      <c r="B142" s="485" t="s">
        <v>458</v>
      </c>
      <c r="C142" s="486" t="s">
        <v>467</v>
      </c>
      <c r="D142" s="487" t="s">
        <v>468</v>
      </c>
      <c r="E142" s="486" t="s">
        <v>778</v>
      </c>
      <c r="F142" s="487" t="s">
        <v>779</v>
      </c>
      <c r="G142" s="486" t="s">
        <v>883</v>
      </c>
      <c r="H142" s="486" t="s">
        <v>884</v>
      </c>
      <c r="I142" s="489">
        <v>5573.47021484375</v>
      </c>
      <c r="J142" s="489">
        <v>1</v>
      </c>
      <c r="K142" s="490">
        <v>5573.47021484375</v>
      </c>
    </row>
    <row r="143" spans="1:11" ht="14.45" customHeight="1" x14ac:dyDescent="0.2">
      <c r="A143" s="484" t="s">
        <v>457</v>
      </c>
      <c r="B143" s="485" t="s">
        <v>458</v>
      </c>
      <c r="C143" s="486" t="s">
        <v>467</v>
      </c>
      <c r="D143" s="487" t="s">
        <v>468</v>
      </c>
      <c r="E143" s="486" t="s">
        <v>778</v>
      </c>
      <c r="F143" s="487" t="s">
        <v>779</v>
      </c>
      <c r="G143" s="486" t="s">
        <v>885</v>
      </c>
      <c r="H143" s="486" t="s">
        <v>886</v>
      </c>
      <c r="I143" s="489">
        <v>31102.036458333332</v>
      </c>
      <c r="J143" s="489">
        <v>13</v>
      </c>
      <c r="K143" s="490">
        <v>410575.408203125</v>
      </c>
    </row>
    <row r="144" spans="1:11" ht="14.45" customHeight="1" x14ac:dyDescent="0.2">
      <c r="A144" s="484" t="s">
        <v>457</v>
      </c>
      <c r="B144" s="485" t="s">
        <v>458</v>
      </c>
      <c r="C144" s="486" t="s">
        <v>467</v>
      </c>
      <c r="D144" s="487" t="s">
        <v>468</v>
      </c>
      <c r="E144" s="486" t="s">
        <v>778</v>
      </c>
      <c r="F144" s="487" t="s">
        <v>779</v>
      </c>
      <c r="G144" s="486" t="s">
        <v>887</v>
      </c>
      <c r="H144" s="486" t="s">
        <v>888</v>
      </c>
      <c r="I144" s="489">
        <v>12850.2001953125</v>
      </c>
      <c r="J144" s="489">
        <v>3</v>
      </c>
      <c r="K144" s="490">
        <v>38550.6015625</v>
      </c>
    </row>
    <row r="145" spans="1:11" ht="14.45" customHeight="1" x14ac:dyDescent="0.2">
      <c r="A145" s="484" t="s">
        <v>457</v>
      </c>
      <c r="B145" s="485" t="s">
        <v>458</v>
      </c>
      <c r="C145" s="486" t="s">
        <v>467</v>
      </c>
      <c r="D145" s="487" t="s">
        <v>468</v>
      </c>
      <c r="E145" s="486" t="s">
        <v>778</v>
      </c>
      <c r="F145" s="487" t="s">
        <v>779</v>
      </c>
      <c r="G145" s="486" t="s">
        <v>889</v>
      </c>
      <c r="H145" s="486" t="s">
        <v>890</v>
      </c>
      <c r="I145" s="489">
        <v>18039.890625</v>
      </c>
      <c r="J145" s="489">
        <v>2</v>
      </c>
      <c r="K145" s="490">
        <v>36079.78125</v>
      </c>
    </row>
    <row r="146" spans="1:11" ht="14.45" customHeight="1" x14ac:dyDescent="0.2">
      <c r="A146" s="484" t="s">
        <v>457</v>
      </c>
      <c r="B146" s="485" t="s">
        <v>458</v>
      </c>
      <c r="C146" s="486" t="s">
        <v>467</v>
      </c>
      <c r="D146" s="487" t="s">
        <v>468</v>
      </c>
      <c r="E146" s="486" t="s">
        <v>778</v>
      </c>
      <c r="F146" s="487" t="s">
        <v>779</v>
      </c>
      <c r="G146" s="486" t="s">
        <v>891</v>
      </c>
      <c r="H146" s="486" t="s">
        <v>892</v>
      </c>
      <c r="I146" s="489">
        <v>12194.3798828125</v>
      </c>
      <c r="J146" s="489">
        <v>2</v>
      </c>
      <c r="K146" s="490">
        <v>24388.759765625</v>
      </c>
    </row>
    <row r="147" spans="1:11" ht="14.45" customHeight="1" x14ac:dyDescent="0.2">
      <c r="A147" s="484" t="s">
        <v>457</v>
      </c>
      <c r="B147" s="485" t="s">
        <v>458</v>
      </c>
      <c r="C147" s="486" t="s">
        <v>467</v>
      </c>
      <c r="D147" s="487" t="s">
        <v>468</v>
      </c>
      <c r="E147" s="486" t="s">
        <v>778</v>
      </c>
      <c r="F147" s="487" t="s">
        <v>779</v>
      </c>
      <c r="G147" s="486" t="s">
        <v>893</v>
      </c>
      <c r="H147" s="486" t="s">
        <v>894</v>
      </c>
      <c r="I147" s="489">
        <v>233.3196571958168</v>
      </c>
      <c r="J147" s="489">
        <v>3</v>
      </c>
      <c r="K147" s="490">
        <v>699.95897158745038</v>
      </c>
    </row>
    <row r="148" spans="1:11" ht="14.45" customHeight="1" x14ac:dyDescent="0.2">
      <c r="A148" s="484" t="s">
        <v>457</v>
      </c>
      <c r="B148" s="485" t="s">
        <v>458</v>
      </c>
      <c r="C148" s="486" t="s">
        <v>467</v>
      </c>
      <c r="D148" s="487" t="s">
        <v>468</v>
      </c>
      <c r="E148" s="486" t="s">
        <v>778</v>
      </c>
      <c r="F148" s="487" t="s">
        <v>779</v>
      </c>
      <c r="G148" s="486" t="s">
        <v>895</v>
      </c>
      <c r="H148" s="486" t="s">
        <v>896</v>
      </c>
      <c r="I148" s="489">
        <v>242</v>
      </c>
      <c r="J148" s="489">
        <v>11</v>
      </c>
      <c r="K148" s="490">
        <v>2662</v>
      </c>
    </row>
    <row r="149" spans="1:11" ht="14.45" customHeight="1" x14ac:dyDescent="0.2">
      <c r="A149" s="484" t="s">
        <v>457</v>
      </c>
      <c r="B149" s="485" t="s">
        <v>458</v>
      </c>
      <c r="C149" s="486" t="s">
        <v>467</v>
      </c>
      <c r="D149" s="487" t="s">
        <v>468</v>
      </c>
      <c r="E149" s="486" t="s">
        <v>778</v>
      </c>
      <c r="F149" s="487" t="s">
        <v>779</v>
      </c>
      <c r="G149" s="486" t="s">
        <v>897</v>
      </c>
      <c r="H149" s="486" t="s">
        <v>898</v>
      </c>
      <c r="I149" s="489">
        <v>1827.010009765625</v>
      </c>
      <c r="J149" s="489">
        <v>1</v>
      </c>
      <c r="K149" s="490">
        <v>1827.010009765625</v>
      </c>
    </row>
    <row r="150" spans="1:11" ht="14.45" customHeight="1" x14ac:dyDescent="0.2">
      <c r="A150" s="484" t="s">
        <v>457</v>
      </c>
      <c r="B150" s="485" t="s">
        <v>458</v>
      </c>
      <c r="C150" s="486" t="s">
        <v>467</v>
      </c>
      <c r="D150" s="487" t="s">
        <v>468</v>
      </c>
      <c r="E150" s="486" t="s">
        <v>778</v>
      </c>
      <c r="F150" s="487" t="s">
        <v>779</v>
      </c>
      <c r="G150" s="486" t="s">
        <v>899</v>
      </c>
      <c r="H150" s="486" t="s">
        <v>900</v>
      </c>
      <c r="I150" s="489">
        <v>1290.1625366210938</v>
      </c>
      <c r="J150" s="489">
        <v>16</v>
      </c>
      <c r="K150" s="490">
        <v>20533.7001953125</v>
      </c>
    </row>
    <row r="151" spans="1:11" ht="14.45" customHeight="1" x14ac:dyDescent="0.2">
      <c r="A151" s="484" t="s">
        <v>457</v>
      </c>
      <c r="B151" s="485" t="s">
        <v>458</v>
      </c>
      <c r="C151" s="486" t="s">
        <v>467</v>
      </c>
      <c r="D151" s="487" t="s">
        <v>468</v>
      </c>
      <c r="E151" s="486" t="s">
        <v>778</v>
      </c>
      <c r="F151" s="487" t="s">
        <v>779</v>
      </c>
      <c r="G151" s="486" t="s">
        <v>901</v>
      </c>
      <c r="H151" s="486" t="s">
        <v>902</v>
      </c>
      <c r="I151" s="489">
        <v>2891.89990234375</v>
      </c>
      <c r="J151" s="489">
        <v>1</v>
      </c>
      <c r="K151" s="490">
        <v>2891.89990234375</v>
      </c>
    </row>
    <row r="152" spans="1:11" ht="14.45" customHeight="1" x14ac:dyDescent="0.2">
      <c r="A152" s="484" t="s">
        <v>457</v>
      </c>
      <c r="B152" s="485" t="s">
        <v>458</v>
      </c>
      <c r="C152" s="486" t="s">
        <v>467</v>
      </c>
      <c r="D152" s="487" t="s">
        <v>468</v>
      </c>
      <c r="E152" s="486" t="s">
        <v>778</v>
      </c>
      <c r="F152" s="487" t="s">
        <v>779</v>
      </c>
      <c r="G152" s="486" t="s">
        <v>903</v>
      </c>
      <c r="H152" s="486" t="s">
        <v>904</v>
      </c>
      <c r="I152" s="489">
        <v>21029.80078125</v>
      </c>
      <c r="J152" s="489">
        <v>1</v>
      </c>
      <c r="K152" s="490">
        <v>21029.80078125</v>
      </c>
    </row>
    <row r="153" spans="1:11" ht="14.45" customHeight="1" x14ac:dyDescent="0.2">
      <c r="A153" s="484" t="s">
        <v>457</v>
      </c>
      <c r="B153" s="485" t="s">
        <v>458</v>
      </c>
      <c r="C153" s="486" t="s">
        <v>467</v>
      </c>
      <c r="D153" s="487" t="s">
        <v>468</v>
      </c>
      <c r="E153" s="486" t="s">
        <v>778</v>
      </c>
      <c r="F153" s="487" t="s">
        <v>779</v>
      </c>
      <c r="G153" s="486" t="s">
        <v>905</v>
      </c>
      <c r="H153" s="486" t="s">
        <v>906</v>
      </c>
      <c r="I153" s="489">
        <v>33307.809895833336</v>
      </c>
      <c r="J153" s="489">
        <v>3</v>
      </c>
      <c r="K153" s="490">
        <v>99923.4296875</v>
      </c>
    </row>
    <row r="154" spans="1:11" ht="14.45" customHeight="1" x14ac:dyDescent="0.2">
      <c r="A154" s="484" t="s">
        <v>457</v>
      </c>
      <c r="B154" s="485" t="s">
        <v>458</v>
      </c>
      <c r="C154" s="486" t="s">
        <v>467</v>
      </c>
      <c r="D154" s="487" t="s">
        <v>468</v>
      </c>
      <c r="E154" s="486" t="s">
        <v>778</v>
      </c>
      <c r="F154" s="487" t="s">
        <v>779</v>
      </c>
      <c r="G154" s="486" t="s">
        <v>907</v>
      </c>
      <c r="H154" s="486" t="s">
        <v>908</v>
      </c>
      <c r="I154" s="489">
        <v>354.04559515685287</v>
      </c>
      <c r="J154" s="489">
        <v>12</v>
      </c>
      <c r="K154" s="490">
        <v>4248.5471418822344</v>
      </c>
    </row>
    <row r="155" spans="1:11" ht="14.45" customHeight="1" x14ac:dyDescent="0.2">
      <c r="A155" s="484" t="s">
        <v>457</v>
      </c>
      <c r="B155" s="485" t="s">
        <v>458</v>
      </c>
      <c r="C155" s="486" t="s">
        <v>467</v>
      </c>
      <c r="D155" s="487" t="s">
        <v>468</v>
      </c>
      <c r="E155" s="486" t="s">
        <v>778</v>
      </c>
      <c r="F155" s="487" t="s">
        <v>779</v>
      </c>
      <c r="G155" s="486" t="s">
        <v>909</v>
      </c>
      <c r="H155" s="486" t="s">
        <v>910</v>
      </c>
      <c r="I155" s="489">
        <v>580.12848331617272</v>
      </c>
      <c r="J155" s="489">
        <v>328</v>
      </c>
      <c r="K155" s="490">
        <v>134529.24105834961</v>
      </c>
    </row>
    <row r="156" spans="1:11" ht="14.45" customHeight="1" x14ac:dyDescent="0.2">
      <c r="A156" s="484" t="s">
        <v>457</v>
      </c>
      <c r="B156" s="485" t="s">
        <v>458</v>
      </c>
      <c r="C156" s="486" t="s">
        <v>467</v>
      </c>
      <c r="D156" s="487" t="s">
        <v>468</v>
      </c>
      <c r="E156" s="486" t="s">
        <v>778</v>
      </c>
      <c r="F156" s="487" t="s">
        <v>779</v>
      </c>
      <c r="G156" s="486" t="s">
        <v>911</v>
      </c>
      <c r="H156" s="486" t="s">
        <v>912</v>
      </c>
      <c r="I156" s="489">
        <v>15553.5</v>
      </c>
      <c r="J156" s="489">
        <v>2</v>
      </c>
      <c r="K156" s="490">
        <v>31107</v>
      </c>
    </row>
    <row r="157" spans="1:11" ht="14.45" customHeight="1" x14ac:dyDescent="0.2">
      <c r="A157" s="484" t="s">
        <v>457</v>
      </c>
      <c r="B157" s="485" t="s">
        <v>458</v>
      </c>
      <c r="C157" s="486" t="s">
        <v>467</v>
      </c>
      <c r="D157" s="487" t="s">
        <v>468</v>
      </c>
      <c r="E157" s="486" t="s">
        <v>778</v>
      </c>
      <c r="F157" s="487" t="s">
        <v>779</v>
      </c>
      <c r="G157" s="486" t="s">
        <v>911</v>
      </c>
      <c r="H157" s="486" t="s">
        <v>913</v>
      </c>
      <c r="I157" s="489">
        <v>15554</v>
      </c>
      <c r="J157" s="489">
        <v>1</v>
      </c>
      <c r="K157" s="490">
        <v>15554</v>
      </c>
    </row>
    <row r="158" spans="1:11" ht="14.45" customHeight="1" x14ac:dyDescent="0.2">
      <c r="A158" s="484" t="s">
        <v>457</v>
      </c>
      <c r="B158" s="485" t="s">
        <v>458</v>
      </c>
      <c r="C158" s="486" t="s">
        <v>467</v>
      </c>
      <c r="D158" s="487" t="s">
        <v>468</v>
      </c>
      <c r="E158" s="486" t="s">
        <v>778</v>
      </c>
      <c r="F158" s="487" t="s">
        <v>779</v>
      </c>
      <c r="G158" s="486" t="s">
        <v>914</v>
      </c>
      <c r="H158" s="486" t="s">
        <v>915</v>
      </c>
      <c r="I158" s="489">
        <v>24809.83984375</v>
      </c>
      <c r="J158" s="489">
        <v>2</v>
      </c>
      <c r="K158" s="490">
        <v>49619.6796875</v>
      </c>
    </row>
    <row r="159" spans="1:11" ht="14.45" customHeight="1" x14ac:dyDescent="0.2">
      <c r="A159" s="484" t="s">
        <v>457</v>
      </c>
      <c r="B159" s="485" t="s">
        <v>458</v>
      </c>
      <c r="C159" s="486" t="s">
        <v>467</v>
      </c>
      <c r="D159" s="487" t="s">
        <v>468</v>
      </c>
      <c r="E159" s="486" t="s">
        <v>778</v>
      </c>
      <c r="F159" s="487" t="s">
        <v>779</v>
      </c>
      <c r="G159" s="486" t="s">
        <v>916</v>
      </c>
      <c r="H159" s="486" t="s">
        <v>917</v>
      </c>
      <c r="I159" s="489">
        <v>21392.80078125</v>
      </c>
      <c r="J159" s="489">
        <v>1</v>
      </c>
      <c r="K159" s="490">
        <v>21392.80078125</v>
      </c>
    </row>
    <row r="160" spans="1:11" ht="14.45" customHeight="1" x14ac:dyDescent="0.2">
      <c r="A160" s="484" t="s">
        <v>457</v>
      </c>
      <c r="B160" s="485" t="s">
        <v>458</v>
      </c>
      <c r="C160" s="486" t="s">
        <v>467</v>
      </c>
      <c r="D160" s="487" t="s">
        <v>468</v>
      </c>
      <c r="E160" s="486" t="s">
        <v>778</v>
      </c>
      <c r="F160" s="487" t="s">
        <v>779</v>
      </c>
      <c r="G160" s="486" t="s">
        <v>918</v>
      </c>
      <c r="H160" s="486" t="s">
        <v>919</v>
      </c>
      <c r="I160" s="489">
        <v>8869.2998046875</v>
      </c>
      <c r="J160" s="489">
        <v>1</v>
      </c>
      <c r="K160" s="490">
        <v>8869.2998046875</v>
      </c>
    </row>
    <row r="161" spans="1:11" ht="14.45" customHeight="1" x14ac:dyDescent="0.2">
      <c r="A161" s="484" t="s">
        <v>457</v>
      </c>
      <c r="B161" s="485" t="s">
        <v>458</v>
      </c>
      <c r="C161" s="486" t="s">
        <v>467</v>
      </c>
      <c r="D161" s="487" t="s">
        <v>468</v>
      </c>
      <c r="E161" s="486" t="s">
        <v>778</v>
      </c>
      <c r="F161" s="487" t="s">
        <v>779</v>
      </c>
      <c r="G161" s="486" t="s">
        <v>920</v>
      </c>
      <c r="H161" s="486" t="s">
        <v>921</v>
      </c>
      <c r="I161" s="489">
        <v>8929.7998046875</v>
      </c>
      <c r="J161" s="489">
        <v>1</v>
      </c>
      <c r="K161" s="490">
        <v>8929.7998046875</v>
      </c>
    </row>
    <row r="162" spans="1:11" ht="14.45" customHeight="1" x14ac:dyDescent="0.2">
      <c r="A162" s="484" t="s">
        <v>457</v>
      </c>
      <c r="B162" s="485" t="s">
        <v>458</v>
      </c>
      <c r="C162" s="486" t="s">
        <v>467</v>
      </c>
      <c r="D162" s="487" t="s">
        <v>468</v>
      </c>
      <c r="E162" s="486" t="s">
        <v>778</v>
      </c>
      <c r="F162" s="487" t="s">
        <v>779</v>
      </c>
      <c r="G162" s="486" t="s">
        <v>922</v>
      </c>
      <c r="H162" s="486" t="s">
        <v>923</v>
      </c>
      <c r="I162" s="489">
        <v>856.68367386327282</v>
      </c>
      <c r="J162" s="489">
        <v>4</v>
      </c>
      <c r="K162" s="490">
        <v>3426.7346954530913</v>
      </c>
    </row>
    <row r="163" spans="1:11" ht="14.45" customHeight="1" x14ac:dyDescent="0.2">
      <c r="A163" s="484" t="s">
        <v>457</v>
      </c>
      <c r="B163" s="485" t="s">
        <v>458</v>
      </c>
      <c r="C163" s="486" t="s">
        <v>467</v>
      </c>
      <c r="D163" s="487" t="s">
        <v>468</v>
      </c>
      <c r="E163" s="486" t="s">
        <v>778</v>
      </c>
      <c r="F163" s="487" t="s">
        <v>779</v>
      </c>
      <c r="G163" s="486" t="s">
        <v>924</v>
      </c>
      <c r="H163" s="486" t="s">
        <v>925</v>
      </c>
      <c r="I163" s="489">
        <v>369.52114499217902</v>
      </c>
      <c r="J163" s="489">
        <v>6</v>
      </c>
      <c r="K163" s="490">
        <v>2217.1268699530742</v>
      </c>
    </row>
    <row r="164" spans="1:11" ht="14.45" customHeight="1" x14ac:dyDescent="0.2">
      <c r="A164" s="484" t="s">
        <v>457</v>
      </c>
      <c r="B164" s="485" t="s">
        <v>458</v>
      </c>
      <c r="C164" s="486" t="s">
        <v>467</v>
      </c>
      <c r="D164" s="487" t="s">
        <v>468</v>
      </c>
      <c r="E164" s="486" t="s">
        <v>778</v>
      </c>
      <c r="F164" s="487" t="s">
        <v>779</v>
      </c>
      <c r="G164" s="486" t="s">
        <v>926</v>
      </c>
      <c r="H164" s="486" t="s">
        <v>927</v>
      </c>
      <c r="I164" s="489">
        <v>211.413330078125</v>
      </c>
      <c r="J164" s="489">
        <v>15</v>
      </c>
      <c r="K164" s="490">
        <v>3171.1800537109375</v>
      </c>
    </row>
    <row r="165" spans="1:11" ht="14.45" customHeight="1" x14ac:dyDescent="0.2">
      <c r="A165" s="484" t="s">
        <v>457</v>
      </c>
      <c r="B165" s="485" t="s">
        <v>458</v>
      </c>
      <c r="C165" s="486" t="s">
        <v>467</v>
      </c>
      <c r="D165" s="487" t="s">
        <v>468</v>
      </c>
      <c r="E165" s="486" t="s">
        <v>778</v>
      </c>
      <c r="F165" s="487" t="s">
        <v>779</v>
      </c>
      <c r="G165" s="486" t="s">
        <v>928</v>
      </c>
      <c r="H165" s="486" t="s">
        <v>929</v>
      </c>
      <c r="I165" s="489">
        <v>3489.14990234375</v>
      </c>
      <c r="J165" s="489">
        <v>1</v>
      </c>
      <c r="K165" s="490">
        <v>3489.14990234375</v>
      </c>
    </row>
    <row r="166" spans="1:11" ht="14.45" customHeight="1" x14ac:dyDescent="0.2">
      <c r="A166" s="484" t="s">
        <v>457</v>
      </c>
      <c r="B166" s="485" t="s">
        <v>458</v>
      </c>
      <c r="C166" s="486" t="s">
        <v>467</v>
      </c>
      <c r="D166" s="487" t="s">
        <v>468</v>
      </c>
      <c r="E166" s="486" t="s">
        <v>778</v>
      </c>
      <c r="F166" s="487" t="s">
        <v>779</v>
      </c>
      <c r="G166" s="486" t="s">
        <v>930</v>
      </c>
      <c r="H166" s="486" t="s">
        <v>931</v>
      </c>
      <c r="I166" s="489">
        <v>3489.159912109375</v>
      </c>
      <c r="J166" s="489">
        <v>1</v>
      </c>
      <c r="K166" s="490">
        <v>3489.159912109375</v>
      </c>
    </row>
    <row r="167" spans="1:11" ht="14.45" customHeight="1" x14ac:dyDescent="0.2">
      <c r="A167" s="484" t="s">
        <v>457</v>
      </c>
      <c r="B167" s="485" t="s">
        <v>458</v>
      </c>
      <c r="C167" s="486" t="s">
        <v>467</v>
      </c>
      <c r="D167" s="487" t="s">
        <v>468</v>
      </c>
      <c r="E167" s="486" t="s">
        <v>778</v>
      </c>
      <c r="F167" s="487" t="s">
        <v>779</v>
      </c>
      <c r="G167" s="486" t="s">
        <v>932</v>
      </c>
      <c r="H167" s="486" t="s">
        <v>933</v>
      </c>
      <c r="I167" s="489">
        <v>605</v>
      </c>
      <c r="J167" s="489">
        <v>1</v>
      </c>
      <c r="K167" s="490">
        <v>605</v>
      </c>
    </row>
    <row r="168" spans="1:11" ht="14.45" customHeight="1" x14ac:dyDescent="0.2">
      <c r="A168" s="484" t="s">
        <v>457</v>
      </c>
      <c r="B168" s="485" t="s">
        <v>458</v>
      </c>
      <c r="C168" s="486" t="s">
        <v>467</v>
      </c>
      <c r="D168" s="487" t="s">
        <v>468</v>
      </c>
      <c r="E168" s="486" t="s">
        <v>778</v>
      </c>
      <c r="F168" s="487" t="s">
        <v>779</v>
      </c>
      <c r="G168" s="486" t="s">
        <v>934</v>
      </c>
      <c r="H168" s="486" t="s">
        <v>935</v>
      </c>
      <c r="I168" s="489">
        <v>605</v>
      </c>
      <c r="J168" s="489">
        <v>1</v>
      </c>
      <c r="K168" s="490">
        <v>605</v>
      </c>
    </row>
    <row r="169" spans="1:11" ht="14.45" customHeight="1" x14ac:dyDescent="0.2">
      <c r="A169" s="484" t="s">
        <v>457</v>
      </c>
      <c r="B169" s="485" t="s">
        <v>458</v>
      </c>
      <c r="C169" s="486" t="s">
        <v>467</v>
      </c>
      <c r="D169" s="487" t="s">
        <v>468</v>
      </c>
      <c r="E169" s="486" t="s">
        <v>778</v>
      </c>
      <c r="F169" s="487" t="s">
        <v>779</v>
      </c>
      <c r="G169" s="486" t="s">
        <v>936</v>
      </c>
      <c r="H169" s="486" t="s">
        <v>937</v>
      </c>
      <c r="I169" s="489">
        <v>7647.2001953125</v>
      </c>
      <c r="J169" s="489">
        <v>1</v>
      </c>
      <c r="K169" s="490">
        <v>7647.2001953125</v>
      </c>
    </row>
    <row r="170" spans="1:11" ht="14.45" customHeight="1" x14ac:dyDescent="0.2">
      <c r="A170" s="484" t="s">
        <v>457</v>
      </c>
      <c r="B170" s="485" t="s">
        <v>458</v>
      </c>
      <c r="C170" s="486" t="s">
        <v>467</v>
      </c>
      <c r="D170" s="487" t="s">
        <v>468</v>
      </c>
      <c r="E170" s="486" t="s">
        <v>778</v>
      </c>
      <c r="F170" s="487" t="s">
        <v>779</v>
      </c>
      <c r="G170" s="486" t="s">
        <v>938</v>
      </c>
      <c r="H170" s="486" t="s">
        <v>939</v>
      </c>
      <c r="I170" s="489">
        <v>7647.2001953125</v>
      </c>
      <c r="J170" s="489">
        <v>1</v>
      </c>
      <c r="K170" s="490">
        <v>7647.2001953125</v>
      </c>
    </row>
    <row r="171" spans="1:11" ht="14.45" customHeight="1" x14ac:dyDescent="0.2">
      <c r="A171" s="484" t="s">
        <v>457</v>
      </c>
      <c r="B171" s="485" t="s">
        <v>458</v>
      </c>
      <c r="C171" s="486" t="s">
        <v>467</v>
      </c>
      <c r="D171" s="487" t="s">
        <v>468</v>
      </c>
      <c r="E171" s="486" t="s">
        <v>778</v>
      </c>
      <c r="F171" s="487" t="s">
        <v>779</v>
      </c>
      <c r="G171" s="486" t="s">
        <v>940</v>
      </c>
      <c r="H171" s="486" t="s">
        <v>941</v>
      </c>
      <c r="I171" s="489">
        <v>7332.7099609375</v>
      </c>
      <c r="J171" s="489">
        <v>1</v>
      </c>
      <c r="K171" s="490">
        <v>7332.7099609375</v>
      </c>
    </row>
    <row r="172" spans="1:11" ht="14.45" customHeight="1" x14ac:dyDescent="0.2">
      <c r="A172" s="484" t="s">
        <v>457</v>
      </c>
      <c r="B172" s="485" t="s">
        <v>458</v>
      </c>
      <c r="C172" s="486" t="s">
        <v>467</v>
      </c>
      <c r="D172" s="487" t="s">
        <v>468</v>
      </c>
      <c r="E172" s="486" t="s">
        <v>778</v>
      </c>
      <c r="F172" s="487" t="s">
        <v>779</v>
      </c>
      <c r="G172" s="486" t="s">
        <v>942</v>
      </c>
      <c r="H172" s="486" t="s">
        <v>943</v>
      </c>
      <c r="I172" s="489">
        <v>43272.8701171875</v>
      </c>
      <c r="J172" s="489">
        <v>4</v>
      </c>
      <c r="K172" s="490">
        <v>173091.48046875</v>
      </c>
    </row>
    <row r="173" spans="1:11" ht="14.45" customHeight="1" x14ac:dyDescent="0.2">
      <c r="A173" s="484" t="s">
        <v>457</v>
      </c>
      <c r="B173" s="485" t="s">
        <v>458</v>
      </c>
      <c r="C173" s="486" t="s">
        <v>467</v>
      </c>
      <c r="D173" s="487" t="s">
        <v>468</v>
      </c>
      <c r="E173" s="486" t="s">
        <v>778</v>
      </c>
      <c r="F173" s="487" t="s">
        <v>779</v>
      </c>
      <c r="G173" s="486" t="s">
        <v>944</v>
      </c>
      <c r="H173" s="486" t="s">
        <v>945</v>
      </c>
      <c r="I173" s="489">
        <v>15294.400390625</v>
      </c>
      <c r="J173" s="489">
        <v>1</v>
      </c>
      <c r="K173" s="490">
        <v>15294.400390625</v>
      </c>
    </row>
    <row r="174" spans="1:11" ht="14.45" customHeight="1" x14ac:dyDescent="0.2">
      <c r="A174" s="484" t="s">
        <v>457</v>
      </c>
      <c r="B174" s="485" t="s">
        <v>458</v>
      </c>
      <c r="C174" s="486" t="s">
        <v>467</v>
      </c>
      <c r="D174" s="487" t="s">
        <v>468</v>
      </c>
      <c r="E174" s="486" t="s">
        <v>778</v>
      </c>
      <c r="F174" s="487" t="s">
        <v>779</v>
      </c>
      <c r="G174" s="486" t="s">
        <v>946</v>
      </c>
      <c r="H174" s="486" t="s">
        <v>947</v>
      </c>
      <c r="I174" s="489">
        <v>15754.2001953125</v>
      </c>
      <c r="J174" s="489">
        <v>2</v>
      </c>
      <c r="K174" s="490">
        <v>31508.400390625</v>
      </c>
    </row>
    <row r="175" spans="1:11" ht="14.45" customHeight="1" x14ac:dyDescent="0.2">
      <c r="A175" s="484" t="s">
        <v>457</v>
      </c>
      <c r="B175" s="485" t="s">
        <v>458</v>
      </c>
      <c r="C175" s="486" t="s">
        <v>467</v>
      </c>
      <c r="D175" s="487" t="s">
        <v>468</v>
      </c>
      <c r="E175" s="486" t="s">
        <v>778</v>
      </c>
      <c r="F175" s="487" t="s">
        <v>779</v>
      </c>
      <c r="G175" s="486" t="s">
        <v>948</v>
      </c>
      <c r="H175" s="486" t="s">
        <v>949</v>
      </c>
      <c r="I175" s="489">
        <v>15089.6103515625</v>
      </c>
      <c r="J175" s="489">
        <v>1</v>
      </c>
      <c r="K175" s="490">
        <v>15089.6103515625</v>
      </c>
    </row>
    <row r="176" spans="1:11" ht="14.45" customHeight="1" x14ac:dyDescent="0.2">
      <c r="A176" s="484" t="s">
        <v>457</v>
      </c>
      <c r="B176" s="485" t="s">
        <v>458</v>
      </c>
      <c r="C176" s="486" t="s">
        <v>467</v>
      </c>
      <c r="D176" s="487" t="s">
        <v>468</v>
      </c>
      <c r="E176" s="486" t="s">
        <v>778</v>
      </c>
      <c r="F176" s="487" t="s">
        <v>779</v>
      </c>
      <c r="G176" s="486" t="s">
        <v>948</v>
      </c>
      <c r="H176" s="486" t="s">
        <v>950</v>
      </c>
      <c r="I176" s="489">
        <v>16214</v>
      </c>
      <c r="J176" s="489">
        <v>1</v>
      </c>
      <c r="K176" s="490">
        <v>16214</v>
      </c>
    </row>
    <row r="177" spans="1:11" ht="14.45" customHeight="1" x14ac:dyDescent="0.2">
      <c r="A177" s="484" t="s">
        <v>457</v>
      </c>
      <c r="B177" s="485" t="s">
        <v>458</v>
      </c>
      <c r="C177" s="486" t="s">
        <v>467</v>
      </c>
      <c r="D177" s="487" t="s">
        <v>468</v>
      </c>
      <c r="E177" s="486" t="s">
        <v>778</v>
      </c>
      <c r="F177" s="487" t="s">
        <v>779</v>
      </c>
      <c r="G177" s="486" t="s">
        <v>951</v>
      </c>
      <c r="H177" s="486" t="s">
        <v>952</v>
      </c>
      <c r="I177" s="489">
        <v>30588.80078125</v>
      </c>
      <c r="J177" s="489">
        <v>1</v>
      </c>
      <c r="K177" s="490">
        <v>30588.80078125</v>
      </c>
    </row>
    <row r="178" spans="1:11" ht="14.45" customHeight="1" x14ac:dyDescent="0.2">
      <c r="A178" s="484" t="s">
        <v>457</v>
      </c>
      <c r="B178" s="485" t="s">
        <v>458</v>
      </c>
      <c r="C178" s="486" t="s">
        <v>467</v>
      </c>
      <c r="D178" s="487" t="s">
        <v>468</v>
      </c>
      <c r="E178" s="486" t="s">
        <v>778</v>
      </c>
      <c r="F178" s="487" t="s">
        <v>779</v>
      </c>
      <c r="G178" s="486" t="s">
        <v>953</v>
      </c>
      <c r="H178" s="486" t="s">
        <v>954</v>
      </c>
      <c r="I178" s="489">
        <v>15068.558430989584</v>
      </c>
      <c r="J178" s="489">
        <v>6</v>
      </c>
      <c r="K178" s="490">
        <v>90411.3505859375</v>
      </c>
    </row>
    <row r="179" spans="1:11" ht="14.45" customHeight="1" x14ac:dyDescent="0.2">
      <c r="A179" s="484" t="s">
        <v>457</v>
      </c>
      <c r="B179" s="485" t="s">
        <v>458</v>
      </c>
      <c r="C179" s="486" t="s">
        <v>467</v>
      </c>
      <c r="D179" s="487" t="s">
        <v>468</v>
      </c>
      <c r="E179" s="486" t="s">
        <v>778</v>
      </c>
      <c r="F179" s="487" t="s">
        <v>779</v>
      </c>
      <c r="G179" s="486" t="s">
        <v>955</v>
      </c>
      <c r="H179" s="486" t="s">
        <v>956</v>
      </c>
      <c r="I179" s="489">
        <v>7611.110188802083</v>
      </c>
      <c r="J179" s="489">
        <v>3</v>
      </c>
      <c r="K179" s="490">
        <v>22833.33056640625</v>
      </c>
    </row>
    <row r="180" spans="1:11" ht="14.45" customHeight="1" x14ac:dyDescent="0.2">
      <c r="A180" s="484" t="s">
        <v>457</v>
      </c>
      <c r="B180" s="485" t="s">
        <v>458</v>
      </c>
      <c r="C180" s="486" t="s">
        <v>467</v>
      </c>
      <c r="D180" s="487" t="s">
        <v>468</v>
      </c>
      <c r="E180" s="486" t="s">
        <v>778</v>
      </c>
      <c r="F180" s="487" t="s">
        <v>779</v>
      </c>
      <c r="G180" s="486" t="s">
        <v>957</v>
      </c>
      <c r="H180" s="486" t="s">
        <v>958</v>
      </c>
      <c r="I180" s="489">
        <v>7611.110188802083</v>
      </c>
      <c r="J180" s="489">
        <v>3</v>
      </c>
      <c r="K180" s="490">
        <v>22833.33056640625</v>
      </c>
    </row>
    <row r="181" spans="1:11" ht="14.45" customHeight="1" x14ac:dyDescent="0.2">
      <c r="A181" s="484" t="s">
        <v>457</v>
      </c>
      <c r="B181" s="485" t="s">
        <v>458</v>
      </c>
      <c r="C181" s="486" t="s">
        <v>467</v>
      </c>
      <c r="D181" s="487" t="s">
        <v>468</v>
      </c>
      <c r="E181" s="486" t="s">
        <v>778</v>
      </c>
      <c r="F181" s="487" t="s">
        <v>779</v>
      </c>
      <c r="G181" s="486" t="s">
        <v>959</v>
      </c>
      <c r="H181" s="486" t="s">
        <v>960</v>
      </c>
      <c r="I181" s="489">
        <v>29330.830078125</v>
      </c>
      <c r="J181" s="489">
        <v>1</v>
      </c>
      <c r="K181" s="490">
        <v>29330.830078125</v>
      </c>
    </row>
    <row r="182" spans="1:11" ht="14.45" customHeight="1" x14ac:dyDescent="0.2">
      <c r="A182" s="484" t="s">
        <v>457</v>
      </c>
      <c r="B182" s="485" t="s">
        <v>458</v>
      </c>
      <c r="C182" s="486" t="s">
        <v>467</v>
      </c>
      <c r="D182" s="487" t="s">
        <v>468</v>
      </c>
      <c r="E182" s="486" t="s">
        <v>778</v>
      </c>
      <c r="F182" s="487" t="s">
        <v>779</v>
      </c>
      <c r="G182" s="486" t="s">
        <v>961</v>
      </c>
      <c r="H182" s="486" t="s">
        <v>962</v>
      </c>
      <c r="I182" s="489">
        <v>15211.1201171875</v>
      </c>
      <c r="J182" s="489">
        <v>2</v>
      </c>
      <c r="K182" s="490">
        <v>30422.240234375</v>
      </c>
    </row>
    <row r="183" spans="1:11" ht="14.45" customHeight="1" x14ac:dyDescent="0.2">
      <c r="A183" s="484" t="s">
        <v>457</v>
      </c>
      <c r="B183" s="485" t="s">
        <v>458</v>
      </c>
      <c r="C183" s="486" t="s">
        <v>467</v>
      </c>
      <c r="D183" s="487" t="s">
        <v>468</v>
      </c>
      <c r="E183" s="486" t="s">
        <v>778</v>
      </c>
      <c r="F183" s="487" t="s">
        <v>779</v>
      </c>
      <c r="G183" s="486" t="s">
        <v>963</v>
      </c>
      <c r="H183" s="486" t="s">
        <v>964</v>
      </c>
      <c r="I183" s="489">
        <v>14616.30517578125</v>
      </c>
      <c r="J183" s="489">
        <v>2</v>
      </c>
      <c r="K183" s="490">
        <v>29232.6103515625</v>
      </c>
    </row>
    <row r="184" spans="1:11" ht="14.45" customHeight="1" x14ac:dyDescent="0.2">
      <c r="A184" s="484" t="s">
        <v>457</v>
      </c>
      <c r="B184" s="485" t="s">
        <v>458</v>
      </c>
      <c r="C184" s="486" t="s">
        <v>467</v>
      </c>
      <c r="D184" s="487" t="s">
        <v>468</v>
      </c>
      <c r="E184" s="486" t="s">
        <v>778</v>
      </c>
      <c r="F184" s="487" t="s">
        <v>779</v>
      </c>
      <c r="G184" s="486" t="s">
        <v>965</v>
      </c>
      <c r="H184" s="486" t="s">
        <v>966</v>
      </c>
      <c r="I184" s="489">
        <v>7647.2001953125</v>
      </c>
      <c r="J184" s="489">
        <v>1</v>
      </c>
      <c r="K184" s="490">
        <v>7647.2001953125</v>
      </c>
    </row>
    <row r="185" spans="1:11" ht="14.45" customHeight="1" x14ac:dyDescent="0.2">
      <c r="A185" s="484" t="s">
        <v>457</v>
      </c>
      <c r="B185" s="485" t="s">
        <v>458</v>
      </c>
      <c r="C185" s="486" t="s">
        <v>467</v>
      </c>
      <c r="D185" s="487" t="s">
        <v>468</v>
      </c>
      <c r="E185" s="486" t="s">
        <v>778</v>
      </c>
      <c r="F185" s="487" t="s">
        <v>779</v>
      </c>
      <c r="G185" s="486" t="s">
        <v>967</v>
      </c>
      <c r="H185" s="486" t="s">
        <v>968</v>
      </c>
      <c r="I185" s="489">
        <v>15203.640258789063</v>
      </c>
      <c r="J185" s="489">
        <v>9</v>
      </c>
      <c r="K185" s="490">
        <v>136923.5224609375</v>
      </c>
    </row>
    <row r="186" spans="1:11" ht="14.45" customHeight="1" x14ac:dyDescent="0.2">
      <c r="A186" s="484" t="s">
        <v>457</v>
      </c>
      <c r="B186" s="485" t="s">
        <v>458</v>
      </c>
      <c r="C186" s="486" t="s">
        <v>467</v>
      </c>
      <c r="D186" s="487" t="s">
        <v>468</v>
      </c>
      <c r="E186" s="486" t="s">
        <v>778</v>
      </c>
      <c r="F186" s="487" t="s">
        <v>779</v>
      </c>
      <c r="G186" s="486" t="s">
        <v>969</v>
      </c>
      <c r="H186" s="486" t="s">
        <v>970</v>
      </c>
      <c r="I186" s="489">
        <v>7542.3701171875</v>
      </c>
      <c r="J186" s="489">
        <v>3</v>
      </c>
      <c r="K186" s="490">
        <v>22627.1103515625</v>
      </c>
    </row>
    <row r="187" spans="1:11" ht="14.45" customHeight="1" x14ac:dyDescent="0.2">
      <c r="A187" s="484" t="s">
        <v>457</v>
      </c>
      <c r="B187" s="485" t="s">
        <v>458</v>
      </c>
      <c r="C187" s="486" t="s">
        <v>467</v>
      </c>
      <c r="D187" s="487" t="s">
        <v>468</v>
      </c>
      <c r="E187" s="486" t="s">
        <v>778</v>
      </c>
      <c r="F187" s="487" t="s">
        <v>779</v>
      </c>
      <c r="G187" s="486" t="s">
        <v>971</v>
      </c>
      <c r="H187" s="486" t="s">
        <v>972</v>
      </c>
      <c r="I187" s="489">
        <v>7647.2001953125</v>
      </c>
      <c r="J187" s="489">
        <v>1</v>
      </c>
      <c r="K187" s="490">
        <v>7647.2001953125</v>
      </c>
    </row>
    <row r="188" spans="1:11" ht="14.45" customHeight="1" x14ac:dyDescent="0.2">
      <c r="A188" s="484" t="s">
        <v>457</v>
      </c>
      <c r="B188" s="485" t="s">
        <v>458</v>
      </c>
      <c r="C188" s="486" t="s">
        <v>467</v>
      </c>
      <c r="D188" s="487" t="s">
        <v>468</v>
      </c>
      <c r="E188" s="486" t="s">
        <v>778</v>
      </c>
      <c r="F188" s="487" t="s">
        <v>779</v>
      </c>
      <c r="G188" s="486" t="s">
        <v>973</v>
      </c>
      <c r="H188" s="486" t="s">
        <v>974</v>
      </c>
      <c r="I188" s="489">
        <v>7647.2001953125</v>
      </c>
      <c r="J188" s="489">
        <v>1</v>
      </c>
      <c r="K188" s="490">
        <v>7647.2001953125</v>
      </c>
    </row>
    <row r="189" spans="1:11" ht="14.45" customHeight="1" x14ac:dyDescent="0.2">
      <c r="A189" s="484" t="s">
        <v>457</v>
      </c>
      <c r="B189" s="485" t="s">
        <v>458</v>
      </c>
      <c r="C189" s="486" t="s">
        <v>467</v>
      </c>
      <c r="D189" s="487" t="s">
        <v>468</v>
      </c>
      <c r="E189" s="486" t="s">
        <v>778</v>
      </c>
      <c r="F189" s="487" t="s">
        <v>779</v>
      </c>
      <c r="G189" s="486" t="s">
        <v>975</v>
      </c>
      <c r="H189" s="486" t="s">
        <v>976</v>
      </c>
      <c r="I189" s="489">
        <v>7647.2001953125</v>
      </c>
      <c r="J189" s="489">
        <v>1</v>
      </c>
      <c r="K189" s="490">
        <v>7647.2001953125</v>
      </c>
    </row>
    <row r="190" spans="1:11" ht="14.45" customHeight="1" x14ac:dyDescent="0.2">
      <c r="A190" s="484" t="s">
        <v>457</v>
      </c>
      <c r="B190" s="485" t="s">
        <v>458</v>
      </c>
      <c r="C190" s="486" t="s">
        <v>467</v>
      </c>
      <c r="D190" s="487" t="s">
        <v>468</v>
      </c>
      <c r="E190" s="486" t="s">
        <v>778</v>
      </c>
      <c r="F190" s="487" t="s">
        <v>779</v>
      </c>
      <c r="G190" s="486" t="s">
        <v>977</v>
      </c>
      <c r="H190" s="486" t="s">
        <v>978</v>
      </c>
      <c r="I190" s="489">
        <v>14665.419921875</v>
      </c>
      <c r="J190" s="489">
        <v>1</v>
      </c>
      <c r="K190" s="490">
        <v>14665.419921875</v>
      </c>
    </row>
    <row r="191" spans="1:11" ht="14.45" customHeight="1" x14ac:dyDescent="0.2">
      <c r="A191" s="484" t="s">
        <v>457</v>
      </c>
      <c r="B191" s="485" t="s">
        <v>458</v>
      </c>
      <c r="C191" s="486" t="s">
        <v>467</v>
      </c>
      <c r="D191" s="487" t="s">
        <v>468</v>
      </c>
      <c r="E191" s="486" t="s">
        <v>778</v>
      </c>
      <c r="F191" s="487" t="s">
        <v>779</v>
      </c>
      <c r="G191" s="486" t="s">
        <v>979</v>
      </c>
      <c r="H191" s="486" t="s">
        <v>980</v>
      </c>
      <c r="I191" s="489">
        <v>7611.110188802083</v>
      </c>
      <c r="J191" s="489">
        <v>3</v>
      </c>
      <c r="K191" s="490">
        <v>22833.33056640625</v>
      </c>
    </row>
    <row r="192" spans="1:11" ht="14.45" customHeight="1" x14ac:dyDescent="0.2">
      <c r="A192" s="484" t="s">
        <v>457</v>
      </c>
      <c r="B192" s="485" t="s">
        <v>458</v>
      </c>
      <c r="C192" s="486" t="s">
        <v>467</v>
      </c>
      <c r="D192" s="487" t="s">
        <v>468</v>
      </c>
      <c r="E192" s="486" t="s">
        <v>778</v>
      </c>
      <c r="F192" s="487" t="s">
        <v>779</v>
      </c>
      <c r="G192" s="486" t="s">
        <v>981</v>
      </c>
      <c r="H192" s="486" t="s">
        <v>982</v>
      </c>
      <c r="I192" s="489">
        <v>7530.10986328125</v>
      </c>
      <c r="J192" s="489">
        <v>1</v>
      </c>
      <c r="K192" s="490">
        <v>7530.10986328125</v>
      </c>
    </row>
    <row r="193" spans="1:11" ht="14.45" customHeight="1" x14ac:dyDescent="0.2">
      <c r="A193" s="484" t="s">
        <v>457</v>
      </c>
      <c r="B193" s="485" t="s">
        <v>458</v>
      </c>
      <c r="C193" s="486" t="s">
        <v>467</v>
      </c>
      <c r="D193" s="487" t="s">
        <v>468</v>
      </c>
      <c r="E193" s="486" t="s">
        <v>778</v>
      </c>
      <c r="F193" s="487" t="s">
        <v>779</v>
      </c>
      <c r="G193" s="486" t="s">
        <v>983</v>
      </c>
      <c r="H193" s="486" t="s">
        <v>984</v>
      </c>
      <c r="I193" s="489">
        <v>7563.93017578125</v>
      </c>
      <c r="J193" s="489">
        <v>1</v>
      </c>
      <c r="K193" s="490">
        <v>7563.93017578125</v>
      </c>
    </row>
    <row r="194" spans="1:11" ht="14.45" customHeight="1" x14ac:dyDescent="0.2">
      <c r="A194" s="484" t="s">
        <v>457</v>
      </c>
      <c r="B194" s="485" t="s">
        <v>458</v>
      </c>
      <c r="C194" s="486" t="s">
        <v>467</v>
      </c>
      <c r="D194" s="487" t="s">
        <v>468</v>
      </c>
      <c r="E194" s="486" t="s">
        <v>778</v>
      </c>
      <c r="F194" s="487" t="s">
        <v>779</v>
      </c>
      <c r="G194" s="486" t="s">
        <v>985</v>
      </c>
      <c r="H194" s="486" t="s">
        <v>986</v>
      </c>
      <c r="I194" s="489">
        <v>7647.2001953125</v>
      </c>
      <c r="J194" s="489">
        <v>1</v>
      </c>
      <c r="K194" s="490">
        <v>7647.2001953125</v>
      </c>
    </row>
    <row r="195" spans="1:11" ht="14.45" customHeight="1" x14ac:dyDescent="0.2">
      <c r="A195" s="484" t="s">
        <v>457</v>
      </c>
      <c r="B195" s="485" t="s">
        <v>458</v>
      </c>
      <c r="C195" s="486" t="s">
        <v>467</v>
      </c>
      <c r="D195" s="487" t="s">
        <v>468</v>
      </c>
      <c r="E195" s="486" t="s">
        <v>778</v>
      </c>
      <c r="F195" s="487" t="s">
        <v>779</v>
      </c>
      <c r="G195" s="486" t="s">
        <v>987</v>
      </c>
      <c r="H195" s="486" t="s">
        <v>988</v>
      </c>
      <c r="I195" s="489">
        <v>7647.2001953125</v>
      </c>
      <c r="J195" s="489">
        <v>1</v>
      </c>
      <c r="K195" s="490">
        <v>7647.2001953125</v>
      </c>
    </row>
    <row r="196" spans="1:11" ht="14.45" customHeight="1" x14ac:dyDescent="0.2">
      <c r="A196" s="484" t="s">
        <v>457</v>
      </c>
      <c r="B196" s="485" t="s">
        <v>458</v>
      </c>
      <c r="C196" s="486" t="s">
        <v>467</v>
      </c>
      <c r="D196" s="487" t="s">
        <v>468</v>
      </c>
      <c r="E196" s="486" t="s">
        <v>778</v>
      </c>
      <c r="F196" s="487" t="s">
        <v>779</v>
      </c>
      <c r="G196" s="486" t="s">
        <v>989</v>
      </c>
      <c r="H196" s="486" t="s">
        <v>990</v>
      </c>
      <c r="I196" s="489">
        <v>7647.2001953125</v>
      </c>
      <c r="J196" s="489">
        <v>2</v>
      </c>
      <c r="K196" s="490">
        <v>15294.400390625</v>
      </c>
    </row>
    <row r="197" spans="1:11" ht="14.45" customHeight="1" x14ac:dyDescent="0.2">
      <c r="A197" s="484" t="s">
        <v>457</v>
      </c>
      <c r="B197" s="485" t="s">
        <v>458</v>
      </c>
      <c r="C197" s="486" t="s">
        <v>467</v>
      </c>
      <c r="D197" s="487" t="s">
        <v>468</v>
      </c>
      <c r="E197" s="486" t="s">
        <v>778</v>
      </c>
      <c r="F197" s="487" t="s">
        <v>779</v>
      </c>
      <c r="G197" s="486" t="s">
        <v>991</v>
      </c>
      <c r="H197" s="486" t="s">
        <v>992</v>
      </c>
      <c r="I197" s="489">
        <v>7647.2001953125</v>
      </c>
      <c r="J197" s="489">
        <v>1</v>
      </c>
      <c r="K197" s="490">
        <v>7647.2001953125</v>
      </c>
    </row>
    <row r="198" spans="1:11" ht="14.45" customHeight="1" x14ac:dyDescent="0.2">
      <c r="A198" s="484" t="s">
        <v>457</v>
      </c>
      <c r="B198" s="485" t="s">
        <v>458</v>
      </c>
      <c r="C198" s="486" t="s">
        <v>467</v>
      </c>
      <c r="D198" s="487" t="s">
        <v>468</v>
      </c>
      <c r="E198" s="486" t="s">
        <v>778</v>
      </c>
      <c r="F198" s="487" t="s">
        <v>779</v>
      </c>
      <c r="G198" s="486" t="s">
        <v>993</v>
      </c>
      <c r="H198" s="486" t="s">
        <v>994</v>
      </c>
      <c r="I198" s="489">
        <v>7647.2001953125</v>
      </c>
      <c r="J198" s="489">
        <v>2</v>
      </c>
      <c r="K198" s="490">
        <v>15294.400390625</v>
      </c>
    </row>
    <row r="199" spans="1:11" ht="14.45" customHeight="1" x14ac:dyDescent="0.2">
      <c r="A199" s="484" t="s">
        <v>457</v>
      </c>
      <c r="B199" s="485" t="s">
        <v>458</v>
      </c>
      <c r="C199" s="486" t="s">
        <v>467</v>
      </c>
      <c r="D199" s="487" t="s">
        <v>468</v>
      </c>
      <c r="E199" s="486" t="s">
        <v>778</v>
      </c>
      <c r="F199" s="487" t="s">
        <v>779</v>
      </c>
      <c r="G199" s="486" t="s">
        <v>995</v>
      </c>
      <c r="H199" s="486" t="s">
        <v>996</v>
      </c>
      <c r="I199" s="489">
        <v>7596.005126953125</v>
      </c>
      <c r="J199" s="489">
        <v>2</v>
      </c>
      <c r="K199" s="490">
        <v>15192.01025390625</v>
      </c>
    </row>
    <row r="200" spans="1:11" ht="14.45" customHeight="1" x14ac:dyDescent="0.2">
      <c r="A200" s="484" t="s">
        <v>457</v>
      </c>
      <c r="B200" s="485" t="s">
        <v>458</v>
      </c>
      <c r="C200" s="486" t="s">
        <v>467</v>
      </c>
      <c r="D200" s="487" t="s">
        <v>468</v>
      </c>
      <c r="E200" s="486" t="s">
        <v>778</v>
      </c>
      <c r="F200" s="487" t="s">
        <v>779</v>
      </c>
      <c r="G200" s="486" t="s">
        <v>997</v>
      </c>
      <c r="H200" s="486" t="s">
        <v>998</v>
      </c>
      <c r="I200" s="489">
        <v>7647.2001953125</v>
      </c>
      <c r="J200" s="489">
        <v>1</v>
      </c>
      <c r="K200" s="490">
        <v>7647.2001953125</v>
      </c>
    </row>
    <row r="201" spans="1:11" ht="14.45" customHeight="1" x14ac:dyDescent="0.2">
      <c r="A201" s="484" t="s">
        <v>457</v>
      </c>
      <c r="B201" s="485" t="s">
        <v>458</v>
      </c>
      <c r="C201" s="486" t="s">
        <v>467</v>
      </c>
      <c r="D201" s="487" t="s">
        <v>468</v>
      </c>
      <c r="E201" s="486" t="s">
        <v>778</v>
      </c>
      <c r="F201" s="487" t="s">
        <v>779</v>
      </c>
      <c r="G201" s="486" t="s">
        <v>999</v>
      </c>
      <c r="H201" s="486" t="s">
        <v>1000</v>
      </c>
      <c r="I201" s="489">
        <v>7530.10986328125</v>
      </c>
      <c r="J201" s="489">
        <v>1</v>
      </c>
      <c r="K201" s="490">
        <v>7530.10986328125</v>
      </c>
    </row>
    <row r="202" spans="1:11" ht="14.45" customHeight="1" x14ac:dyDescent="0.2">
      <c r="A202" s="484" t="s">
        <v>457</v>
      </c>
      <c r="B202" s="485" t="s">
        <v>458</v>
      </c>
      <c r="C202" s="486" t="s">
        <v>467</v>
      </c>
      <c r="D202" s="487" t="s">
        <v>468</v>
      </c>
      <c r="E202" s="486" t="s">
        <v>778</v>
      </c>
      <c r="F202" s="487" t="s">
        <v>779</v>
      </c>
      <c r="G202" s="486" t="s">
        <v>1001</v>
      </c>
      <c r="H202" s="486" t="s">
        <v>1002</v>
      </c>
      <c r="I202" s="489">
        <v>30372.255859375</v>
      </c>
      <c r="J202" s="489">
        <v>2</v>
      </c>
      <c r="K202" s="490">
        <v>60744.51171875</v>
      </c>
    </row>
    <row r="203" spans="1:11" ht="14.45" customHeight="1" x14ac:dyDescent="0.2">
      <c r="A203" s="484" t="s">
        <v>457</v>
      </c>
      <c r="B203" s="485" t="s">
        <v>458</v>
      </c>
      <c r="C203" s="486" t="s">
        <v>467</v>
      </c>
      <c r="D203" s="487" t="s">
        <v>468</v>
      </c>
      <c r="E203" s="486" t="s">
        <v>778</v>
      </c>
      <c r="F203" s="487" t="s">
        <v>779</v>
      </c>
      <c r="G203" s="486" t="s">
        <v>1003</v>
      </c>
      <c r="H203" s="486" t="s">
        <v>1004</v>
      </c>
      <c r="I203" s="489">
        <v>7647.2001953125</v>
      </c>
      <c r="J203" s="489">
        <v>1</v>
      </c>
      <c r="K203" s="490">
        <v>7647.2001953125</v>
      </c>
    </row>
    <row r="204" spans="1:11" ht="14.45" customHeight="1" x14ac:dyDescent="0.2">
      <c r="A204" s="484" t="s">
        <v>457</v>
      </c>
      <c r="B204" s="485" t="s">
        <v>458</v>
      </c>
      <c r="C204" s="486" t="s">
        <v>467</v>
      </c>
      <c r="D204" s="487" t="s">
        <v>468</v>
      </c>
      <c r="E204" s="486" t="s">
        <v>778</v>
      </c>
      <c r="F204" s="487" t="s">
        <v>779</v>
      </c>
      <c r="G204" s="486" t="s">
        <v>1005</v>
      </c>
      <c r="H204" s="486" t="s">
        <v>1006</v>
      </c>
      <c r="I204" s="489">
        <v>7489.955078125</v>
      </c>
      <c r="J204" s="489">
        <v>2</v>
      </c>
      <c r="K204" s="490">
        <v>14979.91015625</v>
      </c>
    </row>
    <row r="205" spans="1:11" ht="14.45" customHeight="1" x14ac:dyDescent="0.2">
      <c r="A205" s="484" t="s">
        <v>457</v>
      </c>
      <c r="B205" s="485" t="s">
        <v>458</v>
      </c>
      <c r="C205" s="486" t="s">
        <v>467</v>
      </c>
      <c r="D205" s="487" t="s">
        <v>468</v>
      </c>
      <c r="E205" s="486" t="s">
        <v>778</v>
      </c>
      <c r="F205" s="487" t="s">
        <v>779</v>
      </c>
      <c r="G205" s="486" t="s">
        <v>1007</v>
      </c>
      <c r="H205" s="486" t="s">
        <v>1008</v>
      </c>
      <c r="I205" s="489">
        <v>7332.7099609375</v>
      </c>
      <c r="J205" s="489">
        <v>1</v>
      </c>
      <c r="K205" s="490">
        <v>7332.7099609375</v>
      </c>
    </row>
    <row r="206" spans="1:11" ht="14.45" customHeight="1" x14ac:dyDescent="0.2">
      <c r="A206" s="484" t="s">
        <v>457</v>
      </c>
      <c r="B206" s="485" t="s">
        <v>458</v>
      </c>
      <c r="C206" s="486" t="s">
        <v>467</v>
      </c>
      <c r="D206" s="487" t="s">
        <v>468</v>
      </c>
      <c r="E206" s="486" t="s">
        <v>778</v>
      </c>
      <c r="F206" s="487" t="s">
        <v>779</v>
      </c>
      <c r="G206" s="486" t="s">
        <v>1009</v>
      </c>
      <c r="H206" s="486" t="s">
        <v>1010</v>
      </c>
      <c r="I206" s="489">
        <v>7647.2001953125</v>
      </c>
      <c r="J206" s="489">
        <v>1</v>
      </c>
      <c r="K206" s="490">
        <v>7647.2001953125</v>
      </c>
    </row>
    <row r="207" spans="1:11" ht="14.45" customHeight="1" x14ac:dyDescent="0.2">
      <c r="A207" s="484" t="s">
        <v>457</v>
      </c>
      <c r="B207" s="485" t="s">
        <v>458</v>
      </c>
      <c r="C207" s="486" t="s">
        <v>467</v>
      </c>
      <c r="D207" s="487" t="s">
        <v>468</v>
      </c>
      <c r="E207" s="486" t="s">
        <v>778</v>
      </c>
      <c r="F207" s="487" t="s">
        <v>779</v>
      </c>
      <c r="G207" s="486" t="s">
        <v>1011</v>
      </c>
      <c r="H207" s="486" t="s">
        <v>1012</v>
      </c>
      <c r="I207" s="489">
        <v>7332.7099609375</v>
      </c>
      <c r="J207" s="489">
        <v>1</v>
      </c>
      <c r="K207" s="490">
        <v>7332.7099609375</v>
      </c>
    </row>
    <row r="208" spans="1:11" ht="14.45" customHeight="1" x14ac:dyDescent="0.2">
      <c r="A208" s="484" t="s">
        <v>457</v>
      </c>
      <c r="B208" s="485" t="s">
        <v>458</v>
      </c>
      <c r="C208" s="486" t="s">
        <v>467</v>
      </c>
      <c r="D208" s="487" t="s">
        <v>468</v>
      </c>
      <c r="E208" s="486" t="s">
        <v>778</v>
      </c>
      <c r="F208" s="487" t="s">
        <v>779</v>
      </c>
      <c r="G208" s="486" t="s">
        <v>1013</v>
      </c>
      <c r="H208" s="486" t="s">
        <v>1014</v>
      </c>
      <c r="I208" s="489">
        <v>7761.436686197917</v>
      </c>
      <c r="J208" s="489">
        <v>3</v>
      </c>
      <c r="K208" s="490">
        <v>23284.31005859375</v>
      </c>
    </row>
    <row r="209" spans="1:11" ht="14.45" customHeight="1" x14ac:dyDescent="0.2">
      <c r="A209" s="484" t="s">
        <v>457</v>
      </c>
      <c r="B209" s="485" t="s">
        <v>458</v>
      </c>
      <c r="C209" s="486" t="s">
        <v>467</v>
      </c>
      <c r="D209" s="487" t="s">
        <v>468</v>
      </c>
      <c r="E209" s="486" t="s">
        <v>778</v>
      </c>
      <c r="F209" s="487" t="s">
        <v>779</v>
      </c>
      <c r="G209" s="486" t="s">
        <v>1015</v>
      </c>
      <c r="H209" s="486" t="s">
        <v>1016</v>
      </c>
      <c r="I209" s="489">
        <v>7768.2001953125</v>
      </c>
      <c r="J209" s="489">
        <v>1</v>
      </c>
      <c r="K209" s="490">
        <v>7768.2001953125</v>
      </c>
    </row>
    <row r="210" spans="1:11" ht="14.45" customHeight="1" x14ac:dyDescent="0.2">
      <c r="A210" s="484" t="s">
        <v>457</v>
      </c>
      <c r="B210" s="485" t="s">
        <v>458</v>
      </c>
      <c r="C210" s="486" t="s">
        <v>467</v>
      </c>
      <c r="D210" s="487" t="s">
        <v>468</v>
      </c>
      <c r="E210" s="486" t="s">
        <v>778</v>
      </c>
      <c r="F210" s="487" t="s">
        <v>779</v>
      </c>
      <c r="G210" s="486" t="s">
        <v>1017</v>
      </c>
      <c r="H210" s="486" t="s">
        <v>1018</v>
      </c>
      <c r="I210" s="489">
        <v>2879.800048828125</v>
      </c>
      <c r="J210" s="489">
        <v>1</v>
      </c>
      <c r="K210" s="490">
        <v>2879.800048828125</v>
      </c>
    </row>
    <row r="211" spans="1:11" ht="14.45" customHeight="1" x14ac:dyDescent="0.2">
      <c r="A211" s="484" t="s">
        <v>457</v>
      </c>
      <c r="B211" s="485" t="s">
        <v>458</v>
      </c>
      <c r="C211" s="486" t="s">
        <v>467</v>
      </c>
      <c r="D211" s="487" t="s">
        <v>468</v>
      </c>
      <c r="E211" s="486" t="s">
        <v>778</v>
      </c>
      <c r="F211" s="487" t="s">
        <v>779</v>
      </c>
      <c r="G211" s="486" t="s">
        <v>930</v>
      </c>
      <c r="H211" s="486" t="s">
        <v>1019</v>
      </c>
      <c r="I211" s="489">
        <v>54753.7109375</v>
      </c>
      <c r="J211" s="489">
        <v>1</v>
      </c>
      <c r="K211" s="490">
        <v>54753.7109375</v>
      </c>
    </row>
    <row r="212" spans="1:11" ht="14.45" customHeight="1" x14ac:dyDescent="0.2">
      <c r="A212" s="484" t="s">
        <v>457</v>
      </c>
      <c r="B212" s="485" t="s">
        <v>458</v>
      </c>
      <c r="C212" s="486" t="s">
        <v>467</v>
      </c>
      <c r="D212" s="487" t="s">
        <v>468</v>
      </c>
      <c r="E212" s="486" t="s">
        <v>778</v>
      </c>
      <c r="F212" s="487" t="s">
        <v>779</v>
      </c>
      <c r="G212" s="486" t="s">
        <v>1020</v>
      </c>
      <c r="H212" s="486" t="s">
        <v>1021</v>
      </c>
      <c r="I212" s="489">
        <v>3708.64990234375</v>
      </c>
      <c r="J212" s="489">
        <v>1</v>
      </c>
      <c r="K212" s="490">
        <v>3708.64990234375</v>
      </c>
    </row>
    <row r="213" spans="1:11" ht="14.45" customHeight="1" x14ac:dyDescent="0.2">
      <c r="A213" s="484" t="s">
        <v>457</v>
      </c>
      <c r="B213" s="485" t="s">
        <v>458</v>
      </c>
      <c r="C213" s="486" t="s">
        <v>467</v>
      </c>
      <c r="D213" s="487" t="s">
        <v>468</v>
      </c>
      <c r="E213" s="486" t="s">
        <v>778</v>
      </c>
      <c r="F213" s="487" t="s">
        <v>779</v>
      </c>
      <c r="G213" s="486" t="s">
        <v>1022</v>
      </c>
      <c r="H213" s="486" t="s">
        <v>1023</v>
      </c>
      <c r="I213" s="489">
        <v>5989.7001953125</v>
      </c>
      <c r="J213" s="489">
        <v>1</v>
      </c>
      <c r="K213" s="490">
        <v>5989.7001953125</v>
      </c>
    </row>
    <row r="214" spans="1:11" ht="14.45" customHeight="1" x14ac:dyDescent="0.2">
      <c r="A214" s="484" t="s">
        <v>457</v>
      </c>
      <c r="B214" s="485" t="s">
        <v>458</v>
      </c>
      <c r="C214" s="486" t="s">
        <v>467</v>
      </c>
      <c r="D214" s="487" t="s">
        <v>468</v>
      </c>
      <c r="E214" s="486" t="s">
        <v>778</v>
      </c>
      <c r="F214" s="487" t="s">
        <v>779</v>
      </c>
      <c r="G214" s="486" t="s">
        <v>1024</v>
      </c>
      <c r="H214" s="486" t="s">
        <v>1025</v>
      </c>
      <c r="I214" s="489">
        <v>15117.255859375</v>
      </c>
      <c r="J214" s="489">
        <v>5</v>
      </c>
      <c r="K214" s="490">
        <v>75586.279296875</v>
      </c>
    </row>
    <row r="215" spans="1:11" ht="14.45" customHeight="1" x14ac:dyDescent="0.2">
      <c r="A215" s="484" t="s">
        <v>457</v>
      </c>
      <c r="B215" s="485" t="s">
        <v>458</v>
      </c>
      <c r="C215" s="486" t="s">
        <v>467</v>
      </c>
      <c r="D215" s="487" t="s">
        <v>468</v>
      </c>
      <c r="E215" s="486" t="s">
        <v>778</v>
      </c>
      <c r="F215" s="487" t="s">
        <v>779</v>
      </c>
      <c r="G215" s="486" t="s">
        <v>1026</v>
      </c>
      <c r="H215" s="486" t="s">
        <v>1027</v>
      </c>
      <c r="I215" s="489">
        <v>260.58694867605641</v>
      </c>
      <c r="J215" s="489">
        <v>23</v>
      </c>
      <c r="K215" s="490">
        <v>5993.9352085644532</v>
      </c>
    </row>
    <row r="216" spans="1:11" ht="14.45" customHeight="1" x14ac:dyDescent="0.2">
      <c r="A216" s="484" t="s">
        <v>457</v>
      </c>
      <c r="B216" s="485" t="s">
        <v>458</v>
      </c>
      <c r="C216" s="486" t="s">
        <v>467</v>
      </c>
      <c r="D216" s="487" t="s">
        <v>468</v>
      </c>
      <c r="E216" s="486" t="s">
        <v>778</v>
      </c>
      <c r="F216" s="487" t="s">
        <v>779</v>
      </c>
      <c r="G216" s="486" t="s">
        <v>1028</v>
      </c>
      <c r="H216" s="486" t="s">
        <v>1029</v>
      </c>
      <c r="I216" s="489">
        <v>5989.5</v>
      </c>
      <c r="J216" s="489">
        <v>1</v>
      </c>
      <c r="K216" s="490">
        <v>5989.5</v>
      </c>
    </row>
    <row r="217" spans="1:11" ht="14.45" customHeight="1" x14ac:dyDescent="0.2">
      <c r="A217" s="484" t="s">
        <v>457</v>
      </c>
      <c r="B217" s="485" t="s">
        <v>458</v>
      </c>
      <c r="C217" s="486" t="s">
        <v>467</v>
      </c>
      <c r="D217" s="487" t="s">
        <v>468</v>
      </c>
      <c r="E217" s="486" t="s">
        <v>778</v>
      </c>
      <c r="F217" s="487" t="s">
        <v>779</v>
      </c>
      <c r="G217" s="486" t="s">
        <v>1030</v>
      </c>
      <c r="H217" s="486" t="s">
        <v>1031</v>
      </c>
      <c r="I217" s="489">
        <v>226.82092519581681</v>
      </c>
      <c r="J217" s="489">
        <v>1</v>
      </c>
      <c r="K217" s="490">
        <v>226.82092519581681</v>
      </c>
    </row>
    <row r="218" spans="1:11" ht="14.45" customHeight="1" x14ac:dyDescent="0.2">
      <c r="A218" s="484" t="s">
        <v>457</v>
      </c>
      <c r="B218" s="485" t="s">
        <v>458</v>
      </c>
      <c r="C218" s="486" t="s">
        <v>467</v>
      </c>
      <c r="D218" s="487" t="s">
        <v>468</v>
      </c>
      <c r="E218" s="486" t="s">
        <v>778</v>
      </c>
      <c r="F218" s="487" t="s">
        <v>779</v>
      </c>
      <c r="G218" s="486" t="s">
        <v>1032</v>
      </c>
      <c r="H218" s="486" t="s">
        <v>1033</v>
      </c>
      <c r="I218" s="489">
        <v>4915.02001953125</v>
      </c>
      <c r="J218" s="489">
        <v>1</v>
      </c>
      <c r="K218" s="490">
        <v>4915.02001953125</v>
      </c>
    </row>
    <row r="219" spans="1:11" ht="14.45" customHeight="1" x14ac:dyDescent="0.2">
      <c r="A219" s="484" t="s">
        <v>457</v>
      </c>
      <c r="B219" s="485" t="s">
        <v>458</v>
      </c>
      <c r="C219" s="486" t="s">
        <v>467</v>
      </c>
      <c r="D219" s="487" t="s">
        <v>468</v>
      </c>
      <c r="E219" s="486" t="s">
        <v>778</v>
      </c>
      <c r="F219" s="487" t="s">
        <v>779</v>
      </c>
      <c r="G219" s="486" t="s">
        <v>1034</v>
      </c>
      <c r="H219" s="486" t="s">
        <v>1035</v>
      </c>
      <c r="I219" s="489">
        <v>113572.18229166667</v>
      </c>
      <c r="J219" s="489">
        <v>3</v>
      </c>
      <c r="K219" s="490">
        <v>340716.546875</v>
      </c>
    </row>
    <row r="220" spans="1:11" ht="14.45" customHeight="1" x14ac:dyDescent="0.2">
      <c r="A220" s="484" t="s">
        <v>457</v>
      </c>
      <c r="B220" s="485" t="s">
        <v>458</v>
      </c>
      <c r="C220" s="486" t="s">
        <v>467</v>
      </c>
      <c r="D220" s="487" t="s">
        <v>468</v>
      </c>
      <c r="E220" s="486" t="s">
        <v>778</v>
      </c>
      <c r="F220" s="487" t="s">
        <v>779</v>
      </c>
      <c r="G220" s="486" t="s">
        <v>1036</v>
      </c>
      <c r="H220" s="486" t="s">
        <v>1037</v>
      </c>
      <c r="I220" s="489">
        <v>89398.4296875</v>
      </c>
      <c r="J220" s="489">
        <v>2</v>
      </c>
      <c r="K220" s="490">
        <v>178796.859375</v>
      </c>
    </row>
    <row r="221" spans="1:11" ht="14.45" customHeight="1" x14ac:dyDescent="0.2">
      <c r="A221" s="484" t="s">
        <v>457</v>
      </c>
      <c r="B221" s="485" t="s">
        <v>458</v>
      </c>
      <c r="C221" s="486" t="s">
        <v>467</v>
      </c>
      <c r="D221" s="487" t="s">
        <v>468</v>
      </c>
      <c r="E221" s="486" t="s">
        <v>778</v>
      </c>
      <c r="F221" s="487" t="s">
        <v>779</v>
      </c>
      <c r="G221" s="486" t="s">
        <v>1038</v>
      </c>
      <c r="H221" s="486" t="s">
        <v>1039</v>
      </c>
      <c r="I221" s="489">
        <v>6384.14990234375</v>
      </c>
      <c r="J221" s="489">
        <v>1</v>
      </c>
      <c r="K221" s="490">
        <v>6384.14990234375</v>
      </c>
    </row>
    <row r="222" spans="1:11" ht="14.45" customHeight="1" x14ac:dyDescent="0.2">
      <c r="A222" s="484" t="s">
        <v>457</v>
      </c>
      <c r="B222" s="485" t="s">
        <v>458</v>
      </c>
      <c r="C222" s="486" t="s">
        <v>467</v>
      </c>
      <c r="D222" s="487" t="s">
        <v>468</v>
      </c>
      <c r="E222" s="486" t="s">
        <v>778</v>
      </c>
      <c r="F222" s="487" t="s">
        <v>779</v>
      </c>
      <c r="G222" s="486" t="s">
        <v>1040</v>
      </c>
      <c r="H222" s="486" t="s">
        <v>1041</v>
      </c>
      <c r="I222" s="489">
        <v>9317.2998046875</v>
      </c>
      <c r="J222" s="489">
        <v>1</v>
      </c>
      <c r="K222" s="490">
        <v>9317.2998046875</v>
      </c>
    </row>
    <row r="223" spans="1:11" ht="14.45" customHeight="1" x14ac:dyDescent="0.2">
      <c r="A223" s="484" t="s">
        <v>457</v>
      </c>
      <c r="B223" s="485" t="s">
        <v>458</v>
      </c>
      <c r="C223" s="486" t="s">
        <v>467</v>
      </c>
      <c r="D223" s="487" t="s">
        <v>468</v>
      </c>
      <c r="E223" s="486" t="s">
        <v>778</v>
      </c>
      <c r="F223" s="487" t="s">
        <v>779</v>
      </c>
      <c r="G223" s="486" t="s">
        <v>1042</v>
      </c>
      <c r="H223" s="486" t="s">
        <v>1043</v>
      </c>
      <c r="I223" s="489">
        <v>4997.31982421875</v>
      </c>
      <c r="J223" s="489">
        <v>1</v>
      </c>
      <c r="K223" s="490">
        <v>4997.31982421875</v>
      </c>
    </row>
    <row r="224" spans="1:11" ht="14.45" customHeight="1" x14ac:dyDescent="0.2">
      <c r="A224" s="484" t="s">
        <v>457</v>
      </c>
      <c r="B224" s="485" t="s">
        <v>458</v>
      </c>
      <c r="C224" s="486" t="s">
        <v>467</v>
      </c>
      <c r="D224" s="487" t="s">
        <v>468</v>
      </c>
      <c r="E224" s="486" t="s">
        <v>778</v>
      </c>
      <c r="F224" s="487" t="s">
        <v>779</v>
      </c>
      <c r="G224" s="486" t="s">
        <v>1044</v>
      </c>
      <c r="H224" s="486" t="s">
        <v>1045</v>
      </c>
      <c r="I224" s="489">
        <v>784.08001708984375</v>
      </c>
      <c r="J224" s="489">
        <v>1</v>
      </c>
      <c r="K224" s="490">
        <v>784.08001708984375</v>
      </c>
    </row>
    <row r="225" spans="1:11" ht="14.45" customHeight="1" x14ac:dyDescent="0.2">
      <c r="A225" s="484" t="s">
        <v>457</v>
      </c>
      <c r="B225" s="485" t="s">
        <v>458</v>
      </c>
      <c r="C225" s="486" t="s">
        <v>467</v>
      </c>
      <c r="D225" s="487" t="s">
        <v>468</v>
      </c>
      <c r="E225" s="486" t="s">
        <v>778</v>
      </c>
      <c r="F225" s="487" t="s">
        <v>779</v>
      </c>
      <c r="G225" s="486" t="s">
        <v>1046</v>
      </c>
      <c r="H225" s="486" t="s">
        <v>1047</v>
      </c>
      <c r="I225" s="489">
        <v>1064.800048828125</v>
      </c>
      <c r="J225" s="489">
        <v>1</v>
      </c>
      <c r="K225" s="490">
        <v>1064.800048828125</v>
      </c>
    </row>
    <row r="226" spans="1:11" ht="14.45" customHeight="1" x14ac:dyDescent="0.2">
      <c r="A226" s="484" t="s">
        <v>457</v>
      </c>
      <c r="B226" s="485" t="s">
        <v>458</v>
      </c>
      <c r="C226" s="486" t="s">
        <v>467</v>
      </c>
      <c r="D226" s="487" t="s">
        <v>468</v>
      </c>
      <c r="E226" s="486" t="s">
        <v>778</v>
      </c>
      <c r="F226" s="487" t="s">
        <v>779</v>
      </c>
      <c r="G226" s="486" t="s">
        <v>1048</v>
      </c>
      <c r="H226" s="486" t="s">
        <v>1049</v>
      </c>
      <c r="I226" s="489">
        <v>13492</v>
      </c>
      <c r="J226" s="489">
        <v>2</v>
      </c>
      <c r="K226" s="490">
        <v>26984</v>
      </c>
    </row>
    <row r="227" spans="1:11" ht="14.45" customHeight="1" x14ac:dyDescent="0.2">
      <c r="A227" s="484" t="s">
        <v>457</v>
      </c>
      <c r="B227" s="485" t="s">
        <v>458</v>
      </c>
      <c r="C227" s="486" t="s">
        <v>467</v>
      </c>
      <c r="D227" s="487" t="s">
        <v>468</v>
      </c>
      <c r="E227" s="486" t="s">
        <v>616</v>
      </c>
      <c r="F227" s="487" t="s">
        <v>617</v>
      </c>
      <c r="G227" s="486" t="s">
        <v>1050</v>
      </c>
      <c r="H227" s="486" t="s">
        <v>1051</v>
      </c>
      <c r="I227" s="489">
        <v>98.949996948242188</v>
      </c>
      <c r="J227" s="489">
        <v>25</v>
      </c>
      <c r="K227" s="490">
        <v>2473.85009765625</v>
      </c>
    </row>
    <row r="228" spans="1:11" ht="14.45" customHeight="1" x14ac:dyDescent="0.2">
      <c r="A228" s="484" t="s">
        <v>457</v>
      </c>
      <c r="B228" s="485" t="s">
        <v>458</v>
      </c>
      <c r="C228" s="486" t="s">
        <v>467</v>
      </c>
      <c r="D228" s="487" t="s">
        <v>468</v>
      </c>
      <c r="E228" s="486" t="s">
        <v>616</v>
      </c>
      <c r="F228" s="487" t="s">
        <v>617</v>
      </c>
      <c r="G228" s="486" t="s">
        <v>1052</v>
      </c>
      <c r="H228" s="486" t="s">
        <v>1053</v>
      </c>
      <c r="I228" s="489">
        <v>282.04998779296875</v>
      </c>
      <c r="J228" s="489">
        <v>20</v>
      </c>
      <c r="K228" s="490">
        <v>5641.02001953125</v>
      </c>
    </row>
    <row r="229" spans="1:11" ht="14.45" customHeight="1" x14ac:dyDescent="0.2">
      <c r="A229" s="484" t="s">
        <v>457</v>
      </c>
      <c r="B229" s="485" t="s">
        <v>458</v>
      </c>
      <c r="C229" s="486" t="s">
        <v>467</v>
      </c>
      <c r="D229" s="487" t="s">
        <v>468</v>
      </c>
      <c r="E229" s="486" t="s">
        <v>616</v>
      </c>
      <c r="F229" s="487" t="s">
        <v>617</v>
      </c>
      <c r="G229" s="486" t="s">
        <v>1054</v>
      </c>
      <c r="H229" s="486" t="s">
        <v>1055</v>
      </c>
      <c r="I229" s="489">
        <v>2.1500000953674316</v>
      </c>
      <c r="J229" s="489">
        <v>5120</v>
      </c>
      <c r="K229" s="490">
        <v>10986.800537109375</v>
      </c>
    </row>
    <row r="230" spans="1:11" ht="14.45" customHeight="1" x14ac:dyDescent="0.2">
      <c r="A230" s="484" t="s">
        <v>457</v>
      </c>
      <c r="B230" s="485" t="s">
        <v>458</v>
      </c>
      <c r="C230" s="486" t="s">
        <v>467</v>
      </c>
      <c r="D230" s="487" t="s">
        <v>468</v>
      </c>
      <c r="E230" s="486" t="s">
        <v>616</v>
      </c>
      <c r="F230" s="487" t="s">
        <v>617</v>
      </c>
      <c r="G230" s="486" t="s">
        <v>1056</v>
      </c>
      <c r="H230" s="486" t="s">
        <v>1057</v>
      </c>
      <c r="I230" s="489">
        <v>2.1600000858306885</v>
      </c>
      <c r="J230" s="489">
        <v>1024</v>
      </c>
      <c r="K230" s="490">
        <v>2207.0400390625</v>
      </c>
    </row>
    <row r="231" spans="1:11" ht="14.45" customHeight="1" x14ac:dyDescent="0.2">
      <c r="A231" s="484" t="s">
        <v>457</v>
      </c>
      <c r="B231" s="485" t="s">
        <v>458</v>
      </c>
      <c r="C231" s="486" t="s">
        <v>467</v>
      </c>
      <c r="D231" s="487" t="s">
        <v>468</v>
      </c>
      <c r="E231" s="486" t="s">
        <v>616</v>
      </c>
      <c r="F231" s="487" t="s">
        <v>617</v>
      </c>
      <c r="G231" s="486" t="s">
        <v>1058</v>
      </c>
      <c r="H231" s="486" t="s">
        <v>1059</v>
      </c>
      <c r="I231" s="489">
        <v>143.38999938964844</v>
      </c>
      <c r="J231" s="489">
        <v>6</v>
      </c>
      <c r="K231" s="490">
        <v>860.30999755859375</v>
      </c>
    </row>
    <row r="232" spans="1:11" ht="14.45" customHeight="1" x14ac:dyDescent="0.2">
      <c r="A232" s="484" t="s">
        <v>457</v>
      </c>
      <c r="B232" s="485" t="s">
        <v>458</v>
      </c>
      <c r="C232" s="486" t="s">
        <v>467</v>
      </c>
      <c r="D232" s="487" t="s">
        <v>468</v>
      </c>
      <c r="E232" s="486" t="s">
        <v>616</v>
      </c>
      <c r="F232" s="487" t="s">
        <v>617</v>
      </c>
      <c r="G232" s="486" t="s">
        <v>1060</v>
      </c>
      <c r="H232" s="486" t="s">
        <v>1061</v>
      </c>
      <c r="I232" s="489">
        <v>39.200000762939453</v>
      </c>
      <c r="J232" s="489">
        <v>10</v>
      </c>
      <c r="K232" s="490">
        <v>392.04000854492188</v>
      </c>
    </row>
    <row r="233" spans="1:11" ht="14.45" customHeight="1" x14ac:dyDescent="0.2">
      <c r="A233" s="484" t="s">
        <v>457</v>
      </c>
      <c r="B233" s="485" t="s">
        <v>458</v>
      </c>
      <c r="C233" s="486" t="s">
        <v>467</v>
      </c>
      <c r="D233" s="487" t="s">
        <v>468</v>
      </c>
      <c r="E233" s="486" t="s">
        <v>616</v>
      </c>
      <c r="F233" s="487" t="s">
        <v>617</v>
      </c>
      <c r="G233" s="486" t="s">
        <v>1062</v>
      </c>
      <c r="H233" s="486" t="s">
        <v>1063</v>
      </c>
      <c r="I233" s="489">
        <v>43.439998626708984</v>
      </c>
      <c r="J233" s="489">
        <v>10</v>
      </c>
      <c r="K233" s="490">
        <v>434.3900146484375</v>
      </c>
    </row>
    <row r="234" spans="1:11" ht="14.45" customHeight="1" x14ac:dyDescent="0.2">
      <c r="A234" s="484" t="s">
        <v>457</v>
      </c>
      <c r="B234" s="485" t="s">
        <v>458</v>
      </c>
      <c r="C234" s="486" t="s">
        <v>467</v>
      </c>
      <c r="D234" s="487" t="s">
        <v>468</v>
      </c>
      <c r="E234" s="486" t="s">
        <v>616</v>
      </c>
      <c r="F234" s="487" t="s">
        <v>617</v>
      </c>
      <c r="G234" s="486" t="s">
        <v>1060</v>
      </c>
      <c r="H234" s="486" t="s">
        <v>1064</v>
      </c>
      <c r="I234" s="489">
        <v>39.200000762939453</v>
      </c>
      <c r="J234" s="489">
        <v>5</v>
      </c>
      <c r="K234" s="490">
        <v>196.02000427246094</v>
      </c>
    </row>
    <row r="235" spans="1:11" ht="14.45" customHeight="1" x14ac:dyDescent="0.2">
      <c r="A235" s="484" t="s">
        <v>457</v>
      </c>
      <c r="B235" s="485" t="s">
        <v>458</v>
      </c>
      <c r="C235" s="486" t="s">
        <v>467</v>
      </c>
      <c r="D235" s="487" t="s">
        <v>468</v>
      </c>
      <c r="E235" s="486" t="s">
        <v>616</v>
      </c>
      <c r="F235" s="487" t="s">
        <v>617</v>
      </c>
      <c r="G235" s="486" t="s">
        <v>1065</v>
      </c>
      <c r="H235" s="486" t="s">
        <v>1066</v>
      </c>
      <c r="I235" s="489">
        <v>4.3499999046325684</v>
      </c>
      <c r="J235" s="489">
        <v>960</v>
      </c>
      <c r="K235" s="490">
        <v>4177.89013671875</v>
      </c>
    </row>
    <row r="236" spans="1:11" ht="14.45" customHeight="1" x14ac:dyDescent="0.2">
      <c r="A236" s="484" t="s">
        <v>457</v>
      </c>
      <c r="B236" s="485" t="s">
        <v>458</v>
      </c>
      <c r="C236" s="486" t="s">
        <v>467</v>
      </c>
      <c r="D236" s="487" t="s">
        <v>468</v>
      </c>
      <c r="E236" s="486" t="s">
        <v>616</v>
      </c>
      <c r="F236" s="487" t="s">
        <v>617</v>
      </c>
      <c r="G236" s="486" t="s">
        <v>1067</v>
      </c>
      <c r="H236" s="486" t="s">
        <v>1068</v>
      </c>
      <c r="I236" s="489">
        <v>0.12999999523162842</v>
      </c>
      <c r="J236" s="489">
        <v>14000</v>
      </c>
      <c r="K236" s="490">
        <v>1820</v>
      </c>
    </row>
    <row r="237" spans="1:11" ht="14.45" customHeight="1" x14ac:dyDescent="0.2">
      <c r="A237" s="484" t="s">
        <v>457</v>
      </c>
      <c r="B237" s="485" t="s">
        <v>458</v>
      </c>
      <c r="C237" s="486" t="s">
        <v>467</v>
      </c>
      <c r="D237" s="487" t="s">
        <v>468</v>
      </c>
      <c r="E237" s="486" t="s">
        <v>616</v>
      </c>
      <c r="F237" s="487" t="s">
        <v>617</v>
      </c>
      <c r="G237" s="486" t="s">
        <v>1069</v>
      </c>
      <c r="H237" s="486" t="s">
        <v>1070</v>
      </c>
      <c r="I237" s="489">
        <v>0.2800000011920929</v>
      </c>
      <c r="J237" s="489">
        <v>1000</v>
      </c>
      <c r="K237" s="490">
        <v>278.29998779296875</v>
      </c>
    </row>
    <row r="238" spans="1:11" ht="14.45" customHeight="1" x14ac:dyDescent="0.2">
      <c r="A238" s="484" t="s">
        <v>457</v>
      </c>
      <c r="B238" s="485" t="s">
        <v>458</v>
      </c>
      <c r="C238" s="486" t="s">
        <v>467</v>
      </c>
      <c r="D238" s="487" t="s">
        <v>468</v>
      </c>
      <c r="E238" s="486" t="s">
        <v>616</v>
      </c>
      <c r="F238" s="487" t="s">
        <v>617</v>
      </c>
      <c r="G238" s="486" t="s">
        <v>1071</v>
      </c>
      <c r="H238" s="486" t="s">
        <v>1072</v>
      </c>
      <c r="I238" s="489">
        <v>2.3599998950958252</v>
      </c>
      <c r="J238" s="489">
        <v>5280</v>
      </c>
      <c r="K238" s="490">
        <v>12458.13037109375</v>
      </c>
    </row>
    <row r="239" spans="1:11" ht="14.45" customHeight="1" x14ac:dyDescent="0.2">
      <c r="A239" s="484" t="s">
        <v>457</v>
      </c>
      <c r="B239" s="485" t="s">
        <v>458</v>
      </c>
      <c r="C239" s="486" t="s">
        <v>467</v>
      </c>
      <c r="D239" s="487" t="s">
        <v>468</v>
      </c>
      <c r="E239" s="486" t="s">
        <v>616</v>
      </c>
      <c r="F239" s="487" t="s">
        <v>617</v>
      </c>
      <c r="G239" s="486" t="s">
        <v>1073</v>
      </c>
      <c r="H239" s="486" t="s">
        <v>1074</v>
      </c>
      <c r="I239" s="489">
        <v>0.32249999791383743</v>
      </c>
      <c r="J239" s="489">
        <v>17000</v>
      </c>
      <c r="K239" s="490">
        <v>5493.7299194335938</v>
      </c>
    </row>
    <row r="240" spans="1:11" ht="14.45" customHeight="1" x14ac:dyDescent="0.2">
      <c r="A240" s="484" t="s">
        <v>457</v>
      </c>
      <c r="B240" s="485" t="s">
        <v>458</v>
      </c>
      <c r="C240" s="486" t="s">
        <v>467</v>
      </c>
      <c r="D240" s="487" t="s">
        <v>468</v>
      </c>
      <c r="E240" s="486" t="s">
        <v>616</v>
      </c>
      <c r="F240" s="487" t="s">
        <v>617</v>
      </c>
      <c r="G240" s="486" t="s">
        <v>1075</v>
      </c>
      <c r="H240" s="486" t="s">
        <v>1076</v>
      </c>
      <c r="I240" s="489">
        <v>0.596666673819224</v>
      </c>
      <c r="J240" s="489">
        <v>3000</v>
      </c>
      <c r="K240" s="490">
        <v>1778.6099853515625</v>
      </c>
    </row>
    <row r="241" spans="1:11" ht="14.45" customHeight="1" x14ac:dyDescent="0.2">
      <c r="A241" s="484" t="s">
        <v>457</v>
      </c>
      <c r="B241" s="485" t="s">
        <v>458</v>
      </c>
      <c r="C241" s="486" t="s">
        <v>467</v>
      </c>
      <c r="D241" s="487" t="s">
        <v>468</v>
      </c>
      <c r="E241" s="486" t="s">
        <v>616</v>
      </c>
      <c r="F241" s="487" t="s">
        <v>617</v>
      </c>
      <c r="G241" s="486" t="s">
        <v>1077</v>
      </c>
      <c r="H241" s="486" t="s">
        <v>1078</v>
      </c>
      <c r="I241" s="489">
        <v>2.690000057220459</v>
      </c>
      <c r="J241" s="489">
        <v>1536</v>
      </c>
      <c r="K241" s="490">
        <v>4125.969970703125</v>
      </c>
    </row>
    <row r="242" spans="1:11" ht="14.45" customHeight="1" x14ac:dyDescent="0.2">
      <c r="A242" s="484" t="s">
        <v>457</v>
      </c>
      <c r="B242" s="485" t="s">
        <v>458</v>
      </c>
      <c r="C242" s="486" t="s">
        <v>467</v>
      </c>
      <c r="D242" s="487" t="s">
        <v>468</v>
      </c>
      <c r="E242" s="486" t="s">
        <v>616</v>
      </c>
      <c r="F242" s="487" t="s">
        <v>617</v>
      </c>
      <c r="G242" s="486" t="s">
        <v>1079</v>
      </c>
      <c r="H242" s="486" t="s">
        <v>1080</v>
      </c>
      <c r="I242" s="489">
        <v>3.0899999141693115</v>
      </c>
      <c r="J242" s="489">
        <v>3000</v>
      </c>
      <c r="K242" s="490">
        <v>9256.489990234375</v>
      </c>
    </row>
    <row r="243" spans="1:11" ht="14.45" customHeight="1" x14ac:dyDescent="0.2">
      <c r="A243" s="484" t="s">
        <v>457</v>
      </c>
      <c r="B243" s="485" t="s">
        <v>458</v>
      </c>
      <c r="C243" s="486" t="s">
        <v>467</v>
      </c>
      <c r="D243" s="487" t="s">
        <v>468</v>
      </c>
      <c r="E243" s="486" t="s">
        <v>616</v>
      </c>
      <c r="F243" s="487" t="s">
        <v>617</v>
      </c>
      <c r="G243" s="486" t="s">
        <v>1065</v>
      </c>
      <c r="H243" s="486" t="s">
        <v>1081</v>
      </c>
      <c r="I243" s="489">
        <v>4.0066668192545576</v>
      </c>
      <c r="J243" s="489">
        <v>2880</v>
      </c>
      <c r="K243" s="490">
        <v>11539.800048828125</v>
      </c>
    </row>
    <row r="244" spans="1:11" ht="14.45" customHeight="1" x14ac:dyDescent="0.2">
      <c r="A244" s="484" t="s">
        <v>457</v>
      </c>
      <c r="B244" s="485" t="s">
        <v>458</v>
      </c>
      <c r="C244" s="486" t="s">
        <v>467</v>
      </c>
      <c r="D244" s="487" t="s">
        <v>468</v>
      </c>
      <c r="E244" s="486" t="s">
        <v>616</v>
      </c>
      <c r="F244" s="487" t="s">
        <v>617</v>
      </c>
      <c r="G244" s="486" t="s">
        <v>1067</v>
      </c>
      <c r="H244" s="486" t="s">
        <v>1082</v>
      </c>
      <c r="I244" s="489">
        <v>0.12999999523162842</v>
      </c>
      <c r="J244" s="489">
        <v>9000</v>
      </c>
      <c r="K244" s="490">
        <v>1170</v>
      </c>
    </row>
    <row r="245" spans="1:11" ht="14.45" customHeight="1" x14ac:dyDescent="0.2">
      <c r="A245" s="484" t="s">
        <v>457</v>
      </c>
      <c r="B245" s="485" t="s">
        <v>458</v>
      </c>
      <c r="C245" s="486" t="s">
        <v>467</v>
      </c>
      <c r="D245" s="487" t="s">
        <v>468</v>
      </c>
      <c r="E245" s="486" t="s">
        <v>616</v>
      </c>
      <c r="F245" s="487" t="s">
        <v>617</v>
      </c>
      <c r="G245" s="486" t="s">
        <v>1083</v>
      </c>
      <c r="H245" s="486" t="s">
        <v>1084</v>
      </c>
      <c r="I245" s="489">
        <v>2.8233332633972168</v>
      </c>
      <c r="J245" s="489">
        <v>4800</v>
      </c>
      <c r="K245" s="490">
        <v>13544.030029296875</v>
      </c>
    </row>
    <row r="246" spans="1:11" ht="14.45" customHeight="1" x14ac:dyDescent="0.2">
      <c r="A246" s="484" t="s">
        <v>457</v>
      </c>
      <c r="B246" s="485" t="s">
        <v>458</v>
      </c>
      <c r="C246" s="486" t="s">
        <v>467</v>
      </c>
      <c r="D246" s="487" t="s">
        <v>468</v>
      </c>
      <c r="E246" s="486" t="s">
        <v>616</v>
      </c>
      <c r="F246" s="487" t="s">
        <v>617</v>
      </c>
      <c r="G246" s="486" t="s">
        <v>1085</v>
      </c>
      <c r="H246" s="486" t="s">
        <v>1086</v>
      </c>
      <c r="I246" s="489">
        <v>2.4233333269755044</v>
      </c>
      <c r="J246" s="489">
        <v>3840</v>
      </c>
      <c r="K246" s="490">
        <v>9268.0400390625</v>
      </c>
    </row>
    <row r="247" spans="1:11" ht="14.45" customHeight="1" x14ac:dyDescent="0.2">
      <c r="A247" s="484" t="s">
        <v>457</v>
      </c>
      <c r="B247" s="485" t="s">
        <v>458</v>
      </c>
      <c r="C247" s="486" t="s">
        <v>467</v>
      </c>
      <c r="D247" s="487" t="s">
        <v>468</v>
      </c>
      <c r="E247" s="486" t="s">
        <v>616</v>
      </c>
      <c r="F247" s="487" t="s">
        <v>617</v>
      </c>
      <c r="G247" s="486" t="s">
        <v>1087</v>
      </c>
      <c r="H247" s="486" t="s">
        <v>1088</v>
      </c>
      <c r="I247" s="489">
        <v>2.6316666603088379</v>
      </c>
      <c r="J247" s="489">
        <v>3840</v>
      </c>
      <c r="K247" s="490">
        <v>10089.400146484375</v>
      </c>
    </row>
    <row r="248" spans="1:11" ht="14.45" customHeight="1" x14ac:dyDescent="0.2">
      <c r="A248" s="484" t="s">
        <v>457</v>
      </c>
      <c r="B248" s="485" t="s">
        <v>458</v>
      </c>
      <c r="C248" s="486" t="s">
        <v>467</v>
      </c>
      <c r="D248" s="487" t="s">
        <v>468</v>
      </c>
      <c r="E248" s="486" t="s">
        <v>616</v>
      </c>
      <c r="F248" s="487" t="s">
        <v>617</v>
      </c>
      <c r="G248" s="486" t="s">
        <v>1083</v>
      </c>
      <c r="H248" s="486" t="s">
        <v>1089</v>
      </c>
      <c r="I248" s="489">
        <v>2.8114285128457204</v>
      </c>
      <c r="J248" s="489">
        <v>14400</v>
      </c>
      <c r="K248" s="490">
        <v>40292.769775390625</v>
      </c>
    </row>
    <row r="249" spans="1:11" ht="14.45" customHeight="1" x14ac:dyDescent="0.2">
      <c r="A249" s="484" t="s">
        <v>457</v>
      </c>
      <c r="B249" s="485" t="s">
        <v>458</v>
      </c>
      <c r="C249" s="486" t="s">
        <v>467</v>
      </c>
      <c r="D249" s="487" t="s">
        <v>468</v>
      </c>
      <c r="E249" s="486" t="s">
        <v>616</v>
      </c>
      <c r="F249" s="487" t="s">
        <v>617</v>
      </c>
      <c r="G249" s="486" t="s">
        <v>1085</v>
      </c>
      <c r="H249" s="486" t="s">
        <v>1090</v>
      </c>
      <c r="I249" s="489">
        <v>2.3842857224600658</v>
      </c>
      <c r="J249" s="489">
        <v>11040</v>
      </c>
      <c r="K249" s="490">
        <v>26227.770263671875</v>
      </c>
    </row>
    <row r="250" spans="1:11" ht="14.45" customHeight="1" x14ac:dyDescent="0.2">
      <c r="A250" s="484" t="s">
        <v>457</v>
      </c>
      <c r="B250" s="485" t="s">
        <v>458</v>
      </c>
      <c r="C250" s="486" t="s">
        <v>467</v>
      </c>
      <c r="D250" s="487" t="s">
        <v>468</v>
      </c>
      <c r="E250" s="486" t="s">
        <v>616</v>
      </c>
      <c r="F250" s="487" t="s">
        <v>617</v>
      </c>
      <c r="G250" s="486" t="s">
        <v>1091</v>
      </c>
      <c r="H250" s="486" t="s">
        <v>1092</v>
      </c>
      <c r="I250" s="489">
        <v>25.309999465942383</v>
      </c>
      <c r="J250" s="489">
        <v>360</v>
      </c>
      <c r="K250" s="490">
        <v>9111.2998046875</v>
      </c>
    </row>
    <row r="251" spans="1:11" ht="14.45" customHeight="1" x14ac:dyDescent="0.2">
      <c r="A251" s="484" t="s">
        <v>457</v>
      </c>
      <c r="B251" s="485" t="s">
        <v>458</v>
      </c>
      <c r="C251" s="486" t="s">
        <v>467</v>
      </c>
      <c r="D251" s="487" t="s">
        <v>468</v>
      </c>
      <c r="E251" s="486" t="s">
        <v>616</v>
      </c>
      <c r="F251" s="487" t="s">
        <v>617</v>
      </c>
      <c r="G251" s="486" t="s">
        <v>1093</v>
      </c>
      <c r="H251" s="486" t="s">
        <v>1094</v>
      </c>
      <c r="I251" s="489">
        <v>0.71000000834465027</v>
      </c>
      <c r="J251" s="489">
        <v>2000</v>
      </c>
      <c r="K251" s="490">
        <v>1413.7000122070313</v>
      </c>
    </row>
    <row r="252" spans="1:11" ht="14.45" customHeight="1" x14ac:dyDescent="0.2">
      <c r="A252" s="484" t="s">
        <v>457</v>
      </c>
      <c r="B252" s="485" t="s">
        <v>458</v>
      </c>
      <c r="C252" s="486" t="s">
        <v>467</v>
      </c>
      <c r="D252" s="487" t="s">
        <v>468</v>
      </c>
      <c r="E252" s="486" t="s">
        <v>616</v>
      </c>
      <c r="F252" s="487" t="s">
        <v>617</v>
      </c>
      <c r="G252" s="486" t="s">
        <v>1093</v>
      </c>
      <c r="H252" s="486" t="s">
        <v>1095</v>
      </c>
      <c r="I252" s="489">
        <v>0.67900001406669619</v>
      </c>
      <c r="J252" s="489">
        <v>6000</v>
      </c>
      <c r="K252" s="490">
        <v>3986.0700073242188</v>
      </c>
    </row>
    <row r="253" spans="1:11" ht="14.45" customHeight="1" x14ac:dyDescent="0.2">
      <c r="A253" s="484" t="s">
        <v>457</v>
      </c>
      <c r="B253" s="485" t="s">
        <v>458</v>
      </c>
      <c r="C253" s="486" t="s">
        <v>467</v>
      </c>
      <c r="D253" s="487" t="s">
        <v>468</v>
      </c>
      <c r="E253" s="486" t="s">
        <v>616</v>
      </c>
      <c r="F253" s="487" t="s">
        <v>617</v>
      </c>
      <c r="G253" s="486" t="s">
        <v>1096</v>
      </c>
      <c r="H253" s="486" t="s">
        <v>1097</v>
      </c>
      <c r="I253" s="489">
        <v>0.93000000715255737</v>
      </c>
      <c r="J253" s="489">
        <v>4000</v>
      </c>
      <c r="K253" s="490">
        <v>3702.60009765625</v>
      </c>
    </row>
    <row r="254" spans="1:11" ht="14.45" customHeight="1" x14ac:dyDescent="0.2">
      <c r="A254" s="484" t="s">
        <v>457</v>
      </c>
      <c r="B254" s="485" t="s">
        <v>458</v>
      </c>
      <c r="C254" s="486" t="s">
        <v>467</v>
      </c>
      <c r="D254" s="487" t="s">
        <v>468</v>
      </c>
      <c r="E254" s="486" t="s">
        <v>616</v>
      </c>
      <c r="F254" s="487" t="s">
        <v>617</v>
      </c>
      <c r="G254" s="486" t="s">
        <v>1098</v>
      </c>
      <c r="H254" s="486" t="s">
        <v>1099</v>
      </c>
      <c r="I254" s="489">
        <v>1.4166667064030964</v>
      </c>
      <c r="J254" s="489">
        <v>11000</v>
      </c>
      <c r="K254" s="490">
        <v>14974.960083007813</v>
      </c>
    </row>
    <row r="255" spans="1:11" ht="14.45" customHeight="1" x14ac:dyDescent="0.2">
      <c r="A255" s="484" t="s">
        <v>457</v>
      </c>
      <c r="B255" s="485" t="s">
        <v>458</v>
      </c>
      <c r="C255" s="486" t="s">
        <v>467</v>
      </c>
      <c r="D255" s="487" t="s">
        <v>468</v>
      </c>
      <c r="E255" s="486" t="s">
        <v>616</v>
      </c>
      <c r="F255" s="487" t="s">
        <v>617</v>
      </c>
      <c r="G255" s="486" t="s">
        <v>1098</v>
      </c>
      <c r="H255" s="486" t="s">
        <v>1100</v>
      </c>
      <c r="I255" s="489">
        <v>1.5366666913032532</v>
      </c>
      <c r="J255" s="489">
        <v>7000</v>
      </c>
      <c r="K255" s="490">
        <v>10655.360107421875</v>
      </c>
    </row>
    <row r="256" spans="1:11" ht="14.45" customHeight="1" x14ac:dyDescent="0.2">
      <c r="A256" s="484" t="s">
        <v>457</v>
      </c>
      <c r="B256" s="485" t="s">
        <v>458</v>
      </c>
      <c r="C256" s="486" t="s">
        <v>467</v>
      </c>
      <c r="D256" s="487" t="s">
        <v>468</v>
      </c>
      <c r="E256" s="486" t="s">
        <v>616</v>
      </c>
      <c r="F256" s="487" t="s">
        <v>617</v>
      </c>
      <c r="G256" s="486" t="s">
        <v>1101</v>
      </c>
      <c r="H256" s="486" t="s">
        <v>1102</v>
      </c>
      <c r="I256" s="489">
        <v>12.829999923706055</v>
      </c>
      <c r="J256" s="489">
        <v>200</v>
      </c>
      <c r="K256" s="490">
        <v>2565.199951171875</v>
      </c>
    </row>
    <row r="257" spans="1:11" ht="14.45" customHeight="1" x14ac:dyDescent="0.2">
      <c r="A257" s="484" t="s">
        <v>457</v>
      </c>
      <c r="B257" s="485" t="s">
        <v>458</v>
      </c>
      <c r="C257" s="486" t="s">
        <v>467</v>
      </c>
      <c r="D257" s="487" t="s">
        <v>468</v>
      </c>
      <c r="E257" s="486" t="s">
        <v>616</v>
      </c>
      <c r="F257" s="487" t="s">
        <v>617</v>
      </c>
      <c r="G257" s="486" t="s">
        <v>1101</v>
      </c>
      <c r="H257" s="486" t="s">
        <v>1103</v>
      </c>
      <c r="I257" s="489">
        <v>12.829999923706055</v>
      </c>
      <c r="J257" s="489">
        <v>200</v>
      </c>
      <c r="K257" s="490">
        <v>2565.199951171875</v>
      </c>
    </row>
    <row r="258" spans="1:11" ht="14.45" customHeight="1" x14ac:dyDescent="0.2">
      <c r="A258" s="484" t="s">
        <v>457</v>
      </c>
      <c r="B258" s="485" t="s">
        <v>458</v>
      </c>
      <c r="C258" s="486" t="s">
        <v>467</v>
      </c>
      <c r="D258" s="487" t="s">
        <v>468</v>
      </c>
      <c r="E258" s="486" t="s">
        <v>616</v>
      </c>
      <c r="F258" s="487" t="s">
        <v>617</v>
      </c>
      <c r="G258" s="486" t="s">
        <v>1104</v>
      </c>
      <c r="H258" s="486" t="s">
        <v>1105</v>
      </c>
      <c r="I258" s="489">
        <v>1.5800000429153442</v>
      </c>
      <c r="J258" s="489">
        <v>3500</v>
      </c>
      <c r="K258" s="490">
        <v>5517.60009765625</v>
      </c>
    </row>
    <row r="259" spans="1:11" ht="14.45" customHeight="1" x14ac:dyDescent="0.2">
      <c r="A259" s="484" t="s">
        <v>457</v>
      </c>
      <c r="B259" s="485" t="s">
        <v>458</v>
      </c>
      <c r="C259" s="486" t="s">
        <v>467</v>
      </c>
      <c r="D259" s="487" t="s">
        <v>468</v>
      </c>
      <c r="E259" s="486" t="s">
        <v>616</v>
      </c>
      <c r="F259" s="487" t="s">
        <v>617</v>
      </c>
      <c r="G259" s="486" t="s">
        <v>1104</v>
      </c>
      <c r="H259" s="486" t="s">
        <v>1106</v>
      </c>
      <c r="I259" s="489">
        <v>1.5466666618982952</v>
      </c>
      <c r="J259" s="489">
        <v>2100</v>
      </c>
      <c r="K259" s="490">
        <v>3245.52001953125</v>
      </c>
    </row>
    <row r="260" spans="1:11" ht="14.45" customHeight="1" x14ac:dyDescent="0.2">
      <c r="A260" s="484" t="s">
        <v>457</v>
      </c>
      <c r="B260" s="485" t="s">
        <v>458</v>
      </c>
      <c r="C260" s="486" t="s">
        <v>467</v>
      </c>
      <c r="D260" s="487" t="s">
        <v>468</v>
      </c>
      <c r="E260" s="486" t="s">
        <v>616</v>
      </c>
      <c r="F260" s="487" t="s">
        <v>617</v>
      </c>
      <c r="G260" s="486" t="s">
        <v>1107</v>
      </c>
      <c r="H260" s="486" t="s">
        <v>1108</v>
      </c>
      <c r="I260" s="489">
        <v>1.3899999856948853</v>
      </c>
      <c r="J260" s="489">
        <v>3840</v>
      </c>
      <c r="K260" s="490">
        <v>5336.10009765625</v>
      </c>
    </row>
    <row r="261" spans="1:11" ht="14.45" customHeight="1" x14ac:dyDescent="0.2">
      <c r="A261" s="484" t="s">
        <v>457</v>
      </c>
      <c r="B261" s="485" t="s">
        <v>458</v>
      </c>
      <c r="C261" s="486" t="s">
        <v>467</v>
      </c>
      <c r="D261" s="487" t="s">
        <v>468</v>
      </c>
      <c r="E261" s="486" t="s">
        <v>616</v>
      </c>
      <c r="F261" s="487" t="s">
        <v>617</v>
      </c>
      <c r="G261" s="486" t="s">
        <v>1109</v>
      </c>
      <c r="H261" s="486" t="s">
        <v>1110</v>
      </c>
      <c r="I261" s="489">
        <v>1.8899999856948853</v>
      </c>
      <c r="J261" s="489">
        <v>2880</v>
      </c>
      <c r="K261" s="490">
        <v>5455.89013671875</v>
      </c>
    </row>
    <row r="262" spans="1:11" ht="14.45" customHeight="1" x14ac:dyDescent="0.2">
      <c r="A262" s="484" t="s">
        <v>457</v>
      </c>
      <c r="B262" s="485" t="s">
        <v>458</v>
      </c>
      <c r="C262" s="486" t="s">
        <v>467</v>
      </c>
      <c r="D262" s="487" t="s">
        <v>468</v>
      </c>
      <c r="E262" s="486" t="s">
        <v>616</v>
      </c>
      <c r="F262" s="487" t="s">
        <v>617</v>
      </c>
      <c r="G262" s="486" t="s">
        <v>1069</v>
      </c>
      <c r="H262" s="486" t="s">
        <v>1111</v>
      </c>
      <c r="I262" s="489">
        <v>0.2800000011920929</v>
      </c>
      <c r="J262" s="489">
        <v>2000</v>
      </c>
      <c r="K262" s="490">
        <v>556.5999755859375</v>
      </c>
    </row>
    <row r="263" spans="1:11" ht="14.45" customHeight="1" x14ac:dyDescent="0.2">
      <c r="A263" s="484" t="s">
        <v>457</v>
      </c>
      <c r="B263" s="485" t="s">
        <v>458</v>
      </c>
      <c r="C263" s="486" t="s">
        <v>467</v>
      </c>
      <c r="D263" s="487" t="s">
        <v>468</v>
      </c>
      <c r="E263" s="486" t="s">
        <v>616</v>
      </c>
      <c r="F263" s="487" t="s">
        <v>617</v>
      </c>
      <c r="G263" s="486" t="s">
        <v>1073</v>
      </c>
      <c r="H263" s="486" t="s">
        <v>1112</v>
      </c>
      <c r="I263" s="489">
        <v>0.32600000500679016</v>
      </c>
      <c r="J263" s="489">
        <v>10000</v>
      </c>
      <c r="K263" s="490">
        <v>3254.1400146484375</v>
      </c>
    </row>
    <row r="264" spans="1:11" ht="14.45" customHeight="1" x14ac:dyDescent="0.2">
      <c r="A264" s="484" t="s">
        <v>457</v>
      </c>
      <c r="B264" s="485" t="s">
        <v>458</v>
      </c>
      <c r="C264" s="486" t="s">
        <v>467</v>
      </c>
      <c r="D264" s="487" t="s">
        <v>468</v>
      </c>
      <c r="E264" s="486" t="s">
        <v>616</v>
      </c>
      <c r="F264" s="487" t="s">
        <v>617</v>
      </c>
      <c r="G264" s="486" t="s">
        <v>1075</v>
      </c>
      <c r="H264" s="486" t="s">
        <v>1113</v>
      </c>
      <c r="I264" s="489">
        <v>0.5</v>
      </c>
      <c r="J264" s="489">
        <v>2000</v>
      </c>
      <c r="K264" s="490">
        <v>992.22998046875</v>
      </c>
    </row>
    <row r="265" spans="1:11" ht="14.45" customHeight="1" x14ac:dyDescent="0.2">
      <c r="A265" s="484" t="s">
        <v>457</v>
      </c>
      <c r="B265" s="485" t="s">
        <v>458</v>
      </c>
      <c r="C265" s="486" t="s">
        <v>467</v>
      </c>
      <c r="D265" s="487" t="s">
        <v>468</v>
      </c>
      <c r="E265" s="486" t="s">
        <v>616</v>
      </c>
      <c r="F265" s="487" t="s">
        <v>617</v>
      </c>
      <c r="G265" s="486" t="s">
        <v>1087</v>
      </c>
      <c r="H265" s="486" t="s">
        <v>1114</v>
      </c>
      <c r="I265" s="489">
        <v>2.6780000209808348</v>
      </c>
      <c r="J265" s="489">
        <v>2400</v>
      </c>
      <c r="K265" s="490">
        <v>6426.340087890625</v>
      </c>
    </row>
    <row r="266" spans="1:11" ht="14.45" customHeight="1" x14ac:dyDescent="0.2">
      <c r="A266" s="484" t="s">
        <v>457</v>
      </c>
      <c r="B266" s="485" t="s">
        <v>458</v>
      </c>
      <c r="C266" s="486" t="s">
        <v>467</v>
      </c>
      <c r="D266" s="487" t="s">
        <v>468</v>
      </c>
      <c r="E266" s="486" t="s">
        <v>616</v>
      </c>
      <c r="F266" s="487" t="s">
        <v>617</v>
      </c>
      <c r="G266" s="486" t="s">
        <v>1083</v>
      </c>
      <c r="H266" s="486" t="s">
        <v>1115</v>
      </c>
      <c r="I266" s="489">
        <v>2.8033332824707031</v>
      </c>
      <c r="J266" s="489">
        <v>6720</v>
      </c>
      <c r="K266" s="490">
        <v>18835.5498046875</v>
      </c>
    </row>
    <row r="267" spans="1:11" ht="14.45" customHeight="1" x14ac:dyDescent="0.2">
      <c r="A267" s="484" t="s">
        <v>457</v>
      </c>
      <c r="B267" s="485" t="s">
        <v>458</v>
      </c>
      <c r="C267" s="486" t="s">
        <v>467</v>
      </c>
      <c r="D267" s="487" t="s">
        <v>468</v>
      </c>
      <c r="E267" s="486" t="s">
        <v>616</v>
      </c>
      <c r="F267" s="487" t="s">
        <v>617</v>
      </c>
      <c r="G267" s="486" t="s">
        <v>1085</v>
      </c>
      <c r="H267" s="486" t="s">
        <v>1116</v>
      </c>
      <c r="I267" s="489">
        <v>2.4240000247955322</v>
      </c>
      <c r="J267" s="489">
        <v>3360</v>
      </c>
      <c r="K267" s="490">
        <v>8101.4398193359375</v>
      </c>
    </row>
    <row r="268" spans="1:11" ht="14.45" customHeight="1" x14ac:dyDescent="0.2">
      <c r="A268" s="484" t="s">
        <v>457</v>
      </c>
      <c r="B268" s="485" t="s">
        <v>458</v>
      </c>
      <c r="C268" s="486" t="s">
        <v>467</v>
      </c>
      <c r="D268" s="487" t="s">
        <v>468</v>
      </c>
      <c r="E268" s="486" t="s">
        <v>616</v>
      </c>
      <c r="F268" s="487" t="s">
        <v>617</v>
      </c>
      <c r="G268" s="486" t="s">
        <v>1067</v>
      </c>
      <c r="H268" s="486" t="s">
        <v>1117</v>
      </c>
      <c r="I268" s="489">
        <v>0.1333333303531011</v>
      </c>
      <c r="J268" s="489">
        <v>12000</v>
      </c>
      <c r="K268" s="490">
        <v>1600</v>
      </c>
    </row>
    <row r="269" spans="1:11" ht="14.45" customHeight="1" x14ac:dyDescent="0.2">
      <c r="A269" s="484" t="s">
        <v>457</v>
      </c>
      <c r="B269" s="485" t="s">
        <v>458</v>
      </c>
      <c r="C269" s="486" t="s">
        <v>467</v>
      </c>
      <c r="D269" s="487" t="s">
        <v>468</v>
      </c>
      <c r="E269" s="486" t="s">
        <v>616</v>
      </c>
      <c r="F269" s="487" t="s">
        <v>617</v>
      </c>
      <c r="G269" s="486" t="s">
        <v>1118</v>
      </c>
      <c r="H269" s="486" t="s">
        <v>1119</v>
      </c>
      <c r="I269" s="489">
        <v>6352.5</v>
      </c>
      <c r="J269" s="489">
        <v>2</v>
      </c>
      <c r="K269" s="490">
        <v>12705</v>
      </c>
    </row>
    <row r="270" spans="1:11" ht="14.45" customHeight="1" x14ac:dyDescent="0.2">
      <c r="A270" s="484" t="s">
        <v>457</v>
      </c>
      <c r="B270" s="485" t="s">
        <v>458</v>
      </c>
      <c r="C270" s="486" t="s">
        <v>467</v>
      </c>
      <c r="D270" s="487" t="s">
        <v>468</v>
      </c>
      <c r="E270" s="486" t="s">
        <v>616</v>
      </c>
      <c r="F270" s="487" t="s">
        <v>617</v>
      </c>
      <c r="G270" s="486" t="s">
        <v>1120</v>
      </c>
      <c r="H270" s="486" t="s">
        <v>1121</v>
      </c>
      <c r="I270" s="489">
        <v>91.69000244140625</v>
      </c>
      <c r="J270" s="489">
        <v>1</v>
      </c>
      <c r="K270" s="490">
        <v>91.69000244140625</v>
      </c>
    </row>
    <row r="271" spans="1:11" ht="14.45" customHeight="1" x14ac:dyDescent="0.2">
      <c r="A271" s="484" t="s">
        <v>457</v>
      </c>
      <c r="B271" s="485" t="s">
        <v>458</v>
      </c>
      <c r="C271" s="486" t="s">
        <v>467</v>
      </c>
      <c r="D271" s="487" t="s">
        <v>468</v>
      </c>
      <c r="E271" s="486" t="s">
        <v>616</v>
      </c>
      <c r="F271" s="487" t="s">
        <v>617</v>
      </c>
      <c r="G271" s="486" t="s">
        <v>1122</v>
      </c>
      <c r="H271" s="486" t="s">
        <v>1123</v>
      </c>
      <c r="I271" s="489">
        <v>98.110000610351563</v>
      </c>
      <c r="J271" s="489">
        <v>2</v>
      </c>
      <c r="K271" s="490">
        <v>196.21000671386719</v>
      </c>
    </row>
    <row r="272" spans="1:11" ht="14.45" customHeight="1" x14ac:dyDescent="0.2">
      <c r="A272" s="484" t="s">
        <v>457</v>
      </c>
      <c r="B272" s="485" t="s">
        <v>458</v>
      </c>
      <c r="C272" s="486" t="s">
        <v>467</v>
      </c>
      <c r="D272" s="487" t="s">
        <v>468</v>
      </c>
      <c r="E272" s="486" t="s">
        <v>616</v>
      </c>
      <c r="F272" s="487" t="s">
        <v>617</v>
      </c>
      <c r="G272" s="486" t="s">
        <v>1124</v>
      </c>
      <c r="H272" s="486" t="s">
        <v>1125</v>
      </c>
      <c r="I272" s="489">
        <v>158.02999877929688</v>
      </c>
      <c r="J272" s="489">
        <v>2</v>
      </c>
      <c r="K272" s="490">
        <v>316.04998779296875</v>
      </c>
    </row>
    <row r="273" spans="1:11" ht="14.45" customHeight="1" x14ac:dyDescent="0.2">
      <c r="A273" s="484" t="s">
        <v>457</v>
      </c>
      <c r="B273" s="485" t="s">
        <v>458</v>
      </c>
      <c r="C273" s="486" t="s">
        <v>467</v>
      </c>
      <c r="D273" s="487" t="s">
        <v>468</v>
      </c>
      <c r="E273" s="486" t="s">
        <v>620</v>
      </c>
      <c r="F273" s="487" t="s">
        <v>621</v>
      </c>
      <c r="G273" s="486" t="s">
        <v>622</v>
      </c>
      <c r="H273" s="486" t="s">
        <v>623</v>
      </c>
      <c r="I273" s="489">
        <v>0.52499997615814209</v>
      </c>
      <c r="J273" s="489">
        <v>1000</v>
      </c>
      <c r="K273" s="490">
        <v>526</v>
      </c>
    </row>
    <row r="274" spans="1:11" ht="14.45" customHeight="1" x14ac:dyDescent="0.2">
      <c r="A274" s="484" t="s">
        <v>457</v>
      </c>
      <c r="B274" s="485" t="s">
        <v>458</v>
      </c>
      <c r="C274" s="486" t="s">
        <v>467</v>
      </c>
      <c r="D274" s="487" t="s">
        <v>468</v>
      </c>
      <c r="E274" s="486" t="s">
        <v>620</v>
      </c>
      <c r="F274" s="487" t="s">
        <v>621</v>
      </c>
      <c r="G274" s="486" t="s">
        <v>622</v>
      </c>
      <c r="H274" s="486" t="s">
        <v>1126</v>
      </c>
      <c r="I274" s="489">
        <v>0.62999999523162842</v>
      </c>
      <c r="J274" s="489">
        <v>500</v>
      </c>
      <c r="K274" s="490">
        <v>315</v>
      </c>
    </row>
    <row r="275" spans="1:11" ht="14.45" customHeight="1" x14ac:dyDescent="0.2">
      <c r="A275" s="484" t="s">
        <v>457</v>
      </c>
      <c r="B275" s="485" t="s">
        <v>458</v>
      </c>
      <c r="C275" s="486" t="s">
        <v>467</v>
      </c>
      <c r="D275" s="487" t="s">
        <v>468</v>
      </c>
      <c r="E275" s="486" t="s">
        <v>620</v>
      </c>
      <c r="F275" s="487" t="s">
        <v>621</v>
      </c>
      <c r="G275" s="486" t="s">
        <v>624</v>
      </c>
      <c r="H275" s="486" t="s">
        <v>625</v>
      </c>
      <c r="I275" s="489">
        <v>1.4900000095367432</v>
      </c>
      <c r="J275" s="489">
        <v>300</v>
      </c>
      <c r="K275" s="490">
        <v>447</v>
      </c>
    </row>
    <row r="276" spans="1:11" ht="14.45" customHeight="1" x14ac:dyDescent="0.2">
      <c r="A276" s="484" t="s">
        <v>457</v>
      </c>
      <c r="B276" s="485" t="s">
        <v>458</v>
      </c>
      <c r="C276" s="486" t="s">
        <v>467</v>
      </c>
      <c r="D276" s="487" t="s">
        <v>468</v>
      </c>
      <c r="E276" s="486" t="s">
        <v>620</v>
      </c>
      <c r="F276" s="487" t="s">
        <v>621</v>
      </c>
      <c r="G276" s="486" t="s">
        <v>624</v>
      </c>
      <c r="H276" s="486" t="s">
        <v>1127</v>
      </c>
      <c r="I276" s="489">
        <v>1.4900000095367432</v>
      </c>
      <c r="J276" s="489">
        <v>100</v>
      </c>
      <c r="K276" s="490">
        <v>149</v>
      </c>
    </row>
    <row r="277" spans="1:11" ht="14.45" customHeight="1" x14ac:dyDescent="0.2">
      <c r="A277" s="484" t="s">
        <v>457</v>
      </c>
      <c r="B277" s="485" t="s">
        <v>458</v>
      </c>
      <c r="C277" s="486" t="s">
        <v>467</v>
      </c>
      <c r="D277" s="487" t="s">
        <v>468</v>
      </c>
      <c r="E277" s="486" t="s">
        <v>620</v>
      </c>
      <c r="F277" s="487" t="s">
        <v>621</v>
      </c>
      <c r="G277" s="486" t="s">
        <v>624</v>
      </c>
      <c r="H277" s="486" t="s">
        <v>1128</v>
      </c>
      <c r="I277" s="489">
        <v>1.4900000095367432</v>
      </c>
      <c r="J277" s="489">
        <v>300</v>
      </c>
      <c r="K277" s="490">
        <v>447</v>
      </c>
    </row>
    <row r="278" spans="1:11" ht="14.45" customHeight="1" x14ac:dyDescent="0.2">
      <c r="A278" s="484" t="s">
        <v>457</v>
      </c>
      <c r="B278" s="485" t="s">
        <v>458</v>
      </c>
      <c r="C278" s="486" t="s">
        <v>467</v>
      </c>
      <c r="D278" s="487" t="s">
        <v>468</v>
      </c>
      <c r="E278" s="486" t="s">
        <v>620</v>
      </c>
      <c r="F278" s="487" t="s">
        <v>621</v>
      </c>
      <c r="G278" s="486" t="s">
        <v>634</v>
      </c>
      <c r="H278" s="486" t="s">
        <v>635</v>
      </c>
      <c r="I278" s="489">
        <v>98.375</v>
      </c>
      <c r="J278" s="489">
        <v>6</v>
      </c>
      <c r="K278" s="490">
        <v>590.25</v>
      </c>
    </row>
    <row r="279" spans="1:11" ht="14.45" customHeight="1" x14ac:dyDescent="0.2">
      <c r="A279" s="484" t="s">
        <v>457</v>
      </c>
      <c r="B279" s="485" t="s">
        <v>458</v>
      </c>
      <c r="C279" s="486" t="s">
        <v>467</v>
      </c>
      <c r="D279" s="487" t="s">
        <v>468</v>
      </c>
      <c r="E279" s="486" t="s">
        <v>620</v>
      </c>
      <c r="F279" s="487" t="s">
        <v>621</v>
      </c>
      <c r="G279" s="486" t="s">
        <v>657</v>
      </c>
      <c r="H279" s="486" t="s">
        <v>658</v>
      </c>
      <c r="I279" s="489">
        <v>30.5</v>
      </c>
      <c r="J279" s="489">
        <v>5</v>
      </c>
      <c r="K279" s="490">
        <v>152.5</v>
      </c>
    </row>
    <row r="280" spans="1:11" ht="14.45" customHeight="1" x14ac:dyDescent="0.2">
      <c r="A280" s="484" t="s">
        <v>457</v>
      </c>
      <c r="B280" s="485" t="s">
        <v>458</v>
      </c>
      <c r="C280" s="486" t="s">
        <v>467</v>
      </c>
      <c r="D280" s="487" t="s">
        <v>468</v>
      </c>
      <c r="E280" s="486" t="s">
        <v>665</v>
      </c>
      <c r="F280" s="487" t="s">
        <v>666</v>
      </c>
      <c r="G280" s="486" t="s">
        <v>1129</v>
      </c>
      <c r="H280" s="486" t="s">
        <v>1130</v>
      </c>
      <c r="I280" s="489">
        <v>57.720001220703125</v>
      </c>
      <c r="J280" s="489">
        <v>200</v>
      </c>
      <c r="K280" s="490">
        <v>11543.400390625</v>
      </c>
    </row>
    <row r="281" spans="1:11" ht="14.45" customHeight="1" x14ac:dyDescent="0.2">
      <c r="A281" s="484" t="s">
        <v>457</v>
      </c>
      <c r="B281" s="485" t="s">
        <v>458</v>
      </c>
      <c r="C281" s="486" t="s">
        <v>467</v>
      </c>
      <c r="D281" s="487" t="s">
        <v>468</v>
      </c>
      <c r="E281" s="486" t="s">
        <v>665</v>
      </c>
      <c r="F281" s="487" t="s">
        <v>666</v>
      </c>
      <c r="G281" s="486" t="s">
        <v>1131</v>
      </c>
      <c r="H281" s="486" t="s">
        <v>1132</v>
      </c>
      <c r="I281" s="489">
        <v>145.99000549316406</v>
      </c>
      <c r="J281" s="489">
        <v>23</v>
      </c>
      <c r="K281" s="490">
        <v>3357.6899719238281</v>
      </c>
    </row>
    <row r="282" spans="1:11" ht="14.45" customHeight="1" x14ac:dyDescent="0.2">
      <c r="A282" s="484" t="s">
        <v>457</v>
      </c>
      <c r="B282" s="485" t="s">
        <v>458</v>
      </c>
      <c r="C282" s="486" t="s">
        <v>467</v>
      </c>
      <c r="D282" s="487" t="s">
        <v>468</v>
      </c>
      <c r="E282" s="486" t="s">
        <v>665</v>
      </c>
      <c r="F282" s="487" t="s">
        <v>666</v>
      </c>
      <c r="G282" s="486" t="s">
        <v>1133</v>
      </c>
      <c r="H282" s="486" t="s">
        <v>1134</v>
      </c>
      <c r="I282" s="489">
        <v>1.9600000381469727</v>
      </c>
      <c r="J282" s="489">
        <v>2000</v>
      </c>
      <c r="K282" s="490">
        <v>3920.39990234375</v>
      </c>
    </row>
    <row r="283" spans="1:11" ht="14.45" customHeight="1" x14ac:dyDescent="0.2">
      <c r="A283" s="484" t="s">
        <v>457</v>
      </c>
      <c r="B283" s="485" t="s">
        <v>458</v>
      </c>
      <c r="C283" s="486" t="s">
        <v>467</v>
      </c>
      <c r="D283" s="487" t="s">
        <v>468</v>
      </c>
      <c r="E283" s="486" t="s">
        <v>665</v>
      </c>
      <c r="F283" s="487" t="s">
        <v>666</v>
      </c>
      <c r="G283" s="486" t="s">
        <v>1135</v>
      </c>
      <c r="H283" s="486" t="s">
        <v>1136</v>
      </c>
      <c r="I283" s="489">
        <v>1.8200000524520874</v>
      </c>
      <c r="J283" s="489">
        <v>4800</v>
      </c>
      <c r="K283" s="490">
        <v>8712</v>
      </c>
    </row>
    <row r="284" spans="1:11" ht="14.45" customHeight="1" x14ac:dyDescent="0.2">
      <c r="A284" s="484" t="s">
        <v>457</v>
      </c>
      <c r="B284" s="485" t="s">
        <v>458</v>
      </c>
      <c r="C284" s="486" t="s">
        <v>467</v>
      </c>
      <c r="D284" s="487" t="s">
        <v>468</v>
      </c>
      <c r="E284" s="486" t="s">
        <v>665</v>
      </c>
      <c r="F284" s="487" t="s">
        <v>666</v>
      </c>
      <c r="G284" s="486" t="s">
        <v>1137</v>
      </c>
      <c r="H284" s="486" t="s">
        <v>1138</v>
      </c>
      <c r="I284" s="489">
        <v>6.5799999237060547</v>
      </c>
      <c r="J284" s="489">
        <v>500</v>
      </c>
      <c r="K284" s="490">
        <v>3288.780029296875</v>
      </c>
    </row>
    <row r="285" spans="1:11" ht="14.45" customHeight="1" x14ac:dyDescent="0.2">
      <c r="A285" s="484" t="s">
        <v>457</v>
      </c>
      <c r="B285" s="485" t="s">
        <v>458</v>
      </c>
      <c r="C285" s="486" t="s">
        <v>467</v>
      </c>
      <c r="D285" s="487" t="s">
        <v>468</v>
      </c>
      <c r="E285" s="486" t="s">
        <v>665</v>
      </c>
      <c r="F285" s="487" t="s">
        <v>666</v>
      </c>
      <c r="G285" s="486" t="s">
        <v>1137</v>
      </c>
      <c r="H285" s="486" t="s">
        <v>1139</v>
      </c>
      <c r="I285" s="489">
        <v>6.5799999237060547</v>
      </c>
      <c r="J285" s="489">
        <v>1000</v>
      </c>
      <c r="K285" s="490">
        <v>6577.56005859375</v>
      </c>
    </row>
    <row r="286" spans="1:11" ht="14.45" customHeight="1" x14ac:dyDescent="0.2">
      <c r="A286" s="484" t="s">
        <v>457</v>
      </c>
      <c r="B286" s="485" t="s">
        <v>458</v>
      </c>
      <c r="C286" s="486" t="s">
        <v>467</v>
      </c>
      <c r="D286" s="487" t="s">
        <v>468</v>
      </c>
      <c r="E286" s="486" t="s">
        <v>665</v>
      </c>
      <c r="F286" s="487" t="s">
        <v>666</v>
      </c>
      <c r="G286" s="486" t="s">
        <v>687</v>
      </c>
      <c r="H286" s="486" t="s">
        <v>1140</v>
      </c>
      <c r="I286" s="489">
        <v>4.9699997901916504</v>
      </c>
      <c r="J286" s="489">
        <v>100</v>
      </c>
      <c r="K286" s="490">
        <v>497</v>
      </c>
    </row>
    <row r="287" spans="1:11" ht="14.45" customHeight="1" x14ac:dyDescent="0.2">
      <c r="A287" s="484" t="s">
        <v>457</v>
      </c>
      <c r="B287" s="485" t="s">
        <v>458</v>
      </c>
      <c r="C287" s="486" t="s">
        <v>467</v>
      </c>
      <c r="D287" s="487" t="s">
        <v>468</v>
      </c>
      <c r="E287" s="486" t="s">
        <v>665</v>
      </c>
      <c r="F287" s="487" t="s">
        <v>666</v>
      </c>
      <c r="G287" s="486" t="s">
        <v>683</v>
      </c>
      <c r="H287" s="486" t="s">
        <v>684</v>
      </c>
      <c r="I287" s="489">
        <v>13.310000419616699</v>
      </c>
      <c r="J287" s="489">
        <v>88</v>
      </c>
      <c r="K287" s="490">
        <v>1171.2800521850586</v>
      </c>
    </row>
    <row r="288" spans="1:11" ht="14.45" customHeight="1" x14ac:dyDescent="0.2">
      <c r="A288" s="484" t="s">
        <v>457</v>
      </c>
      <c r="B288" s="485" t="s">
        <v>458</v>
      </c>
      <c r="C288" s="486" t="s">
        <v>467</v>
      </c>
      <c r="D288" s="487" t="s">
        <v>468</v>
      </c>
      <c r="E288" s="486" t="s">
        <v>665</v>
      </c>
      <c r="F288" s="487" t="s">
        <v>666</v>
      </c>
      <c r="G288" s="486" t="s">
        <v>685</v>
      </c>
      <c r="H288" s="486" t="s">
        <v>686</v>
      </c>
      <c r="I288" s="489">
        <v>25.533334096272785</v>
      </c>
      <c r="J288" s="489">
        <v>90</v>
      </c>
      <c r="K288" s="490">
        <v>2297.9999847412109</v>
      </c>
    </row>
    <row r="289" spans="1:11" ht="14.45" customHeight="1" x14ac:dyDescent="0.2">
      <c r="A289" s="484" t="s">
        <v>457</v>
      </c>
      <c r="B289" s="485" t="s">
        <v>458</v>
      </c>
      <c r="C289" s="486" t="s">
        <v>467</v>
      </c>
      <c r="D289" s="487" t="s">
        <v>468</v>
      </c>
      <c r="E289" s="486" t="s">
        <v>665</v>
      </c>
      <c r="F289" s="487" t="s">
        <v>666</v>
      </c>
      <c r="G289" s="486" t="s">
        <v>683</v>
      </c>
      <c r="H289" s="486" t="s">
        <v>689</v>
      </c>
      <c r="I289" s="489">
        <v>13.310000419616699</v>
      </c>
      <c r="J289" s="489">
        <v>54</v>
      </c>
      <c r="K289" s="490">
        <v>718.74002838134766</v>
      </c>
    </row>
    <row r="290" spans="1:11" ht="14.45" customHeight="1" x14ac:dyDescent="0.2">
      <c r="A290" s="484" t="s">
        <v>457</v>
      </c>
      <c r="B290" s="485" t="s">
        <v>458</v>
      </c>
      <c r="C290" s="486" t="s">
        <v>467</v>
      </c>
      <c r="D290" s="487" t="s">
        <v>468</v>
      </c>
      <c r="E290" s="486" t="s">
        <v>665</v>
      </c>
      <c r="F290" s="487" t="s">
        <v>666</v>
      </c>
      <c r="G290" s="486" t="s">
        <v>685</v>
      </c>
      <c r="H290" s="486" t="s">
        <v>1141</v>
      </c>
      <c r="I290" s="489">
        <v>25.530000686645508</v>
      </c>
      <c r="J290" s="489">
        <v>46</v>
      </c>
      <c r="K290" s="490">
        <v>1174.3800048828125</v>
      </c>
    </row>
    <row r="291" spans="1:11" ht="14.45" customHeight="1" x14ac:dyDescent="0.2">
      <c r="A291" s="484" t="s">
        <v>457</v>
      </c>
      <c r="B291" s="485" t="s">
        <v>458</v>
      </c>
      <c r="C291" s="486" t="s">
        <v>467</v>
      </c>
      <c r="D291" s="487" t="s">
        <v>468</v>
      </c>
      <c r="E291" s="486" t="s">
        <v>665</v>
      </c>
      <c r="F291" s="487" t="s">
        <v>666</v>
      </c>
      <c r="G291" s="486" t="s">
        <v>1142</v>
      </c>
      <c r="H291" s="486" t="s">
        <v>1143</v>
      </c>
      <c r="I291" s="489">
        <v>214.02000427246094</v>
      </c>
      <c r="J291" s="489">
        <v>2</v>
      </c>
      <c r="K291" s="490">
        <v>428.04000854492188</v>
      </c>
    </row>
    <row r="292" spans="1:11" ht="14.45" customHeight="1" x14ac:dyDescent="0.2">
      <c r="A292" s="484" t="s">
        <v>457</v>
      </c>
      <c r="B292" s="485" t="s">
        <v>458</v>
      </c>
      <c r="C292" s="486" t="s">
        <v>467</v>
      </c>
      <c r="D292" s="487" t="s">
        <v>468</v>
      </c>
      <c r="E292" s="486" t="s">
        <v>665</v>
      </c>
      <c r="F292" s="487" t="s">
        <v>666</v>
      </c>
      <c r="G292" s="486" t="s">
        <v>1144</v>
      </c>
      <c r="H292" s="486" t="s">
        <v>1145</v>
      </c>
      <c r="I292" s="489">
        <v>758.19000244140625</v>
      </c>
      <c r="J292" s="489">
        <v>1</v>
      </c>
      <c r="K292" s="490">
        <v>758.19000244140625</v>
      </c>
    </row>
    <row r="293" spans="1:11" ht="14.45" customHeight="1" x14ac:dyDescent="0.2">
      <c r="A293" s="484" t="s">
        <v>457</v>
      </c>
      <c r="B293" s="485" t="s">
        <v>458</v>
      </c>
      <c r="C293" s="486" t="s">
        <v>467</v>
      </c>
      <c r="D293" s="487" t="s">
        <v>468</v>
      </c>
      <c r="E293" s="486" t="s">
        <v>665</v>
      </c>
      <c r="F293" s="487" t="s">
        <v>666</v>
      </c>
      <c r="G293" s="486" t="s">
        <v>1146</v>
      </c>
      <c r="H293" s="486" t="s">
        <v>1147</v>
      </c>
      <c r="I293" s="489">
        <v>1.2100000381469727</v>
      </c>
      <c r="J293" s="489">
        <v>2000</v>
      </c>
      <c r="K293" s="490">
        <v>2420</v>
      </c>
    </row>
    <row r="294" spans="1:11" ht="14.45" customHeight="1" x14ac:dyDescent="0.2">
      <c r="A294" s="484" t="s">
        <v>457</v>
      </c>
      <c r="B294" s="485" t="s">
        <v>458</v>
      </c>
      <c r="C294" s="486" t="s">
        <v>467</v>
      </c>
      <c r="D294" s="487" t="s">
        <v>468</v>
      </c>
      <c r="E294" s="486" t="s">
        <v>665</v>
      </c>
      <c r="F294" s="487" t="s">
        <v>666</v>
      </c>
      <c r="G294" s="486" t="s">
        <v>1148</v>
      </c>
      <c r="H294" s="486" t="s">
        <v>1149</v>
      </c>
      <c r="I294" s="489">
        <v>1.2300000190734863</v>
      </c>
      <c r="J294" s="489">
        <v>1000</v>
      </c>
      <c r="K294" s="490">
        <v>1232.989990234375</v>
      </c>
    </row>
    <row r="295" spans="1:11" ht="14.45" customHeight="1" x14ac:dyDescent="0.2">
      <c r="A295" s="484" t="s">
        <v>457</v>
      </c>
      <c r="B295" s="485" t="s">
        <v>458</v>
      </c>
      <c r="C295" s="486" t="s">
        <v>467</v>
      </c>
      <c r="D295" s="487" t="s">
        <v>468</v>
      </c>
      <c r="E295" s="486" t="s">
        <v>665</v>
      </c>
      <c r="F295" s="487" t="s">
        <v>666</v>
      </c>
      <c r="G295" s="486" t="s">
        <v>1150</v>
      </c>
      <c r="H295" s="486" t="s">
        <v>1151</v>
      </c>
      <c r="I295" s="489">
        <v>24.809999465942383</v>
      </c>
      <c r="J295" s="489">
        <v>10</v>
      </c>
      <c r="K295" s="490">
        <v>248.05000305175781</v>
      </c>
    </row>
    <row r="296" spans="1:11" ht="14.45" customHeight="1" x14ac:dyDescent="0.2">
      <c r="A296" s="484" t="s">
        <v>457</v>
      </c>
      <c r="B296" s="485" t="s">
        <v>458</v>
      </c>
      <c r="C296" s="486" t="s">
        <v>467</v>
      </c>
      <c r="D296" s="487" t="s">
        <v>468</v>
      </c>
      <c r="E296" s="486" t="s">
        <v>665</v>
      </c>
      <c r="F296" s="487" t="s">
        <v>666</v>
      </c>
      <c r="G296" s="486" t="s">
        <v>1152</v>
      </c>
      <c r="H296" s="486" t="s">
        <v>1153</v>
      </c>
      <c r="I296" s="489">
        <v>24.809999465942383</v>
      </c>
      <c r="J296" s="489">
        <v>10</v>
      </c>
      <c r="K296" s="490">
        <v>248.05000305175781</v>
      </c>
    </row>
    <row r="297" spans="1:11" ht="14.45" customHeight="1" x14ac:dyDescent="0.2">
      <c r="A297" s="484" t="s">
        <v>457</v>
      </c>
      <c r="B297" s="485" t="s">
        <v>458</v>
      </c>
      <c r="C297" s="486" t="s">
        <v>467</v>
      </c>
      <c r="D297" s="487" t="s">
        <v>468</v>
      </c>
      <c r="E297" s="486" t="s">
        <v>665</v>
      </c>
      <c r="F297" s="487" t="s">
        <v>666</v>
      </c>
      <c r="G297" s="486" t="s">
        <v>1154</v>
      </c>
      <c r="H297" s="486" t="s">
        <v>1155</v>
      </c>
      <c r="I297" s="489">
        <v>24.809999465942383</v>
      </c>
      <c r="J297" s="489">
        <v>10</v>
      </c>
      <c r="K297" s="490">
        <v>248.05000305175781</v>
      </c>
    </row>
    <row r="298" spans="1:11" ht="14.45" customHeight="1" x14ac:dyDescent="0.2">
      <c r="A298" s="484" t="s">
        <v>457</v>
      </c>
      <c r="B298" s="485" t="s">
        <v>458</v>
      </c>
      <c r="C298" s="486" t="s">
        <v>467</v>
      </c>
      <c r="D298" s="487" t="s">
        <v>468</v>
      </c>
      <c r="E298" s="486" t="s">
        <v>665</v>
      </c>
      <c r="F298" s="487" t="s">
        <v>666</v>
      </c>
      <c r="G298" s="486" t="s">
        <v>1156</v>
      </c>
      <c r="H298" s="486" t="s">
        <v>1157</v>
      </c>
      <c r="I298" s="489">
        <v>24.809999465942383</v>
      </c>
      <c r="J298" s="489">
        <v>10</v>
      </c>
      <c r="K298" s="490">
        <v>248.05000305175781</v>
      </c>
    </row>
    <row r="299" spans="1:11" ht="14.45" customHeight="1" x14ac:dyDescent="0.2">
      <c r="A299" s="484" t="s">
        <v>457</v>
      </c>
      <c r="B299" s="485" t="s">
        <v>458</v>
      </c>
      <c r="C299" s="486" t="s">
        <v>467</v>
      </c>
      <c r="D299" s="487" t="s">
        <v>468</v>
      </c>
      <c r="E299" s="486" t="s">
        <v>665</v>
      </c>
      <c r="F299" s="487" t="s">
        <v>666</v>
      </c>
      <c r="G299" s="486" t="s">
        <v>1158</v>
      </c>
      <c r="H299" s="486" t="s">
        <v>1159</v>
      </c>
      <c r="I299" s="489">
        <v>4.070000171661377</v>
      </c>
      <c r="J299" s="489">
        <v>240</v>
      </c>
      <c r="K299" s="490">
        <v>977.67999267578125</v>
      </c>
    </row>
    <row r="300" spans="1:11" ht="14.45" customHeight="1" x14ac:dyDescent="0.2">
      <c r="A300" s="484" t="s">
        <v>457</v>
      </c>
      <c r="B300" s="485" t="s">
        <v>458</v>
      </c>
      <c r="C300" s="486" t="s">
        <v>467</v>
      </c>
      <c r="D300" s="487" t="s">
        <v>468</v>
      </c>
      <c r="E300" s="486" t="s">
        <v>665</v>
      </c>
      <c r="F300" s="487" t="s">
        <v>666</v>
      </c>
      <c r="G300" s="486" t="s">
        <v>1158</v>
      </c>
      <c r="H300" s="486" t="s">
        <v>1160</v>
      </c>
      <c r="I300" s="489">
        <v>4.070000171661377</v>
      </c>
      <c r="J300" s="489">
        <v>720</v>
      </c>
      <c r="K300" s="490">
        <v>2933.0399780273438</v>
      </c>
    </row>
    <row r="301" spans="1:11" ht="14.45" customHeight="1" x14ac:dyDescent="0.2">
      <c r="A301" s="484" t="s">
        <v>457</v>
      </c>
      <c r="B301" s="485" t="s">
        <v>458</v>
      </c>
      <c r="C301" s="486" t="s">
        <v>467</v>
      </c>
      <c r="D301" s="487" t="s">
        <v>468</v>
      </c>
      <c r="E301" s="486" t="s">
        <v>665</v>
      </c>
      <c r="F301" s="487" t="s">
        <v>666</v>
      </c>
      <c r="G301" s="486" t="s">
        <v>1161</v>
      </c>
      <c r="H301" s="486" t="s">
        <v>1162</v>
      </c>
      <c r="I301" s="489">
        <v>21.420000076293945</v>
      </c>
      <c r="J301" s="489">
        <v>10</v>
      </c>
      <c r="K301" s="490">
        <v>214.16999816894531</v>
      </c>
    </row>
    <row r="302" spans="1:11" ht="14.45" customHeight="1" x14ac:dyDescent="0.2">
      <c r="A302" s="484" t="s">
        <v>457</v>
      </c>
      <c r="B302" s="485" t="s">
        <v>458</v>
      </c>
      <c r="C302" s="486" t="s">
        <v>467</v>
      </c>
      <c r="D302" s="487" t="s">
        <v>468</v>
      </c>
      <c r="E302" s="486" t="s">
        <v>665</v>
      </c>
      <c r="F302" s="487" t="s">
        <v>666</v>
      </c>
      <c r="G302" s="486" t="s">
        <v>1163</v>
      </c>
      <c r="H302" s="486" t="s">
        <v>1164</v>
      </c>
      <c r="I302" s="489">
        <v>0.43999999761581421</v>
      </c>
      <c r="J302" s="489">
        <v>100</v>
      </c>
      <c r="K302" s="490">
        <v>44</v>
      </c>
    </row>
    <row r="303" spans="1:11" ht="14.45" customHeight="1" x14ac:dyDescent="0.2">
      <c r="A303" s="484" t="s">
        <v>457</v>
      </c>
      <c r="B303" s="485" t="s">
        <v>458</v>
      </c>
      <c r="C303" s="486" t="s">
        <v>467</v>
      </c>
      <c r="D303" s="487" t="s">
        <v>468</v>
      </c>
      <c r="E303" s="486" t="s">
        <v>665</v>
      </c>
      <c r="F303" s="487" t="s">
        <v>666</v>
      </c>
      <c r="G303" s="486" t="s">
        <v>698</v>
      </c>
      <c r="H303" s="486" t="s">
        <v>1165</v>
      </c>
      <c r="I303" s="489">
        <v>0.4699999988079071</v>
      </c>
      <c r="J303" s="489">
        <v>100</v>
      </c>
      <c r="K303" s="490">
        <v>47</v>
      </c>
    </row>
    <row r="304" spans="1:11" ht="14.45" customHeight="1" x14ac:dyDescent="0.2">
      <c r="A304" s="484" t="s">
        <v>457</v>
      </c>
      <c r="B304" s="485" t="s">
        <v>458</v>
      </c>
      <c r="C304" s="486" t="s">
        <v>467</v>
      </c>
      <c r="D304" s="487" t="s">
        <v>468</v>
      </c>
      <c r="E304" s="486" t="s">
        <v>665</v>
      </c>
      <c r="F304" s="487" t="s">
        <v>666</v>
      </c>
      <c r="G304" s="486" t="s">
        <v>698</v>
      </c>
      <c r="H304" s="486" t="s">
        <v>1166</v>
      </c>
      <c r="I304" s="489">
        <v>0.47999998927116394</v>
      </c>
      <c r="J304" s="489">
        <v>100</v>
      </c>
      <c r="K304" s="490">
        <v>48</v>
      </c>
    </row>
    <row r="305" spans="1:11" ht="14.45" customHeight="1" x14ac:dyDescent="0.2">
      <c r="A305" s="484" t="s">
        <v>457</v>
      </c>
      <c r="B305" s="485" t="s">
        <v>458</v>
      </c>
      <c r="C305" s="486" t="s">
        <v>467</v>
      </c>
      <c r="D305" s="487" t="s">
        <v>468</v>
      </c>
      <c r="E305" s="486" t="s">
        <v>665</v>
      </c>
      <c r="F305" s="487" t="s">
        <v>666</v>
      </c>
      <c r="G305" s="486" t="s">
        <v>698</v>
      </c>
      <c r="H305" s="486" t="s">
        <v>1167</v>
      </c>
      <c r="I305" s="489">
        <v>0.48499999940395355</v>
      </c>
      <c r="J305" s="489">
        <v>200</v>
      </c>
      <c r="K305" s="490">
        <v>96.830001831054688</v>
      </c>
    </row>
    <row r="306" spans="1:11" ht="14.45" customHeight="1" x14ac:dyDescent="0.2">
      <c r="A306" s="484" t="s">
        <v>457</v>
      </c>
      <c r="B306" s="485" t="s">
        <v>458</v>
      </c>
      <c r="C306" s="486" t="s">
        <v>467</v>
      </c>
      <c r="D306" s="487" t="s">
        <v>468</v>
      </c>
      <c r="E306" s="486" t="s">
        <v>665</v>
      </c>
      <c r="F306" s="487" t="s">
        <v>666</v>
      </c>
      <c r="G306" s="486" t="s">
        <v>698</v>
      </c>
      <c r="H306" s="486" t="s">
        <v>1168</v>
      </c>
      <c r="I306" s="489">
        <v>0.47999998927116394</v>
      </c>
      <c r="J306" s="489">
        <v>200</v>
      </c>
      <c r="K306" s="490">
        <v>96</v>
      </c>
    </row>
    <row r="307" spans="1:11" ht="14.45" customHeight="1" x14ac:dyDescent="0.2">
      <c r="A307" s="484" t="s">
        <v>457</v>
      </c>
      <c r="B307" s="485" t="s">
        <v>458</v>
      </c>
      <c r="C307" s="486" t="s">
        <v>467</v>
      </c>
      <c r="D307" s="487" t="s">
        <v>468</v>
      </c>
      <c r="E307" s="486" t="s">
        <v>665</v>
      </c>
      <c r="F307" s="487" t="s">
        <v>666</v>
      </c>
      <c r="G307" s="486" t="s">
        <v>1169</v>
      </c>
      <c r="H307" s="486" t="s">
        <v>1170</v>
      </c>
      <c r="I307" s="489">
        <v>59.409999847412109</v>
      </c>
      <c r="J307" s="489">
        <v>3</v>
      </c>
      <c r="K307" s="490">
        <v>178.22999572753906</v>
      </c>
    </row>
    <row r="308" spans="1:11" ht="14.45" customHeight="1" x14ac:dyDescent="0.2">
      <c r="A308" s="484" t="s">
        <v>457</v>
      </c>
      <c r="B308" s="485" t="s">
        <v>458</v>
      </c>
      <c r="C308" s="486" t="s">
        <v>467</v>
      </c>
      <c r="D308" s="487" t="s">
        <v>468</v>
      </c>
      <c r="E308" s="486" t="s">
        <v>665</v>
      </c>
      <c r="F308" s="487" t="s">
        <v>666</v>
      </c>
      <c r="G308" s="486" t="s">
        <v>1171</v>
      </c>
      <c r="H308" s="486" t="s">
        <v>1172</v>
      </c>
      <c r="I308" s="489">
        <v>1113.199951171875</v>
      </c>
      <c r="J308" s="489">
        <v>6</v>
      </c>
      <c r="K308" s="490">
        <v>6679.2001953125</v>
      </c>
    </row>
    <row r="309" spans="1:11" ht="14.45" customHeight="1" x14ac:dyDescent="0.2">
      <c r="A309" s="484" t="s">
        <v>457</v>
      </c>
      <c r="B309" s="485" t="s">
        <v>458</v>
      </c>
      <c r="C309" s="486" t="s">
        <v>467</v>
      </c>
      <c r="D309" s="487" t="s">
        <v>468</v>
      </c>
      <c r="E309" s="486" t="s">
        <v>665</v>
      </c>
      <c r="F309" s="487" t="s">
        <v>666</v>
      </c>
      <c r="G309" s="486" t="s">
        <v>1173</v>
      </c>
      <c r="H309" s="486" t="s">
        <v>1174</v>
      </c>
      <c r="I309" s="489">
        <v>287.98001098632813</v>
      </c>
      <c r="J309" s="489">
        <v>3</v>
      </c>
      <c r="K309" s="490">
        <v>863.94000244140625</v>
      </c>
    </row>
    <row r="310" spans="1:11" ht="14.45" customHeight="1" x14ac:dyDescent="0.2">
      <c r="A310" s="484" t="s">
        <v>457</v>
      </c>
      <c r="B310" s="485" t="s">
        <v>458</v>
      </c>
      <c r="C310" s="486" t="s">
        <v>467</v>
      </c>
      <c r="D310" s="487" t="s">
        <v>468</v>
      </c>
      <c r="E310" s="486" t="s">
        <v>665</v>
      </c>
      <c r="F310" s="487" t="s">
        <v>666</v>
      </c>
      <c r="G310" s="486" t="s">
        <v>1173</v>
      </c>
      <c r="H310" s="486" t="s">
        <v>1175</v>
      </c>
      <c r="I310" s="489">
        <v>335.17001342773438</v>
      </c>
      <c r="J310" s="489">
        <v>2</v>
      </c>
      <c r="K310" s="490">
        <v>670.34002685546875</v>
      </c>
    </row>
    <row r="311" spans="1:11" ht="14.45" customHeight="1" x14ac:dyDescent="0.2">
      <c r="A311" s="484" t="s">
        <v>457</v>
      </c>
      <c r="B311" s="485" t="s">
        <v>458</v>
      </c>
      <c r="C311" s="486" t="s">
        <v>467</v>
      </c>
      <c r="D311" s="487" t="s">
        <v>468</v>
      </c>
      <c r="E311" s="486" t="s">
        <v>665</v>
      </c>
      <c r="F311" s="487" t="s">
        <v>666</v>
      </c>
      <c r="G311" s="486" t="s">
        <v>1176</v>
      </c>
      <c r="H311" s="486" t="s">
        <v>1177</v>
      </c>
      <c r="I311" s="489">
        <v>148.28999328613281</v>
      </c>
      <c r="J311" s="489">
        <v>17</v>
      </c>
      <c r="K311" s="490">
        <v>2520.85009765625</v>
      </c>
    </row>
    <row r="312" spans="1:11" ht="14.45" customHeight="1" x14ac:dyDescent="0.2">
      <c r="A312" s="484" t="s">
        <v>457</v>
      </c>
      <c r="B312" s="485" t="s">
        <v>458</v>
      </c>
      <c r="C312" s="486" t="s">
        <v>467</v>
      </c>
      <c r="D312" s="487" t="s">
        <v>468</v>
      </c>
      <c r="E312" s="486" t="s">
        <v>665</v>
      </c>
      <c r="F312" s="487" t="s">
        <v>666</v>
      </c>
      <c r="G312" s="486" t="s">
        <v>1171</v>
      </c>
      <c r="H312" s="486" t="s">
        <v>1178</v>
      </c>
      <c r="I312" s="489">
        <v>1113.199951171875</v>
      </c>
      <c r="J312" s="489">
        <v>4</v>
      </c>
      <c r="K312" s="490">
        <v>4452.7998046875</v>
      </c>
    </row>
    <row r="313" spans="1:11" ht="14.45" customHeight="1" x14ac:dyDescent="0.2">
      <c r="A313" s="484" t="s">
        <v>457</v>
      </c>
      <c r="B313" s="485" t="s">
        <v>458</v>
      </c>
      <c r="C313" s="486" t="s">
        <v>467</v>
      </c>
      <c r="D313" s="487" t="s">
        <v>468</v>
      </c>
      <c r="E313" s="486" t="s">
        <v>665</v>
      </c>
      <c r="F313" s="487" t="s">
        <v>666</v>
      </c>
      <c r="G313" s="486" t="s">
        <v>698</v>
      </c>
      <c r="H313" s="486" t="s">
        <v>1179</v>
      </c>
      <c r="I313" s="489">
        <v>0.47999998927116394</v>
      </c>
      <c r="J313" s="489">
        <v>500</v>
      </c>
      <c r="K313" s="490">
        <v>240</v>
      </c>
    </row>
    <row r="314" spans="1:11" ht="14.45" customHeight="1" x14ac:dyDescent="0.2">
      <c r="A314" s="484" t="s">
        <v>457</v>
      </c>
      <c r="B314" s="485" t="s">
        <v>458</v>
      </c>
      <c r="C314" s="486" t="s">
        <v>467</v>
      </c>
      <c r="D314" s="487" t="s">
        <v>468</v>
      </c>
      <c r="E314" s="486" t="s">
        <v>665</v>
      </c>
      <c r="F314" s="487" t="s">
        <v>666</v>
      </c>
      <c r="G314" s="486" t="s">
        <v>1180</v>
      </c>
      <c r="H314" s="486" t="s">
        <v>1181</v>
      </c>
      <c r="I314" s="489">
        <v>1.6799999475479126</v>
      </c>
      <c r="J314" s="489">
        <v>100</v>
      </c>
      <c r="K314" s="490">
        <v>168</v>
      </c>
    </row>
    <row r="315" spans="1:11" ht="14.45" customHeight="1" x14ac:dyDescent="0.2">
      <c r="A315" s="484" t="s">
        <v>457</v>
      </c>
      <c r="B315" s="485" t="s">
        <v>458</v>
      </c>
      <c r="C315" s="486" t="s">
        <v>467</v>
      </c>
      <c r="D315" s="487" t="s">
        <v>468</v>
      </c>
      <c r="E315" s="486" t="s">
        <v>665</v>
      </c>
      <c r="F315" s="487" t="s">
        <v>666</v>
      </c>
      <c r="G315" s="486" t="s">
        <v>1182</v>
      </c>
      <c r="H315" s="486" t="s">
        <v>1183</v>
      </c>
      <c r="I315" s="489">
        <v>5.7899999618530273</v>
      </c>
      <c r="J315" s="489">
        <v>100</v>
      </c>
      <c r="K315" s="490">
        <v>579.1099853515625</v>
      </c>
    </row>
    <row r="316" spans="1:11" ht="14.45" customHeight="1" x14ac:dyDescent="0.2">
      <c r="A316" s="484" t="s">
        <v>457</v>
      </c>
      <c r="B316" s="485" t="s">
        <v>458</v>
      </c>
      <c r="C316" s="486" t="s">
        <v>467</v>
      </c>
      <c r="D316" s="487" t="s">
        <v>468</v>
      </c>
      <c r="E316" s="486" t="s">
        <v>665</v>
      </c>
      <c r="F316" s="487" t="s">
        <v>666</v>
      </c>
      <c r="G316" s="486" t="s">
        <v>733</v>
      </c>
      <c r="H316" s="486" t="s">
        <v>1184</v>
      </c>
      <c r="I316" s="489">
        <v>2.0199999809265137</v>
      </c>
      <c r="J316" s="489">
        <v>2000</v>
      </c>
      <c r="K316" s="490">
        <v>4046.8599853515625</v>
      </c>
    </row>
    <row r="317" spans="1:11" ht="14.45" customHeight="1" x14ac:dyDescent="0.2">
      <c r="A317" s="484" t="s">
        <v>457</v>
      </c>
      <c r="B317" s="485" t="s">
        <v>458</v>
      </c>
      <c r="C317" s="486" t="s">
        <v>467</v>
      </c>
      <c r="D317" s="487" t="s">
        <v>468</v>
      </c>
      <c r="E317" s="486" t="s">
        <v>665</v>
      </c>
      <c r="F317" s="487" t="s">
        <v>666</v>
      </c>
      <c r="G317" s="486" t="s">
        <v>735</v>
      </c>
      <c r="H317" s="486" t="s">
        <v>736</v>
      </c>
      <c r="I317" s="489">
        <v>2.0199999809265137</v>
      </c>
      <c r="J317" s="489">
        <v>1400</v>
      </c>
      <c r="K317" s="490">
        <v>2828</v>
      </c>
    </row>
    <row r="318" spans="1:11" ht="14.45" customHeight="1" x14ac:dyDescent="0.2">
      <c r="A318" s="484" t="s">
        <v>457</v>
      </c>
      <c r="B318" s="485" t="s">
        <v>458</v>
      </c>
      <c r="C318" s="486" t="s">
        <v>467</v>
      </c>
      <c r="D318" s="487" t="s">
        <v>468</v>
      </c>
      <c r="E318" s="486" t="s">
        <v>665</v>
      </c>
      <c r="F318" s="487" t="s">
        <v>666</v>
      </c>
      <c r="G318" s="486" t="s">
        <v>1185</v>
      </c>
      <c r="H318" s="486" t="s">
        <v>1186</v>
      </c>
      <c r="I318" s="489">
        <v>2.2200000286102295</v>
      </c>
      <c r="J318" s="489">
        <v>1200</v>
      </c>
      <c r="K318" s="490">
        <v>2662.969970703125</v>
      </c>
    </row>
    <row r="319" spans="1:11" ht="14.45" customHeight="1" x14ac:dyDescent="0.2">
      <c r="A319" s="484" t="s">
        <v>457</v>
      </c>
      <c r="B319" s="485" t="s">
        <v>458</v>
      </c>
      <c r="C319" s="486" t="s">
        <v>467</v>
      </c>
      <c r="D319" s="487" t="s">
        <v>468</v>
      </c>
      <c r="E319" s="486" t="s">
        <v>665</v>
      </c>
      <c r="F319" s="487" t="s">
        <v>666</v>
      </c>
      <c r="G319" s="486" t="s">
        <v>1187</v>
      </c>
      <c r="H319" s="486" t="s">
        <v>1188</v>
      </c>
      <c r="I319" s="489">
        <v>0.94999998807907104</v>
      </c>
      <c r="J319" s="489">
        <v>400</v>
      </c>
      <c r="K319" s="490">
        <v>379.95999145507813</v>
      </c>
    </row>
    <row r="320" spans="1:11" ht="14.45" customHeight="1" x14ac:dyDescent="0.2">
      <c r="A320" s="484" t="s">
        <v>457</v>
      </c>
      <c r="B320" s="485" t="s">
        <v>458</v>
      </c>
      <c r="C320" s="486" t="s">
        <v>467</v>
      </c>
      <c r="D320" s="487" t="s">
        <v>468</v>
      </c>
      <c r="E320" s="486" t="s">
        <v>665</v>
      </c>
      <c r="F320" s="487" t="s">
        <v>666</v>
      </c>
      <c r="G320" s="486" t="s">
        <v>1187</v>
      </c>
      <c r="H320" s="486" t="s">
        <v>1189</v>
      </c>
      <c r="I320" s="489">
        <v>0.94999998807907104</v>
      </c>
      <c r="J320" s="489">
        <v>200</v>
      </c>
      <c r="K320" s="490">
        <v>189.97999572753906</v>
      </c>
    </row>
    <row r="321" spans="1:11" ht="14.45" customHeight="1" x14ac:dyDescent="0.2">
      <c r="A321" s="484" t="s">
        <v>457</v>
      </c>
      <c r="B321" s="485" t="s">
        <v>458</v>
      </c>
      <c r="C321" s="486" t="s">
        <v>467</v>
      </c>
      <c r="D321" s="487" t="s">
        <v>468</v>
      </c>
      <c r="E321" s="486" t="s">
        <v>744</v>
      </c>
      <c r="F321" s="487" t="s">
        <v>745</v>
      </c>
      <c r="G321" s="486" t="s">
        <v>1190</v>
      </c>
      <c r="H321" s="486" t="s">
        <v>1191</v>
      </c>
      <c r="I321" s="489">
        <v>0.47999998927116394</v>
      </c>
      <c r="J321" s="489">
        <v>100</v>
      </c>
      <c r="K321" s="490">
        <v>48</v>
      </c>
    </row>
    <row r="322" spans="1:11" ht="14.45" customHeight="1" x14ac:dyDescent="0.2">
      <c r="A322" s="484" t="s">
        <v>457</v>
      </c>
      <c r="B322" s="485" t="s">
        <v>458</v>
      </c>
      <c r="C322" s="486" t="s">
        <v>467</v>
      </c>
      <c r="D322" s="487" t="s">
        <v>468</v>
      </c>
      <c r="E322" s="486" t="s">
        <v>744</v>
      </c>
      <c r="F322" s="487" t="s">
        <v>745</v>
      </c>
      <c r="G322" s="486" t="s">
        <v>750</v>
      </c>
      <c r="H322" s="486" t="s">
        <v>751</v>
      </c>
      <c r="I322" s="489">
        <v>0.30444445212682086</v>
      </c>
      <c r="J322" s="489">
        <v>1200</v>
      </c>
      <c r="K322" s="490">
        <v>366</v>
      </c>
    </row>
    <row r="323" spans="1:11" ht="14.45" customHeight="1" x14ac:dyDescent="0.2">
      <c r="A323" s="484" t="s">
        <v>457</v>
      </c>
      <c r="B323" s="485" t="s">
        <v>458</v>
      </c>
      <c r="C323" s="486" t="s">
        <v>467</v>
      </c>
      <c r="D323" s="487" t="s">
        <v>468</v>
      </c>
      <c r="E323" s="486" t="s">
        <v>744</v>
      </c>
      <c r="F323" s="487" t="s">
        <v>745</v>
      </c>
      <c r="G323" s="486" t="s">
        <v>1190</v>
      </c>
      <c r="H323" s="486" t="s">
        <v>1192</v>
      </c>
      <c r="I323" s="489">
        <v>0.47999998927116394</v>
      </c>
      <c r="J323" s="489">
        <v>100</v>
      </c>
      <c r="K323" s="490">
        <v>48</v>
      </c>
    </row>
    <row r="324" spans="1:11" ht="14.45" customHeight="1" x14ac:dyDescent="0.2">
      <c r="A324" s="484" t="s">
        <v>457</v>
      </c>
      <c r="B324" s="485" t="s">
        <v>458</v>
      </c>
      <c r="C324" s="486" t="s">
        <v>467</v>
      </c>
      <c r="D324" s="487" t="s">
        <v>468</v>
      </c>
      <c r="E324" s="486" t="s">
        <v>744</v>
      </c>
      <c r="F324" s="487" t="s">
        <v>745</v>
      </c>
      <c r="G324" s="486" t="s">
        <v>750</v>
      </c>
      <c r="H324" s="486" t="s">
        <v>755</v>
      </c>
      <c r="I324" s="489">
        <v>0.30250000953674316</v>
      </c>
      <c r="J324" s="489">
        <v>500</v>
      </c>
      <c r="K324" s="490">
        <v>151</v>
      </c>
    </row>
    <row r="325" spans="1:11" ht="14.45" customHeight="1" x14ac:dyDescent="0.2">
      <c r="A325" s="484" t="s">
        <v>457</v>
      </c>
      <c r="B325" s="485" t="s">
        <v>458</v>
      </c>
      <c r="C325" s="486" t="s">
        <v>467</v>
      </c>
      <c r="D325" s="487" t="s">
        <v>468</v>
      </c>
      <c r="E325" s="486" t="s">
        <v>761</v>
      </c>
      <c r="F325" s="487" t="s">
        <v>762</v>
      </c>
      <c r="G325" s="486" t="s">
        <v>1193</v>
      </c>
      <c r="H325" s="486" t="s">
        <v>1194</v>
      </c>
      <c r="I325" s="489">
        <v>7.0175000429153442</v>
      </c>
      <c r="J325" s="489">
        <v>380</v>
      </c>
      <c r="K325" s="490">
        <v>2666.7999877929688</v>
      </c>
    </row>
    <row r="326" spans="1:11" ht="14.45" customHeight="1" x14ac:dyDescent="0.2">
      <c r="A326" s="484" t="s">
        <v>457</v>
      </c>
      <c r="B326" s="485" t="s">
        <v>458</v>
      </c>
      <c r="C326" s="486" t="s">
        <v>467</v>
      </c>
      <c r="D326" s="487" t="s">
        <v>468</v>
      </c>
      <c r="E326" s="486" t="s">
        <v>761</v>
      </c>
      <c r="F326" s="487" t="s">
        <v>762</v>
      </c>
      <c r="G326" s="486" t="s">
        <v>1193</v>
      </c>
      <c r="H326" s="486" t="s">
        <v>1195</v>
      </c>
      <c r="I326" s="489">
        <v>7.0199999809265137</v>
      </c>
      <c r="J326" s="489">
        <v>180</v>
      </c>
      <c r="K326" s="490">
        <v>1263.3999633789063</v>
      </c>
    </row>
    <row r="327" spans="1:11" ht="14.45" customHeight="1" x14ac:dyDescent="0.2">
      <c r="A327" s="484" t="s">
        <v>457</v>
      </c>
      <c r="B327" s="485" t="s">
        <v>458</v>
      </c>
      <c r="C327" s="486" t="s">
        <v>467</v>
      </c>
      <c r="D327" s="487" t="s">
        <v>468</v>
      </c>
      <c r="E327" s="486" t="s">
        <v>761</v>
      </c>
      <c r="F327" s="487" t="s">
        <v>762</v>
      </c>
      <c r="G327" s="486" t="s">
        <v>765</v>
      </c>
      <c r="H327" s="486" t="s">
        <v>766</v>
      </c>
      <c r="I327" s="489">
        <v>0.62999999523162842</v>
      </c>
      <c r="J327" s="489">
        <v>800</v>
      </c>
      <c r="K327" s="490">
        <v>504</v>
      </c>
    </row>
    <row r="328" spans="1:11" ht="14.45" customHeight="1" x14ac:dyDescent="0.2">
      <c r="A328" s="484" t="s">
        <v>457</v>
      </c>
      <c r="B328" s="485" t="s">
        <v>458</v>
      </c>
      <c r="C328" s="486" t="s">
        <v>467</v>
      </c>
      <c r="D328" s="487" t="s">
        <v>468</v>
      </c>
      <c r="E328" s="486" t="s">
        <v>761</v>
      </c>
      <c r="F328" s="487" t="s">
        <v>762</v>
      </c>
      <c r="G328" s="486" t="s">
        <v>767</v>
      </c>
      <c r="H328" s="486" t="s">
        <v>768</v>
      </c>
      <c r="I328" s="489">
        <v>0.64099999666213991</v>
      </c>
      <c r="J328" s="489">
        <v>5200</v>
      </c>
      <c r="K328" s="490">
        <v>3364</v>
      </c>
    </row>
    <row r="329" spans="1:11" ht="14.45" customHeight="1" x14ac:dyDescent="0.2">
      <c r="A329" s="484" t="s">
        <v>457</v>
      </c>
      <c r="B329" s="485" t="s">
        <v>458</v>
      </c>
      <c r="C329" s="486" t="s">
        <v>467</v>
      </c>
      <c r="D329" s="487" t="s">
        <v>468</v>
      </c>
      <c r="E329" s="486" t="s">
        <v>761</v>
      </c>
      <c r="F329" s="487" t="s">
        <v>762</v>
      </c>
      <c r="G329" s="486" t="s">
        <v>769</v>
      </c>
      <c r="H329" s="486" t="s">
        <v>770</v>
      </c>
      <c r="I329" s="489">
        <v>0.62999999523162842</v>
      </c>
      <c r="J329" s="489">
        <v>4400</v>
      </c>
      <c r="K329" s="490">
        <v>2772</v>
      </c>
    </row>
    <row r="330" spans="1:11" ht="14.45" customHeight="1" x14ac:dyDescent="0.2">
      <c r="A330" s="484" t="s">
        <v>457</v>
      </c>
      <c r="B330" s="485" t="s">
        <v>458</v>
      </c>
      <c r="C330" s="486" t="s">
        <v>467</v>
      </c>
      <c r="D330" s="487" t="s">
        <v>468</v>
      </c>
      <c r="E330" s="486" t="s">
        <v>761</v>
      </c>
      <c r="F330" s="487" t="s">
        <v>762</v>
      </c>
      <c r="G330" s="486" t="s">
        <v>1196</v>
      </c>
      <c r="H330" s="486" t="s">
        <v>1197</v>
      </c>
      <c r="I330" s="489">
        <v>0.89999997615814209</v>
      </c>
      <c r="J330" s="489">
        <v>200</v>
      </c>
      <c r="K330" s="490">
        <v>179.08000183105469</v>
      </c>
    </row>
    <row r="331" spans="1:11" ht="14.45" customHeight="1" x14ac:dyDescent="0.2">
      <c r="A331" s="484" t="s">
        <v>457</v>
      </c>
      <c r="B331" s="485" t="s">
        <v>458</v>
      </c>
      <c r="C331" s="486" t="s">
        <v>467</v>
      </c>
      <c r="D331" s="487" t="s">
        <v>468</v>
      </c>
      <c r="E331" s="486" t="s">
        <v>761</v>
      </c>
      <c r="F331" s="487" t="s">
        <v>762</v>
      </c>
      <c r="G331" s="486" t="s">
        <v>765</v>
      </c>
      <c r="H331" s="486" t="s">
        <v>773</v>
      </c>
      <c r="I331" s="489">
        <v>0.62999999523162842</v>
      </c>
      <c r="J331" s="489">
        <v>1000</v>
      </c>
      <c r="K331" s="490">
        <v>630</v>
      </c>
    </row>
    <row r="332" spans="1:11" ht="14.45" customHeight="1" x14ac:dyDescent="0.2">
      <c r="A332" s="484" t="s">
        <v>457</v>
      </c>
      <c r="B332" s="485" t="s">
        <v>458</v>
      </c>
      <c r="C332" s="486" t="s">
        <v>467</v>
      </c>
      <c r="D332" s="487" t="s">
        <v>468</v>
      </c>
      <c r="E332" s="486" t="s">
        <v>761</v>
      </c>
      <c r="F332" s="487" t="s">
        <v>762</v>
      </c>
      <c r="G332" s="486" t="s">
        <v>767</v>
      </c>
      <c r="H332" s="486" t="s">
        <v>774</v>
      </c>
      <c r="I332" s="489">
        <v>0.62799999713897703</v>
      </c>
      <c r="J332" s="489">
        <v>2200</v>
      </c>
      <c r="K332" s="490">
        <v>1382</v>
      </c>
    </row>
    <row r="333" spans="1:11" ht="14.45" customHeight="1" thickBot="1" x14ac:dyDescent="0.25">
      <c r="A333" s="491" t="s">
        <v>457</v>
      </c>
      <c r="B333" s="492" t="s">
        <v>458</v>
      </c>
      <c r="C333" s="493" t="s">
        <v>467</v>
      </c>
      <c r="D333" s="494" t="s">
        <v>468</v>
      </c>
      <c r="E333" s="493" t="s">
        <v>761</v>
      </c>
      <c r="F333" s="494" t="s">
        <v>762</v>
      </c>
      <c r="G333" s="493" t="s">
        <v>769</v>
      </c>
      <c r="H333" s="493" t="s">
        <v>775</v>
      </c>
      <c r="I333" s="496">
        <v>0.62000000476837158</v>
      </c>
      <c r="J333" s="496">
        <v>400</v>
      </c>
      <c r="K333" s="497">
        <v>248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3FC1B02A-B487-4664-B91B-D8F1A67FFE71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459" t="s">
        <v>265</v>
      </c>
      <c r="B2" s="233"/>
    </row>
    <row r="3" spans="1:19" x14ac:dyDescent="0.25">
      <c r="A3" s="427" t="s">
        <v>186</v>
      </c>
      <c r="B3" s="428"/>
      <c r="C3" s="429" t="s">
        <v>175</v>
      </c>
      <c r="D3" s="430"/>
      <c r="E3" s="430"/>
      <c r="F3" s="431"/>
      <c r="G3" s="432" t="s">
        <v>176</v>
      </c>
      <c r="H3" s="433"/>
      <c r="I3" s="433"/>
      <c r="J3" s="434"/>
      <c r="K3" s="435" t="s">
        <v>185</v>
      </c>
      <c r="L3" s="436"/>
      <c r="M3" s="436"/>
      <c r="N3" s="436"/>
      <c r="O3" s="437"/>
      <c r="P3" s="433" t="s">
        <v>237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236</v>
      </c>
      <c r="D4" s="411" t="s">
        <v>106</v>
      </c>
      <c r="E4" s="411" t="s">
        <v>74</v>
      </c>
      <c r="F4" s="413" t="s">
        <v>67</v>
      </c>
      <c r="G4" s="401" t="s">
        <v>177</v>
      </c>
      <c r="H4" s="403" t="s">
        <v>181</v>
      </c>
      <c r="I4" s="403" t="s">
        <v>235</v>
      </c>
      <c r="J4" s="405" t="s">
        <v>178</v>
      </c>
      <c r="K4" s="424" t="s">
        <v>234</v>
      </c>
      <c r="L4" s="425"/>
      <c r="M4" s="425"/>
      <c r="N4" s="426"/>
      <c r="O4" s="413" t="s">
        <v>233</v>
      </c>
      <c r="P4" s="416" t="s">
        <v>232</v>
      </c>
      <c r="Q4" s="416" t="s">
        <v>188</v>
      </c>
      <c r="R4" s="418" t="s">
        <v>74</v>
      </c>
      <c r="S4" s="420" t="s">
        <v>187</v>
      </c>
    </row>
    <row r="5" spans="1:19" s="311" customFormat="1" ht="19.149999999999999" customHeight="1" x14ac:dyDescent="0.25">
      <c r="A5" s="422" t="s">
        <v>231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179</v>
      </c>
      <c r="L5" s="313" t="s">
        <v>180</v>
      </c>
      <c r="M5" s="313" t="s">
        <v>230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174</v>
      </c>
      <c r="B6" s="400"/>
      <c r="C6" s="310">
        <f ca="1">SUM(Tabulka[01 uv_sk])/2</f>
        <v>26.169999999999995</v>
      </c>
      <c r="D6" s="308"/>
      <c r="E6" s="308"/>
      <c r="F6" s="307"/>
      <c r="G6" s="309">
        <f ca="1">SUM(Tabulka[05 h_vram])/2</f>
        <v>20234.599999999999</v>
      </c>
      <c r="H6" s="308">
        <f ca="1">SUM(Tabulka[06 h_naduv])/2</f>
        <v>52.5</v>
      </c>
      <c r="I6" s="308">
        <f ca="1">SUM(Tabulka[07 h_nadzk])/2</f>
        <v>132</v>
      </c>
      <c r="J6" s="307">
        <f ca="1">SUM(Tabulka[08 h_oon])/2</f>
        <v>145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0</v>
      </c>
      <c r="N6" s="308">
        <f ca="1">SUM(Tabulka[12 m_oc])/2</f>
        <v>0</v>
      </c>
      <c r="O6" s="307">
        <f ca="1">SUM(Tabulka[13 m_sk])/2</f>
        <v>6091411</v>
      </c>
      <c r="P6" s="306">
        <f ca="1">SUM(Tabulka[14_vzsk])/2</f>
        <v>34440</v>
      </c>
      <c r="Q6" s="306">
        <f ca="1">SUM(Tabulka[15_vzpl])/2</f>
        <v>22486.147878558557</v>
      </c>
      <c r="R6" s="305">
        <f ca="1">IF(Q6=0,0,P6/Q6)</f>
        <v>1.5316096018758252</v>
      </c>
      <c r="S6" s="304">
        <f ca="1">Q6-P6</f>
        <v>-11953.852121441443</v>
      </c>
    </row>
    <row r="7" spans="1:19" hidden="1" x14ac:dyDescent="0.25">
      <c r="A7" s="303" t="s">
        <v>229</v>
      </c>
      <c r="B7" s="302" t="s">
        <v>228</v>
      </c>
      <c r="C7" s="301" t="s">
        <v>227</v>
      </c>
      <c r="D7" s="300" t="s">
        <v>226</v>
      </c>
      <c r="E7" s="299" t="s">
        <v>225</v>
      </c>
      <c r="F7" s="298" t="s">
        <v>224</v>
      </c>
      <c r="G7" s="297" t="s">
        <v>223</v>
      </c>
      <c r="H7" s="295" t="s">
        <v>222</v>
      </c>
      <c r="I7" s="295" t="s">
        <v>221</v>
      </c>
      <c r="J7" s="294" t="s">
        <v>220</v>
      </c>
      <c r="K7" s="296" t="s">
        <v>219</v>
      </c>
      <c r="L7" s="295" t="s">
        <v>218</v>
      </c>
      <c r="M7" s="295" t="s">
        <v>217</v>
      </c>
      <c r="N7" s="294" t="s">
        <v>216</v>
      </c>
      <c r="O7" s="293" t="s">
        <v>215</v>
      </c>
      <c r="P7" s="292" t="s">
        <v>214</v>
      </c>
      <c r="Q7" s="291" t="s">
        <v>213</v>
      </c>
      <c r="R7" s="290" t="s">
        <v>212</v>
      </c>
      <c r="S7" s="289" t="s">
        <v>211</v>
      </c>
    </row>
    <row r="8" spans="1:19" x14ac:dyDescent="0.25">
      <c r="A8" s="286" t="s">
        <v>210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5.0200000000000005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4048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51.5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1716782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7229.9608993157381</v>
      </c>
      <c r="R8" s="288">
        <f ca="1">IF(Tabulka[[#This Row],[15_vzpl]]=0,"",Tabulka[[#This Row],[14_vzsk]]/Tabulka[[#This Row],[15_vzpl]])</f>
        <v>8.2988000676018248E-2</v>
      </c>
      <c r="S8" s="287">
        <f ca="1">IF(Tabulka[[#This Row],[15_vzpl]]-Tabulka[[#This Row],[14_vzsk]]=0,"",Tabulka[[#This Row],[15_vzpl]]-Tabulka[[#This Row],[14_vzsk]])</f>
        <v>6629.9608993157381</v>
      </c>
    </row>
    <row r="9" spans="1:19" x14ac:dyDescent="0.25">
      <c r="A9" s="286">
        <v>99</v>
      </c>
      <c r="B9" s="285" t="s">
        <v>1208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1.1400000000000001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237228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7229.9608993157381</v>
      </c>
      <c r="R9" s="288">
        <f ca="1">IF(Tabulka[[#This Row],[15_vzpl]]=0,"",Tabulka[[#This Row],[14_vzsk]]/Tabulka[[#This Row],[15_vzpl]])</f>
        <v>8.2988000676018248E-2</v>
      </c>
      <c r="S9" s="287">
        <f ca="1">IF(Tabulka[[#This Row],[15_vzpl]]-Tabulka[[#This Row],[14_vzsk]]=0,"",Tabulka[[#This Row],[15_vzpl]]-Tabulka[[#This Row],[14_vzsk]])</f>
        <v>6629.9608993157381</v>
      </c>
    </row>
    <row r="10" spans="1:19" x14ac:dyDescent="0.25">
      <c r="A10" s="286">
        <v>100</v>
      </c>
      <c r="B10" s="285" t="s">
        <v>1209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130860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1210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3.28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2616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51.5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1348694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1199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10.55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8477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2515985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33740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9422.853645909483</v>
      </c>
      <c r="R12" s="288">
        <f ca="1">IF(Tabulka[[#This Row],[15_vzpl]]=0,"",Tabulka[[#This Row],[14_vzsk]]/Tabulka[[#This Row],[15_vzpl]])</f>
        <v>3.580656271218511</v>
      </c>
      <c r="S12" s="287">
        <f ca="1">IF(Tabulka[[#This Row],[15_vzpl]]-Tabulka[[#This Row],[14_vzsk]]=0,"",Tabulka[[#This Row],[15_vzpl]]-Tabulka[[#This Row],[14_vzsk]])</f>
        <v>-24317.146354090517</v>
      </c>
    </row>
    <row r="13" spans="1:19" x14ac:dyDescent="0.25">
      <c r="A13" s="286">
        <v>526</v>
      </c>
      <c r="B13" s="285" t="s">
        <v>1211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10.5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8434.7999999999993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2488055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33740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9422.853645909483</v>
      </c>
      <c r="R13" s="288">
        <f ca="1">IF(Tabulka[[#This Row],[15_vzpl]]=0,"",Tabulka[[#This Row],[14_vzsk]]/Tabulka[[#This Row],[15_vzpl]])</f>
        <v>3.580656271218511</v>
      </c>
      <c r="S13" s="287">
        <f ca="1">IF(Tabulka[[#This Row],[15_vzpl]]-Tabulka[[#This Row],[14_vzsk]]=0,"",Tabulka[[#This Row],[15_vzpl]]-Tabulka[[#This Row],[14_vzsk]])</f>
        <v>-24317.146354090517</v>
      </c>
    </row>
    <row r="14" spans="1:19" x14ac:dyDescent="0.25">
      <c r="A14" s="286">
        <v>746</v>
      </c>
      <c r="B14" s="285" t="s">
        <v>1212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0.05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42.199999999999996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27930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 t="s">
        <v>1200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8.8000000000000007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6272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1579077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5833.3333333333339</v>
      </c>
      <c r="R15" s="288">
        <f ca="1">IF(Tabulka[[#This Row],[15_vzpl]]=0,"",Tabulka[[#This Row],[14_vzsk]]/Tabulka[[#This Row],[15_vzpl]])</f>
        <v>1.714285714285714E-2</v>
      </c>
      <c r="S15" s="287">
        <f ca="1">IF(Tabulka[[#This Row],[15_vzpl]]-Tabulka[[#This Row],[14_vzsk]]=0,"",Tabulka[[#This Row],[15_vzpl]]-Tabulka[[#This Row],[14_vzsk]])</f>
        <v>5733.3333333333339</v>
      </c>
    </row>
    <row r="16" spans="1:19" x14ac:dyDescent="0.25">
      <c r="A16" s="286">
        <v>303</v>
      </c>
      <c r="B16" s="285" t="s">
        <v>1213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5833.3333333333339</v>
      </c>
      <c r="R16" s="288">
        <f ca="1">IF(Tabulka[[#This Row],[15_vzpl]]=0,"",Tabulka[[#This Row],[14_vzsk]]/Tabulka[[#This Row],[15_vzpl]])</f>
        <v>1.714285714285714E-2</v>
      </c>
      <c r="S16" s="287">
        <f ca="1">IF(Tabulka[[#This Row],[15_vzpl]]-Tabulka[[#This Row],[14_vzsk]]=0,"",Tabulka[[#This Row],[15_vzpl]]-Tabulka[[#This Row],[14_vzsk]])</f>
        <v>5733.3333333333339</v>
      </c>
    </row>
    <row r="17" spans="1:19" x14ac:dyDescent="0.25">
      <c r="A17" s="286">
        <v>304</v>
      </c>
      <c r="B17" s="285" t="s">
        <v>1214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560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172478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305</v>
      </c>
      <c r="B18" s="285" t="s">
        <v>1215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824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295105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310</v>
      </c>
      <c r="B19" s="285" t="s">
        <v>1216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824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197503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>
        <v>409</v>
      </c>
      <c r="B20" s="285" t="s">
        <v>1217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3548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838024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>
        <v>642</v>
      </c>
      <c r="B21" s="285" t="s">
        <v>1218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516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75967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s="286" t="s">
        <v>1201</v>
      </c>
      <c r="B22" s="285"/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1437.6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279567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25">
      <c r="A23" s="286">
        <v>30</v>
      </c>
      <c r="B23" s="285" t="s">
        <v>1219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1437.6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279567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239</v>
      </c>
    </row>
    <row r="25" spans="1:19" x14ac:dyDescent="0.25">
      <c r="A25" s="113" t="s">
        <v>156</v>
      </c>
    </row>
    <row r="26" spans="1:19" x14ac:dyDescent="0.25">
      <c r="A26" s="114" t="s">
        <v>209</v>
      </c>
    </row>
    <row r="27" spans="1:19" x14ac:dyDescent="0.25">
      <c r="A27" s="278" t="s">
        <v>208</v>
      </c>
    </row>
    <row r="28" spans="1:19" x14ac:dyDescent="0.25">
      <c r="A28" s="235" t="s">
        <v>184</v>
      </c>
    </row>
    <row r="29" spans="1:19" x14ac:dyDescent="0.25">
      <c r="A29" s="237" t="s">
        <v>189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4FE86369-02E1-4658-B263-3E102076E0BA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1207</v>
      </c>
    </row>
    <row r="2" spans="1:19" x14ac:dyDescent="0.25">
      <c r="A2" s="459" t="s">
        <v>265</v>
      </c>
    </row>
    <row r="3" spans="1:19" x14ac:dyDescent="0.25">
      <c r="A3" s="324" t="s">
        <v>161</v>
      </c>
      <c r="B3" s="323">
        <v>2020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2" t="s">
        <v>162</v>
      </c>
      <c r="B4" s="321">
        <v>1</v>
      </c>
      <c r="C4" s="316">
        <v>1</v>
      </c>
      <c r="D4" s="316" t="s">
        <v>210</v>
      </c>
      <c r="E4" s="315">
        <v>5.05</v>
      </c>
      <c r="F4" s="315"/>
      <c r="G4" s="315"/>
      <c r="H4" s="315"/>
      <c r="I4" s="315">
        <v>816</v>
      </c>
      <c r="J4" s="315"/>
      <c r="K4" s="315">
        <v>21</v>
      </c>
      <c r="L4" s="315"/>
      <c r="M4" s="315"/>
      <c r="N4" s="315"/>
      <c r="O4" s="315"/>
      <c r="P4" s="315"/>
      <c r="Q4" s="315">
        <v>363843</v>
      </c>
      <c r="R4" s="315"/>
      <c r="S4" s="315">
        <v>1445.9921798631476</v>
      </c>
    </row>
    <row r="5" spans="1:19" x14ac:dyDescent="0.25">
      <c r="A5" s="320" t="s">
        <v>163</v>
      </c>
      <c r="B5" s="319">
        <v>2</v>
      </c>
      <c r="C5">
        <v>1</v>
      </c>
      <c r="D5">
        <v>99</v>
      </c>
      <c r="E5">
        <v>1.05</v>
      </c>
      <c r="I5">
        <v>176</v>
      </c>
      <c r="Q5">
        <v>40546</v>
      </c>
      <c r="S5">
        <v>1445.9921798631476</v>
      </c>
    </row>
    <row r="6" spans="1:19" x14ac:dyDescent="0.25">
      <c r="A6" s="322" t="s">
        <v>164</v>
      </c>
      <c r="B6" s="321">
        <v>3</v>
      </c>
      <c r="C6">
        <v>1</v>
      </c>
      <c r="D6">
        <v>100</v>
      </c>
      <c r="E6">
        <v>0.6</v>
      </c>
      <c r="I6">
        <v>104</v>
      </c>
      <c r="Q6">
        <v>26172</v>
      </c>
    </row>
    <row r="7" spans="1:19" x14ac:dyDescent="0.25">
      <c r="A7" s="320" t="s">
        <v>165</v>
      </c>
      <c r="B7" s="319">
        <v>4</v>
      </c>
      <c r="C7">
        <v>1</v>
      </c>
      <c r="D7">
        <v>101</v>
      </c>
      <c r="E7">
        <v>3.4</v>
      </c>
      <c r="I7">
        <v>536</v>
      </c>
      <c r="K7">
        <v>21</v>
      </c>
      <c r="Q7">
        <v>297125</v>
      </c>
    </row>
    <row r="8" spans="1:19" x14ac:dyDescent="0.25">
      <c r="A8" s="322" t="s">
        <v>166</v>
      </c>
      <c r="B8" s="321">
        <v>5</v>
      </c>
      <c r="C8">
        <v>1</v>
      </c>
      <c r="D8" t="s">
        <v>1199</v>
      </c>
      <c r="E8">
        <v>10.55</v>
      </c>
      <c r="I8">
        <v>1814.8</v>
      </c>
      <c r="L8">
        <v>36</v>
      </c>
      <c r="Q8">
        <v>539598</v>
      </c>
      <c r="R8">
        <v>10640</v>
      </c>
      <c r="S8">
        <v>1884.5707291818965</v>
      </c>
    </row>
    <row r="9" spans="1:19" x14ac:dyDescent="0.25">
      <c r="A9" s="320" t="s">
        <v>167</v>
      </c>
      <c r="B9" s="319">
        <v>6</v>
      </c>
      <c r="C9">
        <v>1</v>
      </c>
      <c r="D9">
        <v>526</v>
      </c>
      <c r="E9">
        <v>10.5</v>
      </c>
      <c r="I9">
        <v>1805.6</v>
      </c>
      <c r="Q9">
        <v>532998</v>
      </c>
      <c r="R9">
        <v>10640</v>
      </c>
      <c r="S9">
        <v>1884.5707291818965</v>
      </c>
    </row>
    <row r="10" spans="1:19" x14ac:dyDescent="0.25">
      <c r="A10" s="322" t="s">
        <v>168</v>
      </c>
      <c r="B10" s="321">
        <v>7</v>
      </c>
      <c r="C10">
        <v>1</v>
      </c>
      <c r="D10">
        <v>746</v>
      </c>
      <c r="E10">
        <v>0.05</v>
      </c>
      <c r="I10">
        <v>9.1999999999999993</v>
      </c>
      <c r="L10">
        <v>36</v>
      </c>
      <c r="Q10">
        <v>6600</v>
      </c>
    </row>
    <row r="11" spans="1:19" x14ac:dyDescent="0.25">
      <c r="A11" s="320" t="s">
        <v>169</v>
      </c>
      <c r="B11" s="319">
        <v>8</v>
      </c>
      <c r="C11">
        <v>1</v>
      </c>
      <c r="D11" t="s">
        <v>1200</v>
      </c>
      <c r="E11">
        <v>8.8000000000000007</v>
      </c>
      <c r="I11">
        <v>1552</v>
      </c>
      <c r="Q11">
        <v>347255</v>
      </c>
      <c r="S11">
        <v>1166.6666666666667</v>
      </c>
    </row>
    <row r="12" spans="1:19" x14ac:dyDescent="0.25">
      <c r="A12" s="322" t="s">
        <v>170</v>
      </c>
      <c r="B12" s="321">
        <v>9</v>
      </c>
      <c r="C12">
        <v>1</v>
      </c>
      <c r="D12">
        <v>303</v>
      </c>
      <c r="S12">
        <v>1166.6666666666667</v>
      </c>
    </row>
    <row r="13" spans="1:19" x14ac:dyDescent="0.25">
      <c r="A13" s="320" t="s">
        <v>171</v>
      </c>
      <c r="B13" s="319">
        <v>10</v>
      </c>
      <c r="C13">
        <v>1</v>
      </c>
      <c r="D13">
        <v>304</v>
      </c>
      <c r="E13">
        <v>0.8</v>
      </c>
      <c r="I13">
        <v>144</v>
      </c>
      <c r="Q13">
        <v>35782</v>
      </c>
    </row>
    <row r="14" spans="1:19" x14ac:dyDescent="0.25">
      <c r="A14" s="322" t="s">
        <v>172</v>
      </c>
      <c r="B14" s="321">
        <v>11</v>
      </c>
      <c r="C14">
        <v>1</v>
      </c>
      <c r="D14">
        <v>305</v>
      </c>
      <c r="E14">
        <v>1</v>
      </c>
      <c r="I14">
        <v>184</v>
      </c>
      <c r="Q14">
        <v>59620</v>
      </c>
    </row>
    <row r="15" spans="1:19" x14ac:dyDescent="0.25">
      <c r="A15" s="320" t="s">
        <v>173</v>
      </c>
      <c r="B15" s="319">
        <v>12</v>
      </c>
      <c r="C15">
        <v>1</v>
      </c>
      <c r="D15">
        <v>310</v>
      </c>
      <c r="E15">
        <v>1</v>
      </c>
      <c r="I15">
        <v>184</v>
      </c>
      <c r="Q15">
        <v>40400</v>
      </c>
    </row>
    <row r="16" spans="1:19" x14ac:dyDescent="0.25">
      <c r="A16" s="318" t="s">
        <v>161</v>
      </c>
      <c r="B16" s="317">
        <v>2020</v>
      </c>
      <c r="C16">
        <v>1</v>
      </c>
      <c r="D16">
        <v>409</v>
      </c>
      <c r="E16">
        <v>5</v>
      </c>
      <c r="I16">
        <v>864</v>
      </c>
      <c r="Q16">
        <v>187992</v>
      </c>
    </row>
    <row r="17" spans="3:19" x14ac:dyDescent="0.25">
      <c r="C17">
        <v>1</v>
      </c>
      <c r="D17">
        <v>642</v>
      </c>
      <c r="E17">
        <v>1</v>
      </c>
      <c r="I17">
        <v>176</v>
      </c>
      <c r="Q17">
        <v>23461</v>
      </c>
    </row>
    <row r="18" spans="3:19" x14ac:dyDescent="0.25">
      <c r="C18">
        <v>1</v>
      </c>
      <c r="D18" t="s">
        <v>1201</v>
      </c>
      <c r="E18">
        <v>1.8</v>
      </c>
      <c r="I18">
        <v>331.2</v>
      </c>
      <c r="Q18">
        <v>55940</v>
      </c>
    </row>
    <row r="19" spans="3:19" x14ac:dyDescent="0.25">
      <c r="C19">
        <v>1</v>
      </c>
      <c r="D19">
        <v>30</v>
      </c>
      <c r="E19">
        <v>1.8</v>
      </c>
      <c r="I19">
        <v>331.2</v>
      </c>
      <c r="Q19">
        <v>55940</v>
      </c>
    </row>
    <row r="20" spans="3:19" x14ac:dyDescent="0.25">
      <c r="C20" t="s">
        <v>1202</v>
      </c>
      <c r="E20">
        <v>26.200000000000003</v>
      </c>
      <c r="I20">
        <v>4513.9999999999991</v>
      </c>
      <c r="K20">
        <v>21</v>
      </c>
      <c r="L20">
        <v>36</v>
      </c>
      <c r="Q20">
        <v>1306636</v>
      </c>
      <c r="R20">
        <v>10640</v>
      </c>
      <c r="S20">
        <v>4497.2295757117108</v>
      </c>
    </row>
    <row r="21" spans="3:19" x14ac:dyDescent="0.25">
      <c r="C21">
        <v>2</v>
      </c>
      <c r="D21" t="s">
        <v>210</v>
      </c>
      <c r="E21">
        <v>5.05</v>
      </c>
      <c r="I21">
        <v>744</v>
      </c>
      <c r="K21">
        <v>19</v>
      </c>
      <c r="Q21">
        <v>339820</v>
      </c>
      <c r="S21">
        <v>1445.9921798631476</v>
      </c>
    </row>
    <row r="22" spans="3:19" x14ac:dyDescent="0.25">
      <c r="C22">
        <v>2</v>
      </c>
      <c r="D22">
        <v>99</v>
      </c>
      <c r="E22">
        <v>1.05</v>
      </c>
      <c r="I22">
        <v>136</v>
      </c>
      <c r="Q22">
        <v>40072</v>
      </c>
      <c r="S22">
        <v>1445.9921798631476</v>
      </c>
    </row>
    <row r="23" spans="3:19" x14ac:dyDescent="0.25">
      <c r="C23">
        <v>2</v>
      </c>
      <c r="D23">
        <v>100</v>
      </c>
      <c r="E23">
        <v>0.6</v>
      </c>
      <c r="I23">
        <v>96</v>
      </c>
      <c r="Q23">
        <v>26172</v>
      </c>
    </row>
    <row r="24" spans="3:19" x14ac:dyDescent="0.25">
      <c r="C24">
        <v>2</v>
      </c>
      <c r="D24">
        <v>101</v>
      </c>
      <c r="E24">
        <v>3.4</v>
      </c>
      <c r="I24">
        <v>512</v>
      </c>
      <c r="K24">
        <v>19</v>
      </c>
      <c r="Q24">
        <v>273576</v>
      </c>
    </row>
    <row r="25" spans="3:19" x14ac:dyDescent="0.25">
      <c r="C25">
        <v>2</v>
      </c>
      <c r="D25" t="s">
        <v>1199</v>
      </c>
      <c r="E25">
        <v>10.55</v>
      </c>
      <c r="I25">
        <v>1609.2</v>
      </c>
      <c r="L25">
        <v>40</v>
      </c>
      <c r="Q25">
        <v>503050</v>
      </c>
      <c r="R25">
        <v>18100</v>
      </c>
      <c r="S25">
        <v>1884.5707291818965</v>
      </c>
    </row>
    <row r="26" spans="3:19" x14ac:dyDescent="0.25">
      <c r="C26">
        <v>2</v>
      </c>
      <c r="D26">
        <v>526</v>
      </c>
      <c r="E26">
        <v>10.5</v>
      </c>
      <c r="I26">
        <v>1601.2</v>
      </c>
      <c r="Q26">
        <v>495801</v>
      </c>
      <c r="R26">
        <v>18100</v>
      </c>
      <c r="S26">
        <v>1884.5707291818965</v>
      </c>
    </row>
    <row r="27" spans="3:19" x14ac:dyDescent="0.25">
      <c r="C27">
        <v>2</v>
      </c>
      <c r="D27">
        <v>746</v>
      </c>
      <c r="E27">
        <v>0.05</v>
      </c>
      <c r="I27">
        <v>8</v>
      </c>
      <c r="L27">
        <v>40</v>
      </c>
      <c r="Q27">
        <v>7249</v>
      </c>
    </row>
    <row r="28" spans="3:19" x14ac:dyDescent="0.25">
      <c r="C28">
        <v>2</v>
      </c>
      <c r="D28" t="s">
        <v>1200</v>
      </c>
      <c r="E28">
        <v>8.8000000000000007</v>
      </c>
      <c r="I28">
        <v>1248</v>
      </c>
      <c r="J28">
        <v>1</v>
      </c>
      <c r="K28">
        <v>16</v>
      </c>
      <c r="Q28">
        <v>336997</v>
      </c>
      <c r="S28">
        <v>1166.6666666666667</v>
      </c>
    </row>
    <row r="29" spans="3:19" x14ac:dyDescent="0.25">
      <c r="C29">
        <v>2</v>
      </c>
      <c r="D29">
        <v>303</v>
      </c>
      <c r="S29">
        <v>1166.6666666666667</v>
      </c>
    </row>
    <row r="30" spans="3:19" x14ac:dyDescent="0.25">
      <c r="C30">
        <v>2</v>
      </c>
      <c r="D30">
        <v>304</v>
      </c>
      <c r="E30">
        <v>0.8</v>
      </c>
      <c r="I30">
        <v>64</v>
      </c>
      <c r="J30">
        <v>1</v>
      </c>
      <c r="K30">
        <v>16</v>
      </c>
      <c r="Q30">
        <v>31070</v>
      </c>
    </row>
    <row r="31" spans="3:19" x14ac:dyDescent="0.25">
      <c r="C31">
        <v>2</v>
      </c>
      <c r="D31">
        <v>305</v>
      </c>
      <c r="E31">
        <v>1</v>
      </c>
      <c r="I31">
        <v>160</v>
      </c>
      <c r="Q31">
        <v>59620</v>
      </c>
    </row>
    <row r="32" spans="3:19" x14ac:dyDescent="0.25">
      <c r="C32">
        <v>2</v>
      </c>
      <c r="D32">
        <v>310</v>
      </c>
      <c r="E32">
        <v>1</v>
      </c>
      <c r="I32">
        <v>160</v>
      </c>
      <c r="Q32">
        <v>40400</v>
      </c>
    </row>
    <row r="33" spans="3:19" x14ac:dyDescent="0.25">
      <c r="C33">
        <v>2</v>
      </c>
      <c r="D33">
        <v>409</v>
      </c>
      <c r="E33">
        <v>5</v>
      </c>
      <c r="I33">
        <v>704</v>
      </c>
      <c r="Q33">
        <v>182537</v>
      </c>
    </row>
    <row r="34" spans="3:19" x14ac:dyDescent="0.25">
      <c r="C34">
        <v>2</v>
      </c>
      <c r="D34">
        <v>642</v>
      </c>
      <c r="E34">
        <v>1</v>
      </c>
      <c r="I34">
        <v>160</v>
      </c>
      <c r="Q34">
        <v>23370</v>
      </c>
    </row>
    <row r="35" spans="3:19" x14ac:dyDescent="0.25">
      <c r="C35">
        <v>2</v>
      </c>
      <c r="D35" t="s">
        <v>1201</v>
      </c>
      <c r="E35">
        <v>1.8</v>
      </c>
      <c r="I35">
        <v>252.8</v>
      </c>
      <c r="Q35">
        <v>55388</v>
      </c>
    </row>
    <row r="36" spans="3:19" x14ac:dyDescent="0.25">
      <c r="C36">
        <v>2</v>
      </c>
      <c r="D36">
        <v>30</v>
      </c>
      <c r="E36">
        <v>1.8</v>
      </c>
      <c r="I36">
        <v>252.8</v>
      </c>
      <c r="Q36">
        <v>55388</v>
      </c>
    </row>
    <row r="37" spans="3:19" x14ac:dyDescent="0.25">
      <c r="C37" t="s">
        <v>1203</v>
      </c>
      <c r="E37">
        <v>26.200000000000003</v>
      </c>
      <c r="I37">
        <v>3854</v>
      </c>
      <c r="J37">
        <v>1</v>
      </c>
      <c r="K37">
        <v>35</v>
      </c>
      <c r="L37">
        <v>40</v>
      </c>
      <c r="Q37">
        <v>1235255</v>
      </c>
      <c r="R37">
        <v>18100</v>
      </c>
      <c r="S37">
        <v>4497.2295757117108</v>
      </c>
    </row>
    <row r="38" spans="3:19" x14ac:dyDescent="0.25">
      <c r="C38">
        <v>3</v>
      </c>
      <c r="D38" t="s">
        <v>210</v>
      </c>
      <c r="E38">
        <v>5</v>
      </c>
      <c r="I38">
        <v>824</v>
      </c>
      <c r="Q38">
        <v>325692</v>
      </c>
      <c r="R38">
        <v>600</v>
      </c>
      <c r="S38">
        <v>1445.9921798631476</v>
      </c>
    </row>
    <row r="39" spans="3:19" x14ac:dyDescent="0.25">
      <c r="C39">
        <v>3</v>
      </c>
      <c r="D39">
        <v>99</v>
      </c>
      <c r="E39">
        <v>1.2</v>
      </c>
      <c r="I39">
        <v>200</v>
      </c>
      <c r="Q39">
        <v>63646</v>
      </c>
      <c r="R39">
        <v>600</v>
      </c>
      <c r="S39">
        <v>1445.9921798631476</v>
      </c>
    </row>
    <row r="40" spans="3:19" x14ac:dyDescent="0.25">
      <c r="C40">
        <v>3</v>
      </c>
      <c r="D40">
        <v>100</v>
      </c>
      <c r="E40">
        <v>0.6</v>
      </c>
      <c r="I40">
        <v>112</v>
      </c>
      <c r="Q40">
        <v>26172</v>
      </c>
    </row>
    <row r="41" spans="3:19" x14ac:dyDescent="0.25">
      <c r="C41">
        <v>3</v>
      </c>
      <c r="D41">
        <v>101</v>
      </c>
      <c r="E41">
        <v>3.2</v>
      </c>
      <c r="I41">
        <v>512</v>
      </c>
      <c r="Q41">
        <v>235874</v>
      </c>
    </row>
    <row r="42" spans="3:19" x14ac:dyDescent="0.25">
      <c r="C42">
        <v>3</v>
      </c>
      <c r="D42" t="s">
        <v>1199</v>
      </c>
      <c r="E42">
        <v>10.55</v>
      </c>
      <c r="I42">
        <v>1615</v>
      </c>
      <c r="L42">
        <v>21</v>
      </c>
      <c r="Q42">
        <v>507271</v>
      </c>
      <c r="S42">
        <v>1884.5707291818965</v>
      </c>
    </row>
    <row r="43" spans="3:19" x14ac:dyDescent="0.25">
      <c r="C43">
        <v>3</v>
      </c>
      <c r="D43">
        <v>526</v>
      </c>
      <c r="E43">
        <v>10.5</v>
      </c>
      <c r="I43">
        <v>1607.2</v>
      </c>
      <c r="Q43">
        <v>502888</v>
      </c>
      <c r="S43">
        <v>1884.5707291818965</v>
      </c>
    </row>
    <row r="44" spans="3:19" x14ac:dyDescent="0.25">
      <c r="C44">
        <v>3</v>
      </c>
      <c r="D44">
        <v>746</v>
      </c>
      <c r="E44">
        <v>0.05</v>
      </c>
      <c r="I44">
        <v>7.8</v>
      </c>
      <c r="L44">
        <v>21</v>
      </c>
      <c r="Q44">
        <v>4383</v>
      </c>
    </row>
    <row r="45" spans="3:19" x14ac:dyDescent="0.25">
      <c r="C45">
        <v>3</v>
      </c>
      <c r="D45" t="s">
        <v>1200</v>
      </c>
      <c r="E45">
        <v>8.8000000000000007</v>
      </c>
      <c r="I45">
        <v>1104</v>
      </c>
      <c r="Q45">
        <v>298404</v>
      </c>
      <c r="R45">
        <v>100</v>
      </c>
      <c r="S45">
        <v>1166.6666666666667</v>
      </c>
    </row>
    <row r="46" spans="3:19" x14ac:dyDescent="0.25">
      <c r="C46">
        <v>3</v>
      </c>
      <c r="D46">
        <v>303</v>
      </c>
      <c r="R46">
        <v>100</v>
      </c>
      <c r="S46">
        <v>1166.6666666666667</v>
      </c>
    </row>
    <row r="47" spans="3:19" x14ac:dyDescent="0.25">
      <c r="C47">
        <v>3</v>
      </c>
      <c r="D47">
        <v>304</v>
      </c>
      <c r="E47">
        <v>0.8</v>
      </c>
      <c r="I47">
        <v>80</v>
      </c>
      <c r="Q47">
        <v>27335</v>
      </c>
    </row>
    <row r="48" spans="3:19" x14ac:dyDescent="0.25">
      <c r="C48">
        <v>3</v>
      </c>
      <c r="D48">
        <v>305</v>
      </c>
      <c r="E48">
        <v>1</v>
      </c>
      <c r="I48">
        <v>152</v>
      </c>
      <c r="Q48">
        <v>60817</v>
      </c>
    </row>
    <row r="49" spans="3:19" x14ac:dyDescent="0.25">
      <c r="C49">
        <v>3</v>
      </c>
      <c r="D49">
        <v>310</v>
      </c>
      <c r="E49">
        <v>1</v>
      </c>
      <c r="I49">
        <v>144</v>
      </c>
      <c r="Q49">
        <v>40867</v>
      </c>
    </row>
    <row r="50" spans="3:19" x14ac:dyDescent="0.25">
      <c r="C50">
        <v>3</v>
      </c>
      <c r="D50">
        <v>409</v>
      </c>
      <c r="E50">
        <v>5</v>
      </c>
      <c r="I50">
        <v>588</v>
      </c>
      <c r="Q50">
        <v>145814</v>
      </c>
    </row>
    <row r="51" spans="3:19" x14ac:dyDescent="0.25">
      <c r="C51">
        <v>3</v>
      </c>
      <c r="D51">
        <v>642</v>
      </c>
      <c r="E51">
        <v>1</v>
      </c>
      <c r="I51">
        <v>140</v>
      </c>
      <c r="Q51">
        <v>23571</v>
      </c>
    </row>
    <row r="52" spans="3:19" x14ac:dyDescent="0.25">
      <c r="C52">
        <v>3</v>
      </c>
      <c r="D52" t="s">
        <v>1201</v>
      </c>
      <c r="E52">
        <v>1.8</v>
      </c>
      <c r="I52">
        <v>276.8</v>
      </c>
      <c r="Q52">
        <v>56017</v>
      </c>
    </row>
    <row r="53" spans="3:19" x14ac:dyDescent="0.25">
      <c r="C53">
        <v>3</v>
      </c>
      <c r="D53">
        <v>30</v>
      </c>
      <c r="E53">
        <v>1.8</v>
      </c>
      <c r="I53">
        <v>276.8</v>
      </c>
      <c r="Q53">
        <v>56017</v>
      </c>
    </row>
    <row r="54" spans="3:19" x14ac:dyDescent="0.25">
      <c r="C54" t="s">
        <v>1204</v>
      </c>
      <c r="E54">
        <v>26.150000000000002</v>
      </c>
      <c r="I54">
        <v>3819.8</v>
      </c>
      <c r="L54">
        <v>21</v>
      </c>
      <c r="Q54">
        <v>1187384</v>
      </c>
      <c r="R54">
        <v>700</v>
      </c>
      <c r="S54">
        <v>4497.2295757117108</v>
      </c>
    </row>
    <row r="55" spans="3:19" x14ac:dyDescent="0.25">
      <c r="C55">
        <v>4</v>
      </c>
      <c r="D55" t="s">
        <v>210</v>
      </c>
      <c r="E55">
        <v>5</v>
      </c>
      <c r="I55">
        <v>820</v>
      </c>
      <c r="J55">
        <v>46.5</v>
      </c>
      <c r="K55">
        <v>14</v>
      </c>
      <c r="Q55">
        <v>343481</v>
      </c>
      <c r="S55">
        <v>1445.9921798631476</v>
      </c>
    </row>
    <row r="56" spans="3:19" x14ac:dyDescent="0.25">
      <c r="C56">
        <v>4</v>
      </c>
      <c r="D56">
        <v>99</v>
      </c>
      <c r="E56">
        <v>1.2</v>
      </c>
      <c r="I56">
        <v>208</v>
      </c>
      <c r="Q56">
        <v>46482</v>
      </c>
      <c r="S56">
        <v>1445.9921798631476</v>
      </c>
    </row>
    <row r="57" spans="3:19" x14ac:dyDescent="0.25">
      <c r="C57">
        <v>4</v>
      </c>
      <c r="D57">
        <v>100</v>
      </c>
      <c r="E57">
        <v>0.6</v>
      </c>
      <c r="I57">
        <v>96</v>
      </c>
      <c r="Q57">
        <v>26172</v>
      </c>
    </row>
    <row r="58" spans="3:19" x14ac:dyDescent="0.25">
      <c r="C58">
        <v>4</v>
      </c>
      <c r="D58">
        <v>101</v>
      </c>
      <c r="E58">
        <v>3.2</v>
      </c>
      <c r="I58">
        <v>516</v>
      </c>
      <c r="J58">
        <v>46.5</v>
      </c>
      <c r="K58">
        <v>14</v>
      </c>
      <c r="Q58">
        <v>270827</v>
      </c>
    </row>
    <row r="59" spans="3:19" x14ac:dyDescent="0.25">
      <c r="C59">
        <v>4</v>
      </c>
      <c r="D59" t="s">
        <v>1199</v>
      </c>
      <c r="E59">
        <v>10.55</v>
      </c>
      <c r="I59">
        <v>1768.8</v>
      </c>
      <c r="L59">
        <v>22</v>
      </c>
      <c r="Q59">
        <v>478113</v>
      </c>
      <c r="S59">
        <v>1884.5707291818965</v>
      </c>
    </row>
    <row r="60" spans="3:19" x14ac:dyDescent="0.25">
      <c r="C60">
        <v>4</v>
      </c>
      <c r="D60">
        <v>526</v>
      </c>
      <c r="E60">
        <v>10.5</v>
      </c>
      <c r="I60">
        <v>1760</v>
      </c>
      <c r="Q60">
        <v>473564</v>
      </c>
      <c r="S60">
        <v>1884.5707291818965</v>
      </c>
    </row>
    <row r="61" spans="3:19" x14ac:dyDescent="0.25">
      <c r="C61">
        <v>4</v>
      </c>
      <c r="D61">
        <v>746</v>
      </c>
      <c r="E61">
        <v>0.05</v>
      </c>
      <c r="I61">
        <v>8.8000000000000007</v>
      </c>
      <c r="L61">
        <v>22</v>
      </c>
      <c r="Q61">
        <v>4549</v>
      </c>
    </row>
    <row r="62" spans="3:19" x14ac:dyDescent="0.25">
      <c r="C62">
        <v>4</v>
      </c>
      <c r="D62" t="s">
        <v>1200</v>
      </c>
      <c r="E62">
        <v>8.8000000000000007</v>
      </c>
      <c r="I62">
        <v>1024</v>
      </c>
      <c r="K62">
        <v>12</v>
      </c>
      <c r="Q62">
        <v>268852</v>
      </c>
      <c r="S62">
        <v>1166.6666666666667</v>
      </c>
    </row>
    <row r="63" spans="3:19" x14ac:dyDescent="0.25">
      <c r="C63">
        <v>4</v>
      </c>
      <c r="D63">
        <v>303</v>
      </c>
      <c r="S63">
        <v>1166.6666666666667</v>
      </c>
    </row>
    <row r="64" spans="3:19" x14ac:dyDescent="0.25">
      <c r="C64">
        <v>4</v>
      </c>
      <c r="D64">
        <v>304</v>
      </c>
      <c r="E64">
        <v>0.8</v>
      </c>
      <c r="I64">
        <v>136</v>
      </c>
      <c r="K64">
        <v>12</v>
      </c>
      <c r="Q64">
        <v>38614</v>
      </c>
    </row>
    <row r="65" spans="3:19" x14ac:dyDescent="0.25">
      <c r="C65">
        <v>4</v>
      </c>
      <c r="D65">
        <v>305</v>
      </c>
      <c r="E65">
        <v>1</v>
      </c>
      <c r="I65">
        <v>160</v>
      </c>
      <c r="Q65">
        <v>55428</v>
      </c>
    </row>
    <row r="66" spans="3:19" x14ac:dyDescent="0.25">
      <c r="C66">
        <v>4</v>
      </c>
      <c r="D66">
        <v>310</v>
      </c>
      <c r="E66">
        <v>1</v>
      </c>
      <c r="I66">
        <v>168</v>
      </c>
      <c r="Q66">
        <v>35436</v>
      </c>
    </row>
    <row r="67" spans="3:19" x14ac:dyDescent="0.25">
      <c r="C67">
        <v>4</v>
      </c>
      <c r="D67">
        <v>409</v>
      </c>
      <c r="E67">
        <v>5</v>
      </c>
      <c r="I67">
        <v>560</v>
      </c>
      <c r="Q67">
        <v>139374</v>
      </c>
    </row>
    <row r="68" spans="3:19" x14ac:dyDescent="0.25">
      <c r="C68">
        <v>4</v>
      </c>
      <c r="D68">
        <v>642</v>
      </c>
      <c r="E68">
        <v>1</v>
      </c>
    </row>
    <row r="69" spans="3:19" x14ac:dyDescent="0.25">
      <c r="C69">
        <v>4</v>
      </c>
      <c r="D69" t="s">
        <v>1201</v>
      </c>
      <c r="E69">
        <v>1.8</v>
      </c>
      <c r="I69">
        <v>278.39999999999998</v>
      </c>
      <c r="Q69">
        <v>56279</v>
      </c>
    </row>
    <row r="70" spans="3:19" x14ac:dyDescent="0.25">
      <c r="C70">
        <v>4</v>
      </c>
      <c r="D70">
        <v>30</v>
      </c>
      <c r="E70">
        <v>1.8</v>
      </c>
      <c r="I70">
        <v>278.39999999999998</v>
      </c>
      <c r="Q70">
        <v>56279</v>
      </c>
    </row>
    <row r="71" spans="3:19" x14ac:dyDescent="0.25">
      <c r="C71" t="s">
        <v>1205</v>
      </c>
      <c r="E71">
        <v>26.150000000000002</v>
      </c>
      <c r="I71">
        <v>3891.2000000000003</v>
      </c>
      <c r="J71">
        <v>46.5</v>
      </c>
      <c r="K71">
        <v>26</v>
      </c>
      <c r="L71">
        <v>22</v>
      </c>
      <c r="Q71">
        <v>1146725</v>
      </c>
      <c r="S71">
        <v>4497.2295757117108</v>
      </c>
    </row>
    <row r="72" spans="3:19" x14ac:dyDescent="0.25">
      <c r="C72">
        <v>5</v>
      </c>
      <c r="D72" t="s">
        <v>210</v>
      </c>
      <c r="E72">
        <v>5</v>
      </c>
      <c r="I72">
        <v>844</v>
      </c>
      <c r="J72">
        <v>5</v>
      </c>
      <c r="K72">
        <v>34</v>
      </c>
      <c r="Q72">
        <v>343946</v>
      </c>
      <c r="S72">
        <v>1445.9921798631476</v>
      </c>
    </row>
    <row r="73" spans="3:19" x14ac:dyDescent="0.25">
      <c r="C73">
        <v>5</v>
      </c>
      <c r="D73">
        <v>99</v>
      </c>
      <c r="E73">
        <v>1.2</v>
      </c>
      <c r="I73">
        <v>200</v>
      </c>
      <c r="Q73">
        <v>46482</v>
      </c>
      <c r="S73">
        <v>1445.9921798631476</v>
      </c>
    </row>
    <row r="74" spans="3:19" x14ac:dyDescent="0.25">
      <c r="C74">
        <v>5</v>
      </c>
      <c r="D74">
        <v>100</v>
      </c>
      <c r="E74">
        <v>0.6</v>
      </c>
      <c r="I74">
        <v>104</v>
      </c>
      <c r="Q74">
        <v>26172</v>
      </c>
    </row>
    <row r="75" spans="3:19" x14ac:dyDescent="0.25">
      <c r="C75">
        <v>5</v>
      </c>
      <c r="D75">
        <v>101</v>
      </c>
      <c r="E75">
        <v>3.2</v>
      </c>
      <c r="I75">
        <v>540</v>
      </c>
      <c r="J75">
        <v>5</v>
      </c>
      <c r="K75">
        <v>34</v>
      </c>
      <c r="Q75">
        <v>271292</v>
      </c>
    </row>
    <row r="76" spans="3:19" x14ac:dyDescent="0.25">
      <c r="C76">
        <v>5</v>
      </c>
      <c r="D76" t="s">
        <v>1199</v>
      </c>
      <c r="E76">
        <v>10.55</v>
      </c>
      <c r="I76">
        <v>1669.2</v>
      </c>
      <c r="L76">
        <v>26</v>
      </c>
      <c r="Q76">
        <v>487953</v>
      </c>
      <c r="R76">
        <v>5000</v>
      </c>
      <c r="S76">
        <v>1884.5707291818965</v>
      </c>
    </row>
    <row r="77" spans="3:19" x14ac:dyDescent="0.25">
      <c r="C77">
        <v>5</v>
      </c>
      <c r="D77">
        <v>526</v>
      </c>
      <c r="E77">
        <v>10.5</v>
      </c>
      <c r="I77">
        <v>1660.8</v>
      </c>
      <c r="Q77">
        <v>482804</v>
      </c>
      <c r="R77">
        <v>5000</v>
      </c>
      <c r="S77">
        <v>1884.5707291818965</v>
      </c>
    </row>
    <row r="78" spans="3:19" x14ac:dyDescent="0.25">
      <c r="C78">
        <v>5</v>
      </c>
      <c r="D78">
        <v>746</v>
      </c>
      <c r="E78">
        <v>0.05</v>
      </c>
      <c r="I78">
        <v>8.4</v>
      </c>
      <c r="L78">
        <v>26</v>
      </c>
      <c r="Q78">
        <v>5149</v>
      </c>
    </row>
    <row r="79" spans="3:19" x14ac:dyDescent="0.25">
      <c r="C79">
        <v>5</v>
      </c>
      <c r="D79" t="s">
        <v>1200</v>
      </c>
      <c r="E79">
        <v>8.8000000000000007</v>
      </c>
      <c r="I79">
        <v>1344</v>
      </c>
      <c r="K79">
        <v>16</v>
      </c>
      <c r="Q79">
        <v>327569</v>
      </c>
      <c r="S79">
        <v>1166.6666666666667</v>
      </c>
    </row>
    <row r="80" spans="3:19" x14ac:dyDescent="0.25">
      <c r="C80">
        <v>5</v>
      </c>
      <c r="D80">
        <v>303</v>
      </c>
      <c r="S80">
        <v>1166.6666666666667</v>
      </c>
    </row>
    <row r="81" spans="3:19" x14ac:dyDescent="0.25">
      <c r="C81">
        <v>5</v>
      </c>
      <c r="D81">
        <v>304</v>
      </c>
      <c r="E81">
        <v>0.8</v>
      </c>
      <c r="I81">
        <v>136</v>
      </c>
      <c r="K81">
        <v>16</v>
      </c>
      <c r="Q81">
        <v>39677</v>
      </c>
    </row>
    <row r="82" spans="3:19" x14ac:dyDescent="0.25">
      <c r="C82">
        <v>5</v>
      </c>
      <c r="D82">
        <v>305</v>
      </c>
      <c r="E82">
        <v>1</v>
      </c>
      <c r="I82">
        <v>168</v>
      </c>
      <c r="Q82">
        <v>59620</v>
      </c>
    </row>
    <row r="83" spans="3:19" x14ac:dyDescent="0.25">
      <c r="C83">
        <v>5</v>
      </c>
      <c r="D83">
        <v>310</v>
      </c>
      <c r="E83">
        <v>1</v>
      </c>
      <c r="I83">
        <v>168</v>
      </c>
      <c r="Q83">
        <v>40400</v>
      </c>
    </row>
    <row r="84" spans="3:19" x14ac:dyDescent="0.25">
      <c r="C84">
        <v>5</v>
      </c>
      <c r="D84">
        <v>409</v>
      </c>
      <c r="E84">
        <v>5</v>
      </c>
      <c r="I84">
        <v>832</v>
      </c>
      <c r="Q84">
        <v>182307</v>
      </c>
    </row>
    <row r="85" spans="3:19" x14ac:dyDescent="0.25">
      <c r="C85">
        <v>5</v>
      </c>
      <c r="D85">
        <v>642</v>
      </c>
      <c r="E85">
        <v>1</v>
      </c>
      <c r="I85">
        <v>40</v>
      </c>
      <c r="Q85">
        <v>5565</v>
      </c>
    </row>
    <row r="86" spans="3:19" x14ac:dyDescent="0.25">
      <c r="C86">
        <v>5</v>
      </c>
      <c r="D86" t="s">
        <v>1201</v>
      </c>
      <c r="E86">
        <v>1.8</v>
      </c>
      <c r="I86">
        <v>298.39999999999998</v>
      </c>
      <c r="Q86">
        <v>55943</v>
      </c>
    </row>
    <row r="87" spans="3:19" x14ac:dyDescent="0.25">
      <c r="C87">
        <v>5</v>
      </c>
      <c r="D87">
        <v>30</v>
      </c>
      <c r="E87">
        <v>1.8</v>
      </c>
      <c r="I87">
        <v>298.39999999999998</v>
      </c>
      <c r="Q87">
        <v>55943</v>
      </c>
    </row>
    <row r="88" spans="3:19" x14ac:dyDescent="0.25">
      <c r="C88" t="s">
        <v>1206</v>
      </c>
      <c r="E88">
        <v>26.150000000000002</v>
      </c>
      <c r="I88">
        <v>4155.6000000000004</v>
      </c>
      <c r="J88">
        <v>5</v>
      </c>
      <c r="K88">
        <v>50</v>
      </c>
      <c r="L88">
        <v>26</v>
      </c>
      <c r="Q88">
        <v>1215411</v>
      </c>
      <c r="R88">
        <v>5000</v>
      </c>
      <c r="S88">
        <v>4497.2295757117108</v>
      </c>
    </row>
  </sheetData>
  <hyperlinks>
    <hyperlink ref="A2" location="Obsah!A1" display="Zpět na Obsah  KL 01  1.-4.měsíc" xr:uid="{59C71F95-6D1E-4B10-B8D9-FF793E5BA238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1223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459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16446997.200000003</v>
      </c>
      <c r="C3" s="222">
        <f t="shared" ref="C3:Z3" si="0">SUBTOTAL(9,C6:C1048576)</f>
        <v>8</v>
      </c>
      <c r="D3" s="222"/>
      <c r="E3" s="222">
        <f>SUBTOTAL(9,E6:E1048576)/4</f>
        <v>21323095.820000004</v>
      </c>
      <c r="F3" s="222"/>
      <c r="G3" s="222">
        <f t="shared" si="0"/>
        <v>7</v>
      </c>
      <c r="H3" s="222">
        <f>SUBTOTAL(9,H6:H1048576)/4</f>
        <v>22053054.830000002</v>
      </c>
      <c r="I3" s="225">
        <f>IF(B3&lt;&gt;0,H3/B3,"")</f>
        <v>1.3408559971056599</v>
      </c>
      <c r="J3" s="223">
        <f>IF(E3&lt;&gt;0,H3/E3,"")</f>
        <v>1.0342332565665879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78"/>
      <c r="B5" s="579">
        <v>2018</v>
      </c>
      <c r="C5" s="580"/>
      <c r="D5" s="580"/>
      <c r="E5" s="580">
        <v>2019</v>
      </c>
      <c r="F5" s="580"/>
      <c r="G5" s="580"/>
      <c r="H5" s="580">
        <v>2020</v>
      </c>
      <c r="I5" s="581" t="s">
        <v>264</v>
      </c>
      <c r="J5" s="582" t="s">
        <v>2</v>
      </c>
      <c r="K5" s="579">
        <v>2015</v>
      </c>
      <c r="L5" s="580"/>
      <c r="M5" s="580"/>
      <c r="N5" s="580">
        <v>2019</v>
      </c>
      <c r="O5" s="580"/>
      <c r="P5" s="580"/>
      <c r="Q5" s="580">
        <v>2020</v>
      </c>
      <c r="R5" s="581" t="s">
        <v>264</v>
      </c>
      <c r="S5" s="582" t="s">
        <v>2</v>
      </c>
      <c r="T5" s="579">
        <v>2015</v>
      </c>
      <c r="U5" s="580"/>
      <c r="V5" s="580"/>
      <c r="W5" s="580">
        <v>2019</v>
      </c>
      <c r="X5" s="580"/>
      <c r="Y5" s="580"/>
      <c r="Z5" s="580">
        <v>2020</v>
      </c>
      <c r="AA5" s="581" t="s">
        <v>264</v>
      </c>
      <c r="AB5" s="582" t="s">
        <v>2</v>
      </c>
    </row>
    <row r="6" spans="1:28" ht="14.45" customHeight="1" x14ac:dyDescent="0.25">
      <c r="A6" s="583" t="s">
        <v>1220</v>
      </c>
      <c r="B6" s="584">
        <v>16446997.200000003</v>
      </c>
      <c r="C6" s="585">
        <v>1</v>
      </c>
      <c r="D6" s="585">
        <v>0.77132313894934212</v>
      </c>
      <c r="E6" s="584">
        <v>21323095.820000008</v>
      </c>
      <c r="F6" s="585">
        <v>1.2964734875737685</v>
      </c>
      <c r="G6" s="585">
        <v>1</v>
      </c>
      <c r="H6" s="584">
        <v>22053054.829999998</v>
      </c>
      <c r="I6" s="585">
        <v>1.3408559971056597</v>
      </c>
      <c r="J6" s="585">
        <v>1.0342332565665875</v>
      </c>
      <c r="K6" s="584"/>
      <c r="L6" s="585"/>
      <c r="M6" s="585"/>
      <c r="N6" s="584"/>
      <c r="O6" s="585"/>
      <c r="P6" s="585"/>
      <c r="Q6" s="584"/>
      <c r="R6" s="585"/>
      <c r="S6" s="585"/>
      <c r="T6" s="584"/>
      <c r="U6" s="585"/>
      <c r="V6" s="585"/>
      <c r="W6" s="584"/>
      <c r="X6" s="585"/>
      <c r="Y6" s="585"/>
      <c r="Z6" s="584"/>
      <c r="AA6" s="585"/>
      <c r="AB6" s="586"/>
    </row>
    <row r="7" spans="1:28" ht="14.45" customHeight="1" x14ac:dyDescent="0.25">
      <c r="A7" s="593" t="s">
        <v>1221</v>
      </c>
      <c r="B7" s="587">
        <v>3235925.0400000024</v>
      </c>
      <c r="C7" s="588">
        <v>1</v>
      </c>
      <c r="D7" s="588">
        <v>0.82566715726023243</v>
      </c>
      <c r="E7" s="587">
        <v>3919164.0500000035</v>
      </c>
      <c r="F7" s="588">
        <v>1.2111417914674565</v>
      </c>
      <c r="G7" s="588">
        <v>1</v>
      </c>
      <c r="H7" s="587">
        <v>3501000.1000000029</v>
      </c>
      <c r="I7" s="588">
        <v>1.0819163165782111</v>
      </c>
      <c r="J7" s="588">
        <v>0.89330276950259324</v>
      </c>
      <c r="K7" s="587"/>
      <c r="L7" s="588"/>
      <c r="M7" s="588"/>
      <c r="N7" s="587"/>
      <c r="O7" s="588"/>
      <c r="P7" s="588"/>
      <c r="Q7" s="587"/>
      <c r="R7" s="588"/>
      <c r="S7" s="588"/>
      <c r="T7" s="587"/>
      <c r="U7" s="588"/>
      <c r="V7" s="588"/>
      <c r="W7" s="587"/>
      <c r="X7" s="588"/>
      <c r="Y7" s="588"/>
      <c r="Z7" s="587"/>
      <c r="AA7" s="588"/>
      <c r="AB7" s="589"/>
    </row>
    <row r="8" spans="1:28" ht="14.45" customHeight="1" thickBot="1" x14ac:dyDescent="0.3">
      <c r="A8" s="594" t="s">
        <v>1222</v>
      </c>
      <c r="B8" s="590">
        <v>13211072.16</v>
      </c>
      <c r="C8" s="591">
        <v>1</v>
      </c>
      <c r="D8" s="591">
        <v>0.75908549485194854</v>
      </c>
      <c r="E8" s="590">
        <v>17403931.770000003</v>
      </c>
      <c r="F8" s="591">
        <v>1.3173746656758858</v>
      </c>
      <c r="G8" s="591">
        <v>1</v>
      </c>
      <c r="H8" s="590">
        <v>18552054.729999997</v>
      </c>
      <c r="I8" s="591">
        <v>1.4042807809476074</v>
      </c>
      <c r="J8" s="591">
        <v>1.0659691715166955</v>
      </c>
      <c r="K8" s="590"/>
      <c r="L8" s="591"/>
      <c r="M8" s="591"/>
      <c r="N8" s="590"/>
      <c r="O8" s="591"/>
      <c r="P8" s="591"/>
      <c r="Q8" s="590"/>
      <c r="R8" s="591"/>
      <c r="S8" s="591"/>
      <c r="T8" s="590"/>
      <c r="U8" s="591"/>
      <c r="V8" s="591"/>
      <c r="W8" s="590"/>
      <c r="X8" s="591"/>
      <c r="Y8" s="591"/>
      <c r="Z8" s="590"/>
      <c r="AA8" s="591"/>
      <c r="AB8" s="592"/>
    </row>
    <row r="9" spans="1:28" ht="14.45" customHeight="1" thickBot="1" x14ac:dyDescent="0.25"/>
    <row r="10" spans="1:28" ht="14.45" customHeight="1" x14ac:dyDescent="0.25">
      <c r="A10" s="583" t="s">
        <v>462</v>
      </c>
      <c r="B10" s="584">
        <v>3235925.0400000028</v>
      </c>
      <c r="C10" s="585">
        <v>1</v>
      </c>
      <c r="D10" s="585">
        <v>0.82566715726023243</v>
      </c>
      <c r="E10" s="584">
        <v>3919164.050000004</v>
      </c>
      <c r="F10" s="585">
        <v>1.2111417914674565</v>
      </c>
      <c r="G10" s="585">
        <v>1</v>
      </c>
      <c r="H10" s="584">
        <v>3501000.1000000029</v>
      </c>
      <c r="I10" s="585">
        <v>1.0819163165782109</v>
      </c>
      <c r="J10" s="586">
        <v>0.89330276950259313</v>
      </c>
    </row>
    <row r="11" spans="1:28" ht="14.45" customHeight="1" x14ac:dyDescent="0.25">
      <c r="A11" s="593" t="s">
        <v>1224</v>
      </c>
      <c r="B11" s="587">
        <v>3235370.0400000028</v>
      </c>
      <c r="C11" s="588">
        <v>1</v>
      </c>
      <c r="D11" s="588">
        <v>0.82552554542849499</v>
      </c>
      <c r="E11" s="587">
        <v>3919164.050000004</v>
      </c>
      <c r="F11" s="588">
        <v>1.2113495524610844</v>
      </c>
      <c r="G11" s="588">
        <v>1</v>
      </c>
      <c r="H11" s="587">
        <v>3499427.1000000029</v>
      </c>
      <c r="I11" s="588">
        <v>1.0816157214585569</v>
      </c>
      <c r="J11" s="589">
        <v>0.89290140840111021</v>
      </c>
    </row>
    <row r="12" spans="1:28" ht="14.45" customHeight="1" x14ac:dyDescent="0.25">
      <c r="A12" s="593" t="s">
        <v>1225</v>
      </c>
      <c r="B12" s="587">
        <v>555</v>
      </c>
      <c r="C12" s="588">
        <v>1</v>
      </c>
      <c r="D12" s="588"/>
      <c r="E12" s="587"/>
      <c r="F12" s="588"/>
      <c r="G12" s="588"/>
      <c r="H12" s="587">
        <v>1573</v>
      </c>
      <c r="I12" s="588">
        <v>2.8342342342342342</v>
      </c>
      <c r="J12" s="589"/>
    </row>
    <row r="13" spans="1:28" ht="14.45" customHeight="1" x14ac:dyDescent="0.25">
      <c r="A13" s="595" t="s">
        <v>467</v>
      </c>
      <c r="B13" s="596">
        <v>13211072.16</v>
      </c>
      <c r="C13" s="597">
        <v>1</v>
      </c>
      <c r="D13" s="597">
        <v>0.75908549485194876</v>
      </c>
      <c r="E13" s="596">
        <v>17403931.769999996</v>
      </c>
      <c r="F13" s="597">
        <v>1.3173746656758853</v>
      </c>
      <c r="G13" s="597">
        <v>1</v>
      </c>
      <c r="H13" s="596">
        <v>18552054.73</v>
      </c>
      <c r="I13" s="597">
        <v>1.4042807809476079</v>
      </c>
      <c r="J13" s="598">
        <v>1.0659691715166961</v>
      </c>
    </row>
    <row r="14" spans="1:28" ht="14.45" customHeight="1" thickBot="1" x14ac:dyDescent="0.3">
      <c r="A14" s="594" t="s">
        <v>1224</v>
      </c>
      <c r="B14" s="590">
        <v>13211072.16</v>
      </c>
      <c r="C14" s="591">
        <v>1</v>
      </c>
      <c r="D14" s="591">
        <v>0.75908549485194876</v>
      </c>
      <c r="E14" s="590">
        <v>17403931.769999996</v>
      </c>
      <c r="F14" s="591">
        <v>1.3173746656758853</v>
      </c>
      <c r="G14" s="591">
        <v>1</v>
      </c>
      <c r="H14" s="590">
        <v>18552054.73</v>
      </c>
      <c r="I14" s="591">
        <v>1.4042807809476079</v>
      </c>
      <c r="J14" s="592">
        <v>1.0659691715166961</v>
      </c>
    </row>
    <row r="15" spans="1:28" ht="14.45" customHeight="1" x14ac:dyDescent="0.2">
      <c r="A15" s="523" t="s">
        <v>239</v>
      </c>
    </row>
    <row r="16" spans="1:28" ht="14.45" customHeight="1" x14ac:dyDescent="0.2">
      <c r="A16" s="524" t="s">
        <v>497</v>
      </c>
    </row>
    <row r="17" spans="1:1" ht="14.45" customHeight="1" x14ac:dyDescent="0.2">
      <c r="A17" s="523" t="s">
        <v>1226</v>
      </c>
    </row>
    <row r="18" spans="1:1" ht="14.45" customHeight="1" x14ac:dyDescent="0.2">
      <c r="A18" s="523" t="s">
        <v>1227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32027366-77CF-414B-99C1-BDAD51F13B75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459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12213.103019999999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14.414379999999996</v>
      </c>
      <c r="E7" s="165">
        <f t="shared" ref="E7:E14" si="0">IF(C7=0,0,D7/C7)</f>
        <v>0</v>
      </c>
    </row>
    <row r="8" spans="1:5" ht="14.45" customHeight="1" x14ac:dyDescent="0.25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0.8299007161420866</v>
      </c>
      <c r="E10" s="165">
        <f t="shared" si="0"/>
        <v>1.3831678602368112</v>
      </c>
    </row>
    <row r="11" spans="1:5" ht="14.45" customHeight="1" x14ac:dyDescent="0.25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1</v>
      </c>
      <c r="E11" s="165">
        <f t="shared" si="0"/>
        <v>1.25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2342.8174399999984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8270.8130899999996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21323.095820000002</v>
      </c>
      <c r="D17" s="183">
        <f ca="1">IF(ISERROR(VLOOKUP("Výnosy celkem",INDIRECT("HI!$A:$G"),5,0)),0,VLOOKUP("Výnosy celkem",INDIRECT("HI!$A:$G"),5,0))</f>
        <v>22053.054830000001</v>
      </c>
      <c r="E17" s="184">
        <f t="shared" ref="E17:E22" ca="1" si="1">IF(C17=0,0,D17/C17)</f>
        <v>1.0342332565665879</v>
      </c>
    </row>
    <row r="18" spans="1:5" ht="14.45" customHeight="1" x14ac:dyDescent="0.2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21323.095820000002</v>
      </c>
      <c r="D18" s="164">
        <f ca="1">IF(ISERROR(VLOOKUP("Ambulance *",INDIRECT("HI!$A:$G"),5,0)),0,VLOOKUP("Ambulance *",INDIRECT("HI!$A:$G"),5,0))</f>
        <v>22053.054830000001</v>
      </c>
      <c r="E18" s="165">
        <f t="shared" ca="1" si="1"/>
        <v>1.0342332565665879</v>
      </c>
    </row>
    <row r="19" spans="1:5" ht="14.45" customHeight="1" x14ac:dyDescent="0.25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1.0342332565665879</v>
      </c>
      <c r="E19" s="165">
        <f t="shared" si="1"/>
        <v>1.0342332565665879</v>
      </c>
    </row>
    <row r="20" spans="1:5" ht="14.45" customHeight="1" x14ac:dyDescent="0.25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1.0342332565665875</v>
      </c>
      <c r="E20" s="165">
        <f t="shared" si="1"/>
        <v>1.0342332565665875</v>
      </c>
    </row>
    <row r="21" spans="1:5" ht="14.45" customHeight="1" x14ac:dyDescent="0.25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5" customHeight="1" x14ac:dyDescent="0.2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0.66671254354734477</v>
      </c>
      <c r="E22" s="165">
        <f t="shared" si="1"/>
        <v>0.78436769829099384</v>
      </c>
    </row>
    <row r="23" spans="1:5" ht="14.45" customHeight="1" x14ac:dyDescent="0.2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8" t="s">
        <v>151</v>
      </c>
      <c r="B24" s="174"/>
      <c r="C24" s="175"/>
      <c r="D24" s="175"/>
      <c r="E24" s="176"/>
    </row>
    <row r="25" spans="1:5" ht="14.45" customHeight="1" thickBot="1" x14ac:dyDescent="0.25">
      <c r="A25" s="189"/>
      <c r="B25" s="190"/>
      <c r="C25" s="191"/>
      <c r="D25" s="191"/>
      <c r="E25" s="192"/>
    </row>
    <row r="26" spans="1:5" ht="14.45" customHeight="1" thickBot="1" x14ac:dyDescent="0.2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7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6FA93134-3B37-4D15-9205-70BC7648441F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1230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459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8645</v>
      </c>
      <c r="C3" s="260">
        <f t="shared" si="0"/>
        <v>10431</v>
      </c>
      <c r="D3" s="272">
        <f t="shared" si="0"/>
        <v>9526</v>
      </c>
      <c r="E3" s="224">
        <f t="shared" si="0"/>
        <v>16446997.200000007</v>
      </c>
      <c r="F3" s="222">
        <f t="shared" si="0"/>
        <v>21323095.81999997</v>
      </c>
      <c r="G3" s="261">
        <f t="shared" si="0"/>
        <v>22053054.829999972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78"/>
      <c r="B5" s="579">
        <v>2018</v>
      </c>
      <c r="C5" s="580">
        <v>2019</v>
      </c>
      <c r="D5" s="599">
        <v>2020</v>
      </c>
      <c r="E5" s="579">
        <v>2018</v>
      </c>
      <c r="F5" s="580">
        <v>2019</v>
      </c>
      <c r="G5" s="599">
        <v>2020</v>
      </c>
    </row>
    <row r="6" spans="1:7" ht="14.45" customHeight="1" x14ac:dyDescent="0.2">
      <c r="A6" s="568" t="s">
        <v>1224</v>
      </c>
      <c r="B6" s="116">
        <v>8637</v>
      </c>
      <c r="C6" s="116">
        <v>10431</v>
      </c>
      <c r="D6" s="116">
        <v>9524</v>
      </c>
      <c r="E6" s="600">
        <v>16446442.200000007</v>
      </c>
      <c r="F6" s="600">
        <v>21323095.81999997</v>
      </c>
      <c r="G6" s="601">
        <v>22051481.829999972</v>
      </c>
    </row>
    <row r="7" spans="1:7" ht="14.45" customHeight="1" x14ac:dyDescent="0.2">
      <c r="A7" s="569" t="s">
        <v>1228</v>
      </c>
      <c r="B7" s="489"/>
      <c r="C7" s="489"/>
      <c r="D7" s="489">
        <v>2</v>
      </c>
      <c r="E7" s="602"/>
      <c r="F7" s="602"/>
      <c r="G7" s="603">
        <v>1573</v>
      </c>
    </row>
    <row r="8" spans="1:7" ht="14.45" customHeight="1" thickBot="1" x14ac:dyDescent="0.25">
      <c r="A8" s="606" t="s">
        <v>1229</v>
      </c>
      <c r="B8" s="496">
        <v>8</v>
      </c>
      <c r="C8" s="496"/>
      <c r="D8" s="496"/>
      <c r="E8" s="604">
        <v>555</v>
      </c>
      <c r="F8" s="604"/>
      <c r="G8" s="605"/>
    </row>
    <row r="9" spans="1:7" ht="14.45" customHeight="1" x14ac:dyDescent="0.2">
      <c r="A9" s="523" t="s">
        <v>239</v>
      </c>
    </row>
    <row r="10" spans="1:7" ht="14.45" customHeight="1" x14ac:dyDescent="0.2">
      <c r="A10" s="524" t="s">
        <v>497</v>
      </c>
    </row>
    <row r="11" spans="1:7" ht="14.45" customHeight="1" x14ac:dyDescent="0.2">
      <c r="A11" s="523" t="s">
        <v>1226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2EA9A232-17E1-4D4F-8D07-60EFA5E4360A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1328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459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8645</v>
      </c>
      <c r="H3" s="103">
        <f t="shared" si="0"/>
        <v>16446997.199999999</v>
      </c>
      <c r="I3" s="74"/>
      <c r="J3" s="74"/>
      <c r="K3" s="103">
        <f t="shared" si="0"/>
        <v>10431</v>
      </c>
      <c r="L3" s="103">
        <f t="shared" si="0"/>
        <v>21323095.82</v>
      </c>
      <c r="M3" s="74"/>
      <c r="N3" s="74"/>
      <c r="O3" s="103">
        <f t="shared" si="0"/>
        <v>9526</v>
      </c>
      <c r="P3" s="103">
        <f t="shared" si="0"/>
        <v>22053054.829999998</v>
      </c>
      <c r="Q3" s="75">
        <f>IF(L3=0,0,P3/L3)</f>
        <v>1.0342332565665879</v>
      </c>
      <c r="R3" s="104">
        <f>IF(O3=0,0,P3/O3)</f>
        <v>2315.0382983413815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07"/>
      <c r="B5" s="607"/>
      <c r="C5" s="608"/>
      <c r="D5" s="609"/>
      <c r="E5" s="610"/>
      <c r="F5" s="611"/>
      <c r="G5" s="612" t="s">
        <v>71</v>
      </c>
      <c r="H5" s="613" t="s">
        <v>14</v>
      </c>
      <c r="I5" s="614"/>
      <c r="J5" s="614"/>
      <c r="K5" s="612" t="s">
        <v>71</v>
      </c>
      <c r="L5" s="613" t="s">
        <v>14</v>
      </c>
      <c r="M5" s="614"/>
      <c r="N5" s="614"/>
      <c r="O5" s="612" t="s">
        <v>71</v>
      </c>
      <c r="P5" s="613" t="s">
        <v>14</v>
      </c>
      <c r="Q5" s="615"/>
      <c r="R5" s="616"/>
    </row>
    <row r="6" spans="1:18" ht="14.45" customHeight="1" x14ac:dyDescent="0.2">
      <c r="A6" s="543" t="s">
        <v>1231</v>
      </c>
      <c r="B6" s="544" t="s">
        <v>1232</v>
      </c>
      <c r="C6" s="544" t="s">
        <v>462</v>
      </c>
      <c r="D6" s="544" t="s">
        <v>1233</v>
      </c>
      <c r="E6" s="544" t="s">
        <v>1234</v>
      </c>
      <c r="F6" s="544" t="s">
        <v>1235</v>
      </c>
      <c r="G6" s="116">
        <v>44</v>
      </c>
      <c r="H6" s="116">
        <v>2904</v>
      </c>
      <c r="I6" s="544">
        <v>0.48159203980099502</v>
      </c>
      <c r="J6" s="544">
        <v>66</v>
      </c>
      <c r="K6" s="116">
        <v>90</v>
      </c>
      <c r="L6" s="116">
        <v>6030</v>
      </c>
      <c r="M6" s="544">
        <v>1</v>
      </c>
      <c r="N6" s="544">
        <v>67</v>
      </c>
      <c r="O6" s="116">
        <v>77</v>
      </c>
      <c r="P6" s="116">
        <v>5236</v>
      </c>
      <c r="Q6" s="549">
        <v>0.86832504145936984</v>
      </c>
      <c r="R6" s="560">
        <v>68</v>
      </c>
    </row>
    <row r="7" spans="1:18" ht="14.45" customHeight="1" x14ac:dyDescent="0.2">
      <c r="A7" s="484" t="s">
        <v>1231</v>
      </c>
      <c r="B7" s="485" t="s">
        <v>1232</v>
      </c>
      <c r="C7" s="485" t="s">
        <v>462</v>
      </c>
      <c r="D7" s="485" t="s">
        <v>1233</v>
      </c>
      <c r="E7" s="485" t="s">
        <v>1236</v>
      </c>
      <c r="F7" s="485" t="s">
        <v>1237</v>
      </c>
      <c r="G7" s="489">
        <v>120</v>
      </c>
      <c r="H7" s="489">
        <v>4440</v>
      </c>
      <c r="I7" s="485">
        <v>0.72124756335282647</v>
      </c>
      <c r="J7" s="485">
        <v>37</v>
      </c>
      <c r="K7" s="489">
        <v>162</v>
      </c>
      <c r="L7" s="489">
        <v>6156</v>
      </c>
      <c r="M7" s="485">
        <v>1</v>
      </c>
      <c r="N7" s="485">
        <v>38</v>
      </c>
      <c r="O7" s="489">
        <v>94</v>
      </c>
      <c r="P7" s="489">
        <v>3572</v>
      </c>
      <c r="Q7" s="506">
        <v>0.58024691358024694</v>
      </c>
      <c r="R7" s="490">
        <v>38</v>
      </c>
    </row>
    <row r="8" spans="1:18" ht="14.45" customHeight="1" x14ac:dyDescent="0.2">
      <c r="A8" s="484" t="s">
        <v>1231</v>
      </c>
      <c r="B8" s="485" t="s">
        <v>1232</v>
      </c>
      <c r="C8" s="485" t="s">
        <v>462</v>
      </c>
      <c r="D8" s="485" t="s">
        <v>1233</v>
      </c>
      <c r="E8" s="485" t="s">
        <v>1238</v>
      </c>
      <c r="F8" s="485" t="s">
        <v>1239</v>
      </c>
      <c r="G8" s="489">
        <v>471</v>
      </c>
      <c r="H8" s="489">
        <v>1169493</v>
      </c>
      <c r="I8" s="485">
        <v>0.80029356818788366</v>
      </c>
      <c r="J8" s="485">
        <v>2483</v>
      </c>
      <c r="K8" s="489">
        <v>585</v>
      </c>
      <c r="L8" s="489">
        <v>1461330</v>
      </c>
      <c r="M8" s="485">
        <v>1</v>
      </c>
      <c r="N8" s="485">
        <v>2498</v>
      </c>
      <c r="O8" s="489">
        <v>571</v>
      </c>
      <c r="P8" s="489">
        <v>1433210</v>
      </c>
      <c r="Q8" s="506">
        <v>0.98075725537695113</v>
      </c>
      <c r="R8" s="490">
        <v>2510</v>
      </c>
    </row>
    <row r="9" spans="1:18" ht="14.45" customHeight="1" x14ac:dyDescent="0.2">
      <c r="A9" s="484" t="s">
        <v>1231</v>
      </c>
      <c r="B9" s="485" t="s">
        <v>1232</v>
      </c>
      <c r="C9" s="485" t="s">
        <v>462</v>
      </c>
      <c r="D9" s="485" t="s">
        <v>1233</v>
      </c>
      <c r="E9" s="485" t="s">
        <v>1240</v>
      </c>
      <c r="F9" s="485" t="s">
        <v>1241</v>
      </c>
      <c r="G9" s="489">
        <v>87</v>
      </c>
      <c r="H9" s="489">
        <v>30189</v>
      </c>
      <c r="I9" s="485">
        <v>0.854002828854314</v>
      </c>
      <c r="J9" s="485">
        <v>347</v>
      </c>
      <c r="K9" s="489">
        <v>101</v>
      </c>
      <c r="L9" s="489">
        <v>35350</v>
      </c>
      <c r="M9" s="485">
        <v>1</v>
      </c>
      <c r="N9" s="485">
        <v>350</v>
      </c>
      <c r="O9" s="489">
        <v>70</v>
      </c>
      <c r="P9" s="489">
        <v>24640</v>
      </c>
      <c r="Q9" s="506">
        <v>0.69702970297029698</v>
      </c>
      <c r="R9" s="490">
        <v>352</v>
      </c>
    </row>
    <row r="10" spans="1:18" ht="14.45" customHeight="1" x14ac:dyDescent="0.2">
      <c r="A10" s="484" t="s">
        <v>1231</v>
      </c>
      <c r="B10" s="485" t="s">
        <v>1232</v>
      </c>
      <c r="C10" s="485" t="s">
        <v>462</v>
      </c>
      <c r="D10" s="485" t="s">
        <v>1233</v>
      </c>
      <c r="E10" s="485" t="s">
        <v>1242</v>
      </c>
      <c r="F10" s="485" t="s">
        <v>1243</v>
      </c>
      <c r="G10" s="489">
        <v>910</v>
      </c>
      <c r="H10" s="489">
        <v>319410</v>
      </c>
      <c r="I10" s="485">
        <v>0.81507509990354143</v>
      </c>
      <c r="J10" s="485">
        <v>351</v>
      </c>
      <c r="K10" s="489">
        <v>1107</v>
      </c>
      <c r="L10" s="489">
        <v>391878</v>
      </c>
      <c r="M10" s="485">
        <v>1</v>
      </c>
      <c r="N10" s="485">
        <v>354</v>
      </c>
      <c r="O10" s="489">
        <v>1014</v>
      </c>
      <c r="P10" s="489">
        <v>360984</v>
      </c>
      <c r="Q10" s="506">
        <v>0.9211642398909865</v>
      </c>
      <c r="R10" s="490">
        <v>356</v>
      </c>
    </row>
    <row r="11" spans="1:18" ht="14.45" customHeight="1" x14ac:dyDescent="0.2">
      <c r="A11" s="484" t="s">
        <v>1231</v>
      </c>
      <c r="B11" s="485" t="s">
        <v>1232</v>
      </c>
      <c r="C11" s="485" t="s">
        <v>462</v>
      </c>
      <c r="D11" s="485" t="s">
        <v>1233</v>
      </c>
      <c r="E11" s="485" t="s">
        <v>1244</v>
      </c>
      <c r="F11" s="485" t="s">
        <v>1245</v>
      </c>
      <c r="G11" s="489">
        <v>1972</v>
      </c>
      <c r="H11" s="489">
        <v>65733.040000000139</v>
      </c>
      <c r="I11" s="485">
        <v>0.9087552647095628</v>
      </c>
      <c r="J11" s="485">
        <v>33.333184584178568</v>
      </c>
      <c r="K11" s="489">
        <v>2170</v>
      </c>
      <c r="L11" s="489">
        <v>72333.050000000105</v>
      </c>
      <c r="M11" s="485">
        <v>1</v>
      </c>
      <c r="N11" s="485">
        <v>33.33320276497701</v>
      </c>
      <c r="O11" s="489">
        <v>1939</v>
      </c>
      <c r="P11" s="489">
        <v>64633.100000000057</v>
      </c>
      <c r="Q11" s="506">
        <v>0.89354866136572375</v>
      </c>
      <c r="R11" s="490">
        <v>33.333212996389918</v>
      </c>
    </row>
    <row r="12" spans="1:18" ht="14.45" customHeight="1" x14ac:dyDescent="0.2">
      <c r="A12" s="484" t="s">
        <v>1231</v>
      </c>
      <c r="B12" s="485" t="s">
        <v>1232</v>
      </c>
      <c r="C12" s="485" t="s">
        <v>462</v>
      </c>
      <c r="D12" s="485" t="s">
        <v>1233</v>
      </c>
      <c r="E12" s="485" t="s">
        <v>1246</v>
      </c>
      <c r="F12" s="485" t="s">
        <v>1247</v>
      </c>
      <c r="G12" s="489">
        <v>1052</v>
      </c>
      <c r="H12" s="489">
        <v>1601144</v>
      </c>
      <c r="I12" s="485">
        <v>0.84792208927006352</v>
      </c>
      <c r="J12" s="485">
        <v>1522</v>
      </c>
      <c r="K12" s="489">
        <v>1235</v>
      </c>
      <c r="L12" s="489">
        <v>1888315</v>
      </c>
      <c r="M12" s="485">
        <v>1</v>
      </c>
      <c r="N12" s="485">
        <v>1529</v>
      </c>
      <c r="O12" s="489">
        <v>1016</v>
      </c>
      <c r="P12" s="489">
        <v>1559560</v>
      </c>
      <c r="Q12" s="506">
        <v>0.8259003397208623</v>
      </c>
      <c r="R12" s="490">
        <v>1535</v>
      </c>
    </row>
    <row r="13" spans="1:18" ht="14.45" customHeight="1" x14ac:dyDescent="0.2">
      <c r="A13" s="484" t="s">
        <v>1231</v>
      </c>
      <c r="B13" s="485" t="s">
        <v>1232</v>
      </c>
      <c r="C13" s="485" t="s">
        <v>462</v>
      </c>
      <c r="D13" s="485" t="s">
        <v>1233</v>
      </c>
      <c r="E13" s="485" t="s">
        <v>1248</v>
      </c>
      <c r="F13" s="485" t="s">
        <v>1249</v>
      </c>
      <c r="G13" s="489">
        <v>190</v>
      </c>
      <c r="H13" s="489">
        <v>22040</v>
      </c>
      <c r="I13" s="485">
        <v>0.7661290322580645</v>
      </c>
      <c r="J13" s="485">
        <v>116</v>
      </c>
      <c r="K13" s="489">
        <v>248</v>
      </c>
      <c r="L13" s="489">
        <v>28768</v>
      </c>
      <c r="M13" s="485">
        <v>1</v>
      </c>
      <c r="N13" s="485">
        <v>116</v>
      </c>
      <c r="O13" s="489">
        <v>243</v>
      </c>
      <c r="P13" s="489">
        <v>28431</v>
      </c>
      <c r="Q13" s="506">
        <v>0.98828559510567293</v>
      </c>
      <c r="R13" s="490">
        <v>117</v>
      </c>
    </row>
    <row r="14" spans="1:18" ht="14.45" customHeight="1" x14ac:dyDescent="0.2">
      <c r="A14" s="484" t="s">
        <v>1231</v>
      </c>
      <c r="B14" s="485" t="s">
        <v>1232</v>
      </c>
      <c r="C14" s="485" t="s">
        <v>462</v>
      </c>
      <c r="D14" s="485" t="s">
        <v>1233</v>
      </c>
      <c r="E14" s="485" t="s">
        <v>1250</v>
      </c>
      <c r="F14" s="485" t="s">
        <v>1251</v>
      </c>
      <c r="G14" s="489">
        <v>518</v>
      </c>
      <c r="H14" s="489">
        <v>19166</v>
      </c>
      <c r="I14" s="485">
        <v>0.83643187570917343</v>
      </c>
      <c r="J14" s="485">
        <v>37</v>
      </c>
      <c r="K14" s="489">
        <v>603</v>
      </c>
      <c r="L14" s="489">
        <v>22914</v>
      </c>
      <c r="M14" s="485">
        <v>1</v>
      </c>
      <c r="N14" s="485">
        <v>38</v>
      </c>
      <c r="O14" s="489">
        <v>492</v>
      </c>
      <c r="P14" s="489">
        <v>18696</v>
      </c>
      <c r="Q14" s="506">
        <v>0.8159203980099502</v>
      </c>
      <c r="R14" s="490">
        <v>38</v>
      </c>
    </row>
    <row r="15" spans="1:18" ht="14.45" customHeight="1" x14ac:dyDescent="0.2">
      <c r="A15" s="484" t="s">
        <v>1231</v>
      </c>
      <c r="B15" s="485" t="s">
        <v>1232</v>
      </c>
      <c r="C15" s="485" t="s">
        <v>462</v>
      </c>
      <c r="D15" s="485" t="s">
        <v>1233</v>
      </c>
      <c r="E15" s="485" t="s">
        <v>1252</v>
      </c>
      <c r="F15" s="485" t="s">
        <v>1253</v>
      </c>
      <c r="G15" s="489">
        <v>19</v>
      </c>
      <c r="H15" s="489">
        <v>1406</v>
      </c>
      <c r="I15" s="485">
        <v>0.69432098765432104</v>
      </c>
      <c r="J15" s="485">
        <v>74</v>
      </c>
      <c r="K15" s="489">
        <v>27</v>
      </c>
      <c r="L15" s="489">
        <v>2025</v>
      </c>
      <c r="M15" s="485">
        <v>1</v>
      </c>
      <c r="N15" s="485">
        <v>75</v>
      </c>
      <c r="O15" s="489">
        <v>26</v>
      </c>
      <c r="P15" s="489">
        <v>1976</v>
      </c>
      <c r="Q15" s="506">
        <v>0.97580246913580249</v>
      </c>
      <c r="R15" s="490">
        <v>76</v>
      </c>
    </row>
    <row r="16" spans="1:18" ht="14.45" customHeight="1" x14ac:dyDescent="0.2">
      <c r="A16" s="484" t="s">
        <v>1231</v>
      </c>
      <c r="B16" s="485" t="s">
        <v>1232</v>
      </c>
      <c r="C16" s="485" t="s">
        <v>462</v>
      </c>
      <c r="D16" s="485" t="s">
        <v>1233</v>
      </c>
      <c r="E16" s="485" t="s">
        <v>1254</v>
      </c>
      <c r="F16" s="485" t="s">
        <v>1255</v>
      </c>
      <c r="G16" s="489"/>
      <c r="H16" s="489"/>
      <c r="I16" s="485"/>
      <c r="J16" s="485"/>
      <c r="K16" s="489"/>
      <c r="L16" s="489"/>
      <c r="M16" s="485"/>
      <c r="N16" s="485"/>
      <c r="O16" s="489">
        <v>1</v>
      </c>
      <c r="P16" s="489">
        <v>62</v>
      </c>
      <c r="Q16" s="506"/>
      <c r="R16" s="490">
        <v>62</v>
      </c>
    </row>
    <row r="17" spans="1:18" ht="14.45" customHeight="1" x14ac:dyDescent="0.2">
      <c r="A17" s="484" t="s">
        <v>1231</v>
      </c>
      <c r="B17" s="485" t="s">
        <v>1232</v>
      </c>
      <c r="C17" s="485" t="s">
        <v>462</v>
      </c>
      <c r="D17" s="485" t="s">
        <v>1233</v>
      </c>
      <c r="E17" s="485" t="s">
        <v>1256</v>
      </c>
      <c r="F17" s="485" t="s">
        <v>1257</v>
      </c>
      <c r="G17" s="489"/>
      <c r="H17" s="489"/>
      <c r="I17" s="485"/>
      <c r="J17" s="485"/>
      <c r="K17" s="489">
        <v>1</v>
      </c>
      <c r="L17" s="489">
        <v>4065</v>
      </c>
      <c r="M17" s="485">
        <v>1</v>
      </c>
      <c r="N17" s="485">
        <v>4065</v>
      </c>
      <c r="O17" s="489"/>
      <c r="P17" s="489"/>
      <c r="Q17" s="506"/>
      <c r="R17" s="490"/>
    </row>
    <row r="18" spans="1:18" ht="14.45" customHeight="1" x14ac:dyDescent="0.2">
      <c r="A18" s="484" t="s">
        <v>1258</v>
      </c>
      <c r="B18" s="485" t="s">
        <v>1259</v>
      </c>
      <c r="C18" s="485" t="s">
        <v>467</v>
      </c>
      <c r="D18" s="485" t="s">
        <v>1233</v>
      </c>
      <c r="E18" s="485" t="s">
        <v>1260</v>
      </c>
      <c r="F18" s="485" t="s">
        <v>1261</v>
      </c>
      <c r="G18" s="489">
        <v>45</v>
      </c>
      <c r="H18" s="489">
        <v>559890</v>
      </c>
      <c r="I18" s="485">
        <v>1.0412393182261979</v>
      </c>
      <c r="J18" s="485">
        <v>12442</v>
      </c>
      <c r="K18" s="489">
        <v>43</v>
      </c>
      <c r="L18" s="489">
        <v>537715</v>
      </c>
      <c r="M18" s="485">
        <v>1</v>
      </c>
      <c r="N18" s="485">
        <v>12505</v>
      </c>
      <c r="O18" s="489">
        <v>34</v>
      </c>
      <c r="P18" s="489">
        <v>427006</v>
      </c>
      <c r="Q18" s="506">
        <v>0.79411212259282338</v>
      </c>
      <c r="R18" s="490">
        <v>12559</v>
      </c>
    </row>
    <row r="19" spans="1:18" ht="14.45" customHeight="1" x14ac:dyDescent="0.2">
      <c r="A19" s="484" t="s">
        <v>1258</v>
      </c>
      <c r="B19" s="485" t="s">
        <v>1259</v>
      </c>
      <c r="C19" s="485" t="s">
        <v>467</v>
      </c>
      <c r="D19" s="485" t="s">
        <v>1233</v>
      </c>
      <c r="E19" s="485" t="s">
        <v>1262</v>
      </c>
      <c r="F19" s="485" t="s">
        <v>1263</v>
      </c>
      <c r="G19" s="489">
        <v>1001</v>
      </c>
      <c r="H19" s="489">
        <v>299299</v>
      </c>
      <c r="I19" s="485">
        <v>0.83704078664757475</v>
      </c>
      <c r="J19" s="485">
        <v>299</v>
      </c>
      <c r="K19" s="489">
        <v>1184</v>
      </c>
      <c r="L19" s="489">
        <v>357568</v>
      </c>
      <c r="M19" s="485">
        <v>1</v>
      </c>
      <c r="N19" s="485">
        <v>302</v>
      </c>
      <c r="O19" s="489">
        <v>950</v>
      </c>
      <c r="P19" s="489">
        <v>288800</v>
      </c>
      <c r="Q19" s="506">
        <v>0.80767853946661894</v>
      </c>
      <c r="R19" s="490">
        <v>304</v>
      </c>
    </row>
    <row r="20" spans="1:18" ht="14.45" customHeight="1" x14ac:dyDescent="0.2">
      <c r="A20" s="484" t="s">
        <v>1258</v>
      </c>
      <c r="B20" s="485" t="s">
        <v>1259</v>
      </c>
      <c r="C20" s="485" t="s">
        <v>467</v>
      </c>
      <c r="D20" s="485" t="s">
        <v>1233</v>
      </c>
      <c r="E20" s="485" t="s">
        <v>1264</v>
      </c>
      <c r="F20" s="485" t="s">
        <v>1265</v>
      </c>
      <c r="G20" s="489">
        <v>32</v>
      </c>
      <c r="H20" s="489">
        <v>334944</v>
      </c>
      <c r="I20" s="485">
        <v>0.91141224489795913</v>
      </c>
      <c r="J20" s="485">
        <v>10467</v>
      </c>
      <c r="K20" s="489">
        <v>35</v>
      </c>
      <c r="L20" s="489">
        <v>367500</v>
      </c>
      <c r="M20" s="485">
        <v>1</v>
      </c>
      <c r="N20" s="485">
        <v>10500</v>
      </c>
      <c r="O20" s="489">
        <v>30</v>
      </c>
      <c r="P20" s="489">
        <v>315900</v>
      </c>
      <c r="Q20" s="506">
        <v>0.85959183673469386</v>
      </c>
      <c r="R20" s="490">
        <v>10530</v>
      </c>
    </row>
    <row r="21" spans="1:18" ht="14.45" customHeight="1" x14ac:dyDescent="0.2">
      <c r="A21" s="484" t="s">
        <v>1258</v>
      </c>
      <c r="B21" s="485" t="s">
        <v>1259</v>
      </c>
      <c r="C21" s="485" t="s">
        <v>467</v>
      </c>
      <c r="D21" s="485" t="s">
        <v>1233</v>
      </c>
      <c r="E21" s="485" t="s">
        <v>1266</v>
      </c>
      <c r="F21" s="485" t="s">
        <v>1267</v>
      </c>
      <c r="G21" s="489"/>
      <c r="H21" s="489"/>
      <c r="I21" s="485"/>
      <c r="J21" s="485"/>
      <c r="K21" s="489"/>
      <c r="L21" s="489"/>
      <c r="M21" s="485"/>
      <c r="N21" s="485"/>
      <c r="O21" s="489">
        <v>1</v>
      </c>
      <c r="P21" s="489">
        <v>480</v>
      </c>
      <c r="Q21" s="506"/>
      <c r="R21" s="490">
        <v>480</v>
      </c>
    </row>
    <row r="22" spans="1:18" ht="14.45" customHeight="1" x14ac:dyDescent="0.2">
      <c r="A22" s="484" t="s">
        <v>1258</v>
      </c>
      <c r="B22" s="485" t="s">
        <v>1259</v>
      </c>
      <c r="C22" s="485" t="s">
        <v>467</v>
      </c>
      <c r="D22" s="485" t="s">
        <v>1233</v>
      </c>
      <c r="E22" s="485" t="s">
        <v>1268</v>
      </c>
      <c r="F22" s="485" t="s">
        <v>1269</v>
      </c>
      <c r="G22" s="489">
        <v>46</v>
      </c>
      <c r="H22" s="489">
        <v>30360</v>
      </c>
      <c r="I22" s="485">
        <v>1.0601298973391997</v>
      </c>
      <c r="J22" s="485">
        <v>660</v>
      </c>
      <c r="K22" s="489">
        <v>43</v>
      </c>
      <c r="L22" s="489">
        <v>28638</v>
      </c>
      <c r="M22" s="485">
        <v>1</v>
      </c>
      <c r="N22" s="485">
        <v>666</v>
      </c>
      <c r="O22" s="489">
        <v>36</v>
      </c>
      <c r="P22" s="489">
        <v>24120</v>
      </c>
      <c r="Q22" s="506">
        <v>0.84223758642363289</v>
      </c>
      <c r="R22" s="490">
        <v>670</v>
      </c>
    </row>
    <row r="23" spans="1:18" ht="14.45" customHeight="1" x14ac:dyDescent="0.2">
      <c r="A23" s="484" t="s">
        <v>1258</v>
      </c>
      <c r="B23" s="485" t="s">
        <v>1259</v>
      </c>
      <c r="C23" s="485" t="s">
        <v>467</v>
      </c>
      <c r="D23" s="485" t="s">
        <v>1233</v>
      </c>
      <c r="E23" s="485" t="s">
        <v>1270</v>
      </c>
      <c r="F23" s="485" t="s">
        <v>1271</v>
      </c>
      <c r="G23" s="489">
        <v>87</v>
      </c>
      <c r="H23" s="489">
        <v>83694</v>
      </c>
      <c r="I23" s="485">
        <v>1.1516202270381837</v>
      </c>
      <c r="J23" s="485">
        <v>962</v>
      </c>
      <c r="K23" s="489">
        <v>75</v>
      </c>
      <c r="L23" s="489">
        <v>72675</v>
      </c>
      <c r="M23" s="485">
        <v>1</v>
      </c>
      <c r="N23" s="485">
        <v>969</v>
      </c>
      <c r="O23" s="489">
        <v>71</v>
      </c>
      <c r="P23" s="489">
        <v>69225</v>
      </c>
      <c r="Q23" s="506">
        <v>0.95252837977296179</v>
      </c>
      <c r="R23" s="490">
        <v>975</v>
      </c>
    </row>
    <row r="24" spans="1:18" ht="14.45" customHeight="1" x14ac:dyDescent="0.2">
      <c r="A24" s="484" t="s">
        <v>1258</v>
      </c>
      <c r="B24" s="485" t="s">
        <v>1259</v>
      </c>
      <c r="C24" s="485" t="s">
        <v>467</v>
      </c>
      <c r="D24" s="485" t="s">
        <v>1233</v>
      </c>
      <c r="E24" s="485" t="s">
        <v>1272</v>
      </c>
      <c r="F24" s="485" t="s">
        <v>1273</v>
      </c>
      <c r="G24" s="489">
        <v>207</v>
      </c>
      <c r="H24" s="489">
        <v>1562643</v>
      </c>
      <c r="I24" s="485">
        <v>0.77068679294416353</v>
      </c>
      <c r="J24" s="485">
        <v>7549</v>
      </c>
      <c r="K24" s="489">
        <v>267</v>
      </c>
      <c r="L24" s="489">
        <v>2027598</v>
      </c>
      <c r="M24" s="485">
        <v>1</v>
      </c>
      <c r="N24" s="485">
        <v>7594</v>
      </c>
      <c r="O24" s="489">
        <v>206</v>
      </c>
      <c r="P24" s="489">
        <v>1572398</v>
      </c>
      <c r="Q24" s="506">
        <v>0.77549790441695055</v>
      </c>
      <c r="R24" s="490">
        <v>7633</v>
      </c>
    </row>
    <row r="25" spans="1:18" ht="14.45" customHeight="1" x14ac:dyDescent="0.2">
      <c r="A25" s="484" t="s">
        <v>1258</v>
      </c>
      <c r="B25" s="485" t="s">
        <v>1259</v>
      </c>
      <c r="C25" s="485" t="s">
        <v>467</v>
      </c>
      <c r="D25" s="485" t="s">
        <v>1233</v>
      </c>
      <c r="E25" s="485" t="s">
        <v>1274</v>
      </c>
      <c r="F25" s="485" t="s">
        <v>1275</v>
      </c>
      <c r="G25" s="489">
        <v>27</v>
      </c>
      <c r="H25" s="489">
        <v>142344</v>
      </c>
      <c r="I25" s="485">
        <v>2.6857358490566039</v>
      </c>
      <c r="J25" s="485">
        <v>5272</v>
      </c>
      <c r="K25" s="489">
        <v>10</v>
      </c>
      <c r="L25" s="489">
        <v>53000</v>
      </c>
      <c r="M25" s="485">
        <v>1</v>
      </c>
      <c r="N25" s="485">
        <v>5300</v>
      </c>
      <c r="O25" s="489">
        <v>5</v>
      </c>
      <c r="P25" s="489">
        <v>26625</v>
      </c>
      <c r="Q25" s="506">
        <v>0.50235849056603776</v>
      </c>
      <c r="R25" s="490">
        <v>5325</v>
      </c>
    </row>
    <row r="26" spans="1:18" ht="14.45" customHeight="1" x14ac:dyDescent="0.2">
      <c r="A26" s="484" t="s">
        <v>1258</v>
      </c>
      <c r="B26" s="485" t="s">
        <v>1259</v>
      </c>
      <c r="C26" s="485" t="s">
        <v>467</v>
      </c>
      <c r="D26" s="485" t="s">
        <v>1233</v>
      </c>
      <c r="E26" s="485" t="s">
        <v>1276</v>
      </c>
      <c r="F26" s="485" t="s">
        <v>1277</v>
      </c>
      <c r="G26" s="489">
        <v>44</v>
      </c>
      <c r="H26" s="489">
        <v>463056</v>
      </c>
      <c r="I26" s="485">
        <v>1.4595933806146573</v>
      </c>
      <c r="J26" s="485">
        <v>10524</v>
      </c>
      <c r="K26" s="489">
        <v>30</v>
      </c>
      <c r="L26" s="489">
        <v>317250</v>
      </c>
      <c r="M26" s="485">
        <v>1</v>
      </c>
      <c r="N26" s="485">
        <v>10575</v>
      </c>
      <c r="O26" s="489">
        <v>33</v>
      </c>
      <c r="P26" s="489">
        <v>350427</v>
      </c>
      <c r="Q26" s="506">
        <v>1.1045768321513003</v>
      </c>
      <c r="R26" s="490">
        <v>10619</v>
      </c>
    </row>
    <row r="27" spans="1:18" ht="14.45" customHeight="1" x14ac:dyDescent="0.2">
      <c r="A27" s="484" t="s">
        <v>1258</v>
      </c>
      <c r="B27" s="485" t="s">
        <v>1259</v>
      </c>
      <c r="C27" s="485" t="s">
        <v>467</v>
      </c>
      <c r="D27" s="485" t="s">
        <v>1233</v>
      </c>
      <c r="E27" s="485" t="s">
        <v>1278</v>
      </c>
      <c r="F27" s="485" t="s">
        <v>1279</v>
      </c>
      <c r="G27" s="489">
        <v>2</v>
      </c>
      <c r="H27" s="489">
        <v>24884</v>
      </c>
      <c r="I27" s="485">
        <v>0.49748100759696123</v>
      </c>
      <c r="J27" s="485">
        <v>12442</v>
      </c>
      <c r="K27" s="489">
        <v>4</v>
      </c>
      <c r="L27" s="489">
        <v>50020</v>
      </c>
      <c r="M27" s="485">
        <v>1</v>
      </c>
      <c r="N27" s="485">
        <v>12505</v>
      </c>
      <c r="O27" s="489">
        <v>8</v>
      </c>
      <c r="P27" s="489">
        <v>100472</v>
      </c>
      <c r="Q27" s="506">
        <v>2.0086365453818473</v>
      </c>
      <c r="R27" s="490">
        <v>12559</v>
      </c>
    </row>
    <row r="28" spans="1:18" ht="14.45" customHeight="1" x14ac:dyDescent="0.2">
      <c r="A28" s="484" t="s">
        <v>1258</v>
      </c>
      <c r="B28" s="485" t="s">
        <v>1259</v>
      </c>
      <c r="C28" s="485" t="s">
        <v>467</v>
      </c>
      <c r="D28" s="485" t="s">
        <v>1233</v>
      </c>
      <c r="E28" s="485" t="s">
        <v>1280</v>
      </c>
      <c r="F28" s="485" t="s">
        <v>1281</v>
      </c>
      <c r="G28" s="489">
        <v>0</v>
      </c>
      <c r="H28" s="489">
        <v>0</v>
      </c>
      <c r="I28" s="485">
        <v>0</v>
      </c>
      <c r="J28" s="485"/>
      <c r="K28" s="489">
        <v>2</v>
      </c>
      <c r="L28" s="489">
        <v>2246</v>
      </c>
      <c r="M28" s="485">
        <v>1</v>
      </c>
      <c r="N28" s="485">
        <v>1123</v>
      </c>
      <c r="O28" s="489"/>
      <c r="P28" s="489"/>
      <c r="Q28" s="506"/>
      <c r="R28" s="490"/>
    </row>
    <row r="29" spans="1:18" ht="14.45" customHeight="1" x14ac:dyDescent="0.2">
      <c r="A29" s="484" t="s">
        <v>1258</v>
      </c>
      <c r="B29" s="485" t="s">
        <v>1259</v>
      </c>
      <c r="C29" s="485" t="s">
        <v>467</v>
      </c>
      <c r="D29" s="485" t="s">
        <v>1233</v>
      </c>
      <c r="E29" s="485" t="s">
        <v>1282</v>
      </c>
      <c r="F29" s="485" t="s">
        <v>1283</v>
      </c>
      <c r="G29" s="489">
        <v>4</v>
      </c>
      <c r="H29" s="489">
        <v>2496</v>
      </c>
      <c r="I29" s="485"/>
      <c r="J29" s="485">
        <v>624</v>
      </c>
      <c r="K29" s="489"/>
      <c r="L29" s="489"/>
      <c r="M29" s="485"/>
      <c r="N29" s="485"/>
      <c r="O29" s="489">
        <v>1</v>
      </c>
      <c r="P29" s="489">
        <v>633</v>
      </c>
      <c r="Q29" s="506"/>
      <c r="R29" s="490">
        <v>633</v>
      </c>
    </row>
    <row r="30" spans="1:18" ht="14.45" customHeight="1" x14ac:dyDescent="0.2">
      <c r="A30" s="484" t="s">
        <v>1258</v>
      </c>
      <c r="B30" s="485" t="s">
        <v>1259</v>
      </c>
      <c r="C30" s="485" t="s">
        <v>467</v>
      </c>
      <c r="D30" s="485" t="s">
        <v>1233</v>
      </c>
      <c r="E30" s="485" t="s">
        <v>1284</v>
      </c>
      <c r="F30" s="485" t="s">
        <v>1285</v>
      </c>
      <c r="G30" s="489">
        <v>55</v>
      </c>
      <c r="H30" s="489">
        <v>33495</v>
      </c>
      <c r="I30" s="485">
        <v>0.55847338935574231</v>
      </c>
      <c r="J30" s="485">
        <v>609</v>
      </c>
      <c r="K30" s="489">
        <v>98</v>
      </c>
      <c r="L30" s="489">
        <v>59976</v>
      </c>
      <c r="M30" s="485">
        <v>1</v>
      </c>
      <c r="N30" s="485">
        <v>612</v>
      </c>
      <c r="O30" s="489">
        <v>85</v>
      </c>
      <c r="P30" s="489">
        <v>52275</v>
      </c>
      <c r="Q30" s="506">
        <v>0.87159863945578231</v>
      </c>
      <c r="R30" s="490">
        <v>615</v>
      </c>
    </row>
    <row r="31" spans="1:18" ht="14.45" customHeight="1" x14ac:dyDescent="0.2">
      <c r="A31" s="484" t="s">
        <v>1258</v>
      </c>
      <c r="B31" s="485" t="s">
        <v>1259</v>
      </c>
      <c r="C31" s="485" t="s">
        <v>467</v>
      </c>
      <c r="D31" s="485" t="s">
        <v>1233</v>
      </c>
      <c r="E31" s="485" t="s">
        <v>1286</v>
      </c>
      <c r="F31" s="485" t="s">
        <v>1287</v>
      </c>
      <c r="G31" s="489">
        <v>70</v>
      </c>
      <c r="H31" s="489">
        <v>313600</v>
      </c>
      <c r="I31" s="485">
        <v>0.71317138399821711</v>
      </c>
      <c r="J31" s="485">
        <v>4480</v>
      </c>
      <c r="K31" s="489">
        <v>98</v>
      </c>
      <c r="L31" s="489">
        <v>439726</v>
      </c>
      <c r="M31" s="485">
        <v>1</v>
      </c>
      <c r="N31" s="485">
        <v>4487</v>
      </c>
      <c r="O31" s="489">
        <v>106</v>
      </c>
      <c r="P31" s="489">
        <v>476258</v>
      </c>
      <c r="Q31" s="506">
        <v>1.0830790082915269</v>
      </c>
      <c r="R31" s="490">
        <v>4493</v>
      </c>
    </row>
    <row r="32" spans="1:18" ht="14.45" customHeight="1" x14ac:dyDescent="0.2">
      <c r="A32" s="484" t="s">
        <v>1258</v>
      </c>
      <c r="B32" s="485" t="s">
        <v>1259</v>
      </c>
      <c r="C32" s="485" t="s">
        <v>467</v>
      </c>
      <c r="D32" s="485" t="s">
        <v>1233</v>
      </c>
      <c r="E32" s="485" t="s">
        <v>1288</v>
      </c>
      <c r="F32" s="485" t="s">
        <v>1289</v>
      </c>
      <c r="G32" s="489">
        <v>442</v>
      </c>
      <c r="H32" s="489">
        <v>489294</v>
      </c>
      <c r="I32" s="485">
        <v>0.65498574354443595</v>
      </c>
      <c r="J32" s="485">
        <v>1107</v>
      </c>
      <c r="K32" s="489">
        <v>673</v>
      </c>
      <c r="L32" s="489">
        <v>747030</v>
      </c>
      <c r="M32" s="485">
        <v>1</v>
      </c>
      <c r="N32" s="485">
        <v>1110</v>
      </c>
      <c r="O32" s="489">
        <v>545</v>
      </c>
      <c r="P32" s="489">
        <v>607130</v>
      </c>
      <c r="Q32" s="506">
        <v>0.81272505789593452</v>
      </c>
      <c r="R32" s="490">
        <v>1114</v>
      </c>
    </row>
    <row r="33" spans="1:18" ht="14.45" customHeight="1" x14ac:dyDescent="0.2">
      <c r="A33" s="484" t="s">
        <v>1258</v>
      </c>
      <c r="B33" s="485" t="s">
        <v>1259</v>
      </c>
      <c r="C33" s="485" t="s">
        <v>467</v>
      </c>
      <c r="D33" s="485" t="s">
        <v>1233</v>
      </c>
      <c r="E33" s="485" t="s">
        <v>1290</v>
      </c>
      <c r="F33" s="485" t="s">
        <v>1291</v>
      </c>
      <c r="G33" s="489">
        <v>298</v>
      </c>
      <c r="H33" s="489">
        <v>2214140</v>
      </c>
      <c r="I33" s="485">
        <v>1.0182182399458457</v>
      </c>
      <c r="J33" s="485">
        <v>7430</v>
      </c>
      <c r="K33" s="489">
        <v>292</v>
      </c>
      <c r="L33" s="489">
        <v>2174524</v>
      </c>
      <c r="M33" s="485">
        <v>1</v>
      </c>
      <c r="N33" s="485">
        <v>7447</v>
      </c>
      <c r="O33" s="489">
        <v>226</v>
      </c>
      <c r="P33" s="489">
        <v>1686412</v>
      </c>
      <c r="Q33" s="506">
        <v>0.77553156460908224</v>
      </c>
      <c r="R33" s="490">
        <v>7462</v>
      </c>
    </row>
    <row r="34" spans="1:18" ht="14.45" customHeight="1" x14ac:dyDescent="0.2">
      <c r="A34" s="484" t="s">
        <v>1258</v>
      </c>
      <c r="B34" s="485" t="s">
        <v>1259</v>
      </c>
      <c r="C34" s="485" t="s">
        <v>467</v>
      </c>
      <c r="D34" s="485" t="s">
        <v>1233</v>
      </c>
      <c r="E34" s="485" t="s">
        <v>1292</v>
      </c>
      <c r="F34" s="485" t="s">
        <v>1293</v>
      </c>
      <c r="G34" s="489">
        <v>534</v>
      </c>
      <c r="H34" s="489">
        <v>2047890</v>
      </c>
      <c r="I34" s="485">
        <v>7.2086973662904894</v>
      </c>
      <c r="J34" s="485">
        <v>3835</v>
      </c>
      <c r="K34" s="489">
        <v>74</v>
      </c>
      <c r="L34" s="489">
        <v>284086</v>
      </c>
      <c r="M34" s="485">
        <v>1</v>
      </c>
      <c r="N34" s="485">
        <v>3839</v>
      </c>
      <c r="O34" s="489">
        <v>59</v>
      </c>
      <c r="P34" s="489">
        <v>226737</v>
      </c>
      <c r="Q34" s="506">
        <v>0.79812803165238699</v>
      </c>
      <c r="R34" s="490">
        <v>3843</v>
      </c>
    </row>
    <row r="35" spans="1:18" ht="14.45" customHeight="1" x14ac:dyDescent="0.2">
      <c r="A35" s="484" t="s">
        <v>1258</v>
      </c>
      <c r="B35" s="485" t="s">
        <v>1259</v>
      </c>
      <c r="C35" s="485" t="s">
        <v>467</v>
      </c>
      <c r="D35" s="485" t="s">
        <v>1233</v>
      </c>
      <c r="E35" s="485" t="s">
        <v>1294</v>
      </c>
      <c r="F35" s="485" t="s">
        <v>1295</v>
      </c>
      <c r="G35" s="489">
        <v>41</v>
      </c>
      <c r="H35" s="489">
        <v>98195</v>
      </c>
      <c r="I35" s="485">
        <v>9.6309736900178994E-2</v>
      </c>
      <c r="J35" s="485">
        <v>2395</v>
      </c>
      <c r="K35" s="489">
        <v>425</v>
      </c>
      <c r="L35" s="489">
        <v>1019575</v>
      </c>
      <c r="M35" s="485">
        <v>1</v>
      </c>
      <c r="N35" s="485">
        <v>2399</v>
      </c>
      <c r="O35" s="489">
        <v>832</v>
      </c>
      <c r="P35" s="489">
        <v>1998464</v>
      </c>
      <c r="Q35" s="506">
        <v>1.9600951376799156</v>
      </c>
      <c r="R35" s="490">
        <v>2402</v>
      </c>
    </row>
    <row r="36" spans="1:18" ht="14.45" customHeight="1" x14ac:dyDescent="0.2">
      <c r="A36" s="484" t="s">
        <v>1258</v>
      </c>
      <c r="B36" s="485" t="s">
        <v>1259</v>
      </c>
      <c r="C36" s="485" t="s">
        <v>467</v>
      </c>
      <c r="D36" s="485" t="s">
        <v>1233</v>
      </c>
      <c r="E36" s="485" t="s">
        <v>1296</v>
      </c>
      <c r="F36" s="485" t="s">
        <v>1297</v>
      </c>
      <c r="G36" s="489">
        <v>25</v>
      </c>
      <c r="H36" s="489">
        <v>887475</v>
      </c>
      <c r="I36" s="485">
        <v>4.1613915147422915</v>
      </c>
      <c r="J36" s="485">
        <v>35499</v>
      </c>
      <c r="K36" s="489">
        <v>6</v>
      </c>
      <c r="L36" s="489">
        <v>213264</v>
      </c>
      <c r="M36" s="485">
        <v>1</v>
      </c>
      <c r="N36" s="485">
        <v>35544</v>
      </c>
      <c r="O36" s="489">
        <v>9</v>
      </c>
      <c r="P36" s="489">
        <v>320256</v>
      </c>
      <c r="Q36" s="506">
        <v>1.5016880486158002</v>
      </c>
      <c r="R36" s="490">
        <v>35584</v>
      </c>
    </row>
    <row r="37" spans="1:18" ht="14.45" customHeight="1" x14ac:dyDescent="0.2">
      <c r="A37" s="484" t="s">
        <v>1258</v>
      </c>
      <c r="B37" s="485" t="s">
        <v>1259</v>
      </c>
      <c r="C37" s="485" t="s">
        <v>467</v>
      </c>
      <c r="D37" s="485" t="s">
        <v>1233</v>
      </c>
      <c r="E37" s="485" t="s">
        <v>1298</v>
      </c>
      <c r="F37" s="485" t="s">
        <v>1299</v>
      </c>
      <c r="G37" s="489">
        <v>7</v>
      </c>
      <c r="H37" s="489">
        <v>61642</v>
      </c>
      <c r="I37" s="485">
        <v>1.7486100079428117</v>
      </c>
      <c r="J37" s="485">
        <v>8806</v>
      </c>
      <c r="K37" s="489">
        <v>4</v>
      </c>
      <c r="L37" s="489">
        <v>35252</v>
      </c>
      <c r="M37" s="485">
        <v>1</v>
      </c>
      <c r="N37" s="485">
        <v>8813</v>
      </c>
      <c r="O37" s="489">
        <v>10</v>
      </c>
      <c r="P37" s="489">
        <v>88200</v>
      </c>
      <c r="Q37" s="506">
        <v>2.5019857029388404</v>
      </c>
      <c r="R37" s="490">
        <v>8820</v>
      </c>
    </row>
    <row r="38" spans="1:18" ht="14.45" customHeight="1" x14ac:dyDescent="0.2">
      <c r="A38" s="484" t="s">
        <v>1258</v>
      </c>
      <c r="B38" s="485" t="s">
        <v>1259</v>
      </c>
      <c r="C38" s="485" t="s">
        <v>467</v>
      </c>
      <c r="D38" s="485" t="s">
        <v>1233</v>
      </c>
      <c r="E38" s="485" t="s">
        <v>1300</v>
      </c>
      <c r="F38" s="485" t="s">
        <v>1301</v>
      </c>
      <c r="G38" s="489">
        <v>8</v>
      </c>
      <c r="H38" s="489">
        <v>80000</v>
      </c>
      <c r="I38" s="485">
        <v>0.18181818181818182</v>
      </c>
      <c r="J38" s="485">
        <v>10000</v>
      </c>
      <c r="K38" s="489">
        <v>44</v>
      </c>
      <c r="L38" s="489">
        <v>440000</v>
      </c>
      <c r="M38" s="485">
        <v>1</v>
      </c>
      <c r="N38" s="485">
        <v>10000</v>
      </c>
      <c r="O38" s="489">
        <v>27</v>
      </c>
      <c r="P38" s="489">
        <v>270000</v>
      </c>
      <c r="Q38" s="506">
        <v>0.61363636363636365</v>
      </c>
      <c r="R38" s="490">
        <v>10000</v>
      </c>
    </row>
    <row r="39" spans="1:18" ht="14.45" customHeight="1" x14ac:dyDescent="0.2">
      <c r="A39" s="484" t="s">
        <v>1258</v>
      </c>
      <c r="B39" s="485" t="s">
        <v>1259</v>
      </c>
      <c r="C39" s="485" t="s">
        <v>467</v>
      </c>
      <c r="D39" s="485" t="s">
        <v>1233</v>
      </c>
      <c r="E39" s="485" t="s">
        <v>1302</v>
      </c>
      <c r="F39" s="485" t="s">
        <v>1303</v>
      </c>
      <c r="G39" s="489">
        <v>91</v>
      </c>
      <c r="H39" s="489">
        <v>979766.69000000029</v>
      </c>
      <c r="I39" s="485">
        <v>0.6363636570297142</v>
      </c>
      <c r="J39" s="485">
        <v>10766.666923076926</v>
      </c>
      <c r="K39" s="489">
        <v>143</v>
      </c>
      <c r="L39" s="489">
        <v>1539633.32</v>
      </c>
      <c r="M39" s="485">
        <v>1</v>
      </c>
      <c r="N39" s="485">
        <v>10766.666573426573</v>
      </c>
      <c r="O39" s="489">
        <v>111</v>
      </c>
      <c r="P39" s="489">
        <v>1195100.0299999998</v>
      </c>
      <c r="Q39" s="506">
        <v>0.77622380243108779</v>
      </c>
      <c r="R39" s="490">
        <v>10766.666936936936</v>
      </c>
    </row>
    <row r="40" spans="1:18" ht="14.45" customHeight="1" x14ac:dyDescent="0.2">
      <c r="A40" s="484" t="s">
        <v>1258</v>
      </c>
      <c r="B40" s="485" t="s">
        <v>1259</v>
      </c>
      <c r="C40" s="485" t="s">
        <v>467</v>
      </c>
      <c r="D40" s="485" t="s">
        <v>1233</v>
      </c>
      <c r="E40" s="485" t="s">
        <v>1304</v>
      </c>
      <c r="F40" s="485" t="s">
        <v>1305</v>
      </c>
      <c r="G40" s="489">
        <v>41</v>
      </c>
      <c r="H40" s="489">
        <v>341666.66000000003</v>
      </c>
      <c r="I40" s="485">
        <v>0.59420289729048525</v>
      </c>
      <c r="J40" s="485">
        <v>8333.3331707317084</v>
      </c>
      <c r="K40" s="489">
        <v>69</v>
      </c>
      <c r="L40" s="489">
        <v>574999.99</v>
      </c>
      <c r="M40" s="485">
        <v>1</v>
      </c>
      <c r="N40" s="485">
        <v>8333.333188405797</v>
      </c>
      <c r="O40" s="489">
        <v>73</v>
      </c>
      <c r="P40" s="489">
        <v>608333.31999999995</v>
      </c>
      <c r="Q40" s="506">
        <v>1.0579710097038435</v>
      </c>
      <c r="R40" s="490">
        <v>8333.3331506849299</v>
      </c>
    </row>
    <row r="41" spans="1:18" ht="14.45" customHeight="1" x14ac:dyDescent="0.2">
      <c r="A41" s="484" t="s">
        <v>1258</v>
      </c>
      <c r="B41" s="485" t="s">
        <v>1259</v>
      </c>
      <c r="C41" s="485" t="s">
        <v>467</v>
      </c>
      <c r="D41" s="485" t="s">
        <v>1233</v>
      </c>
      <c r="E41" s="485" t="s">
        <v>1306</v>
      </c>
      <c r="F41" s="485" t="s">
        <v>1307</v>
      </c>
      <c r="G41" s="489">
        <v>67</v>
      </c>
      <c r="H41" s="489">
        <v>0</v>
      </c>
      <c r="I41" s="485"/>
      <c r="J41" s="485">
        <v>0</v>
      </c>
      <c r="K41" s="489">
        <v>221</v>
      </c>
      <c r="L41" s="489">
        <v>0</v>
      </c>
      <c r="M41" s="485"/>
      <c r="N41" s="485">
        <v>0</v>
      </c>
      <c r="O41" s="489">
        <v>225</v>
      </c>
      <c r="P41" s="489">
        <v>0</v>
      </c>
      <c r="Q41" s="506"/>
      <c r="R41" s="490">
        <v>0</v>
      </c>
    </row>
    <row r="42" spans="1:18" ht="14.45" customHeight="1" x14ac:dyDescent="0.2">
      <c r="A42" s="484" t="s">
        <v>1258</v>
      </c>
      <c r="B42" s="485" t="s">
        <v>1259</v>
      </c>
      <c r="C42" s="485" t="s">
        <v>467</v>
      </c>
      <c r="D42" s="485" t="s">
        <v>1233</v>
      </c>
      <c r="E42" s="485" t="s">
        <v>1308</v>
      </c>
      <c r="F42" s="485" t="s">
        <v>1309</v>
      </c>
      <c r="G42" s="489">
        <v>6</v>
      </c>
      <c r="H42" s="489">
        <v>49500</v>
      </c>
      <c r="I42" s="485">
        <v>5.9405940594059403E-2</v>
      </c>
      <c r="J42" s="485">
        <v>8250</v>
      </c>
      <c r="K42" s="489">
        <v>101</v>
      </c>
      <c r="L42" s="489">
        <v>833250</v>
      </c>
      <c r="M42" s="485">
        <v>1</v>
      </c>
      <c r="N42" s="485">
        <v>8250</v>
      </c>
      <c r="O42" s="489">
        <v>63</v>
      </c>
      <c r="P42" s="489">
        <v>519750</v>
      </c>
      <c r="Q42" s="506">
        <v>0.62376237623762376</v>
      </c>
      <c r="R42" s="490">
        <v>8250</v>
      </c>
    </row>
    <row r="43" spans="1:18" ht="14.45" customHeight="1" x14ac:dyDescent="0.2">
      <c r="A43" s="484" t="s">
        <v>1258</v>
      </c>
      <c r="B43" s="485" t="s">
        <v>1259</v>
      </c>
      <c r="C43" s="485" t="s">
        <v>467</v>
      </c>
      <c r="D43" s="485" t="s">
        <v>1233</v>
      </c>
      <c r="E43" s="485" t="s">
        <v>1310</v>
      </c>
      <c r="F43" s="485" t="s">
        <v>1311</v>
      </c>
      <c r="G43" s="489">
        <v>11</v>
      </c>
      <c r="H43" s="489">
        <v>0</v>
      </c>
      <c r="I43" s="485"/>
      <c r="J43" s="485">
        <v>0</v>
      </c>
      <c r="K43" s="489">
        <v>12</v>
      </c>
      <c r="L43" s="489">
        <v>0</v>
      </c>
      <c r="M43" s="485"/>
      <c r="N43" s="485">
        <v>0</v>
      </c>
      <c r="O43" s="489">
        <v>41</v>
      </c>
      <c r="P43" s="489">
        <v>0</v>
      </c>
      <c r="Q43" s="506"/>
      <c r="R43" s="490">
        <v>0</v>
      </c>
    </row>
    <row r="44" spans="1:18" ht="14.45" customHeight="1" x14ac:dyDescent="0.2">
      <c r="A44" s="484" t="s">
        <v>1258</v>
      </c>
      <c r="B44" s="485" t="s">
        <v>1259</v>
      </c>
      <c r="C44" s="485" t="s">
        <v>467</v>
      </c>
      <c r="D44" s="485" t="s">
        <v>1233</v>
      </c>
      <c r="E44" s="485" t="s">
        <v>1312</v>
      </c>
      <c r="F44" s="485" t="s">
        <v>1313</v>
      </c>
      <c r="G44" s="489">
        <v>0</v>
      </c>
      <c r="H44" s="489">
        <v>0</v>
      </c>
      <c r="I44" s="485"/>
      <c r="J44" s="485"/>
      <c r="K44" s="489"/>
      <c r="L44" s="489"/>
      <c r="M44" s="485"/>
      <c r="N44" s="485"/>
      <c r="O44" s="489"/>
      <c r="P44" s="489"/>
      <c r="Q44" s="506"/>
      <c r="R44" s="490"/>
    </row>
    <row r="45" spans="1:18" ht="14.45" customHeight="1" x14ac:dyDescent="0.2">
      <c r="A45" s="484" t="s">
        <v>1258</v>
      </c>
      <c r="B45" s="485" t="s">
        <v>1259</v>
      </c>
      <c r="C45" s="485" t="s">
        <v>467</v>
      </c>
      <c r="D45" s="485" t="s">
        <v>1233</v>
      </c>
      <c r="E45" s="485" t="s">
        <v>1314</v>
      </c>
      <c r="F45" s="485" t="s">
        <v>1315</v>
      </c>
      <c r="G45" s="489">
        <v>14</v>
      </c>
      <c r="H45" s="489">
        <v>427777.81</v>
      </c>
      <c r="I45" s="485">
        <v>1.0769231098440006</v>
      </c>
      <c r="J45" s="485">
        <v>30555.557857142856</v>
      </c>
      <c r="K45" s="489">
        <v>13</v>
      </c>
      <c r="L45" s="489">
        <v>397222.24</v>
      </c>
      <c r="M45" s="485">
        <v>1</v>
      </c>
      <c r="N45" s="485">
        <v>30555.556923076922</v>
      </c>
      <c r="O45" s="489">
        <v>42</v>
      </c>
      <c r="P45" s="489">
        <v>1283333.3900000004</v>
      </c>
      <c r="Q45" s="506">
        <v>3.230769228832707</v>
      </c>
      <c r="R45" s="490">
        <v>30555.556904761914</v>
      </c>
    </row>
    <row r="46" spans="1:18" ht="14.45" customHeight="1" x14ac:dyDescent="0.2">
      <c r="A46" s="484" t="s">
        <v>1258</v>
      </c>
      <c r="B46" s="485" t="s">
        <v>1259</v>
      </c>
      <c r="C46" s="485" t="s">
        <v>467</v>
      </c>
      <c r="D46" s="485" t="s">
        <v>1233</v>
      </c>
      <c r="E46" s="485" t="s">
        <v>1316</v>
      </c>
      <c r="F46" s="485" t="s">
        <v>1317</v>
      </c>
      <c r="G46" s="489">
        <v>12</v>
      </c>
      <c r="H46" s="489">
        <v>51120</v>
      </c>
      <c r="I46" s="485">
        <v>1.2</v>
      </c>
      <c r="J46" s="485">
        <v>4260</v>
      </c>
      <c r="K46" s="489">
        <v>10</v>
      </c>
      <c r="L46" s="489">
        <v>42600</v>
      </c>
      <c r="M46" s="485">
        <v>1</v>
      </c>
      <c r="N46" s="485">
        <v>4260</v>
      </c>
      <c r="O46" s="489">
        <v>8</v>
      </c>
      <c r="P46" s="489">
        <v>34080</v>
      </c>
      <c r="Q46" s="506">
        <v>0.8</v>
      </c>
      <c r="R46" s="490">
        <v>4260</v>
      </c>
    </row>
    <row r="47" spans="1:18" ht="14.45" customHeight="1" x14ac:dyDescent="0.2">
      <c r="A47" s="484" t="s">
        <v>1258</v>
      </c>
      <c r="B47" s="485" t="s">
        <v>1259</v>
      </c>
      <c r="C47" s="485" t="s">
        <v>467</v>
      </c>
      <c r="D47" s="485" t="s">
        <v>1233</v>
      </c>
      <c r="E47" s="485" t="s">
        <v>1318</v>
      </c>
      <c r="F47" s="485" t="s">
        <v>1319</v>
      </c>
      <c r="G47" s="489">
        <v>9</v>
      </c>
      <c r="H47" s="489">
        <v>47900</v>
      </c>
      <c r="I47" s="485">
        <v>0.47368422093581408</v>
      </c>
      <c r="J47" s="485">
        <v>5322.2222222222226</v>
      </c>
      <c r="K47" s="489">
        <v>19</v>
      </c>
      <c r="L47" s="489">
        <v>101122.22</v>
      </c>
      <c r="M47" s="485">
        <v>1</v>
      </c>
      <c r="N47" s="485">
        <v>5322.2221052631576</v>
      </c>
      <c r="O47" s="489">
        <v>9</v>
      </c>
      <c r="P47" s="489">
        <v>47899.990000000005</v>
      </c>
      <c r="Q47" s="506">
        <v>0.47368412204558014</v>
      </c>
      <c r="R47" s="490">
        <v>5322.2211111111119</v>
      </c>
    </row>
    <row r="48" spans="1:18" ht="14.45" customHeight="1" x14ac:dyDescent="0.2">
      <c r="A48" s="484" t="s">
        <v>1258</v>
      </c>
      <c r="B48" s="485" t="s">
        <v>1259</v>
      </c>
      <c r="C48" s="485" t="s">
        <v>467</v>
      </c>
      <c r="D48" s="485" t="s">
        <v>1233</v>
      </c>
      <c r="E48" s="485" t="s">
        <v>1320</v>
      </c>
      <c r="F48" s="485" t="s">
        <v>1321</v>
      </c>
      <c r="G48" s="489">
        <v>36</v>
      </c>
      <c r="H48" s="489">
        <v>1584000</v>
      </c>
      <c r="I48" s="485">
        <v>0.34615384615384615</v>
      </c>
      <c r="J48" s="485">
        <v>44000</v>
      </c>
      <c r="K48" s="489">
        <v>104</v>
      </c>
      <c r="L48" s="489">
        <v>4576000</v>
      </c>
      <c r="M48" s="485">
        <v>1</v>
      </c>
      <c r="N48" s="485">
        <v>44000</v>
      </c>
      <c r="O48" s="489">
        <v>127</v>
      </c>
      <c r="P48" s="489">
        <v>5588000</v>
      </c>
      <c r="Q48" s="506">
        <v>1.2211538461538463</v>
      </c>
      <c r="R48" s="490">
        <v>44000</v>
      </c>
    </row>
    <row r="49" spans="1:18" ht="14.45" customHeight="1" x14ac:dyDescent="0.2">
      <c r="A49" s="484" t="s">
        <v>1258</v>
      </c>
      <c r="B49" s="485" t="s">
        <v>1259</v>
      </c>
      <c r="C49" s="485" t="s">
        <v>467</v>
      </c>
      <c r="D49" s="485" t="s">
        <v>1233</v>
      </c>
      <c r="E49" s="485" t="s">
        <v>1322</v>
      </c>
      <c r="F49" s="485" t="s">
        <v>1323</v>
      </c>
      <c r="G49" s="489"/>
      <c r="H49" s="489"/>
      <c r="I49" s="485"/>
      <c r="J49" s="485"/>
      <c r="K49" s="489">
        <v>2</v>
      </c>
      <c r="L49" s="489">
        <v>79594</v>
      </c>
      <c r="M49" s="485">
        <v>1</v>
      </c>
      <c r="N49" s="485">
        <v>39797</v>
      </c>
      <c r="O49" s="489">
        <v>9</v>
      </c>
      <c r="P49" s="489">
        <v>358740</v>
      </c>
      <c r="Q49" s="506">
        <v>4.5071236525366229</v>
      </c>
      <c r="R49" s="490">
        <v>39860</v>
      </c>
    </row>
    <row r="50" spans="1:18" ht="14.45" customHeight="1" x14ac:dyDescent="0.2">
      <c r="A50" s="484" t="s">
        <v>1258</v>
      </c>
      <c r="B50" s="485" t="s">
        <v>1259</v>
      </c>
      <c r="C50" s="485" t="s">
        <v>467</v>
      </c>
      <c r="D50" s="485" t="s">
        <v>1233</v>
      </c>
      <c r="E50" s="485" t="s">
        <v>1324</v>
      </c>
      <c r="F50" s="485" t="s">
        <v>1325</v>
      </c>
      <c r="G50" s="489"/>
      <c r="H50" s="489"/>
      <c r="I50" s="485"/>
      <c r="J50" s="485"/>
      <c r="K50" s="489">
        <v>1</v>
      </c>
      <c r="L50" s="489">
        <v>31867</v>
      </c>
      <c r="M50" s="485">
        <v>1</v>
      </c>
      <c r="N50" s="485">
        <v>31867</v>
      </c>
      <c r="O50" s="489"/>
      <c r="P50" s="489"/>
      <c r="Q50" s="506"/>
      <c r="R50" s="490"/>
    </row>
    <row r="51" spans="1:18" ht="14.45" customHeight="1" thickBot="1" x14ac:dyDescent="0.25">
      <c r="A51" s="491" t="s">
        <v>1258</v>
      </c>
      <c r="B51" s="492" t="s">
        <v>1259</v>
      </c>
      <c r="C51" s="492" t="s">
        <v>467</v>
      </c>
      <c r="D51" s="492" t="s">
        <v>1233</v>
      </c>
      <c r="E51" s="492" t="s">
        <v>1326</v>
      </c>
      <c r="F51" s="492" t="s">
        <v>1327</v>
      </c>
      <c r="G51" s="496"/>
      <c r="H51" s="496"/>
      <c r="I51" s="492"/>
      <c r="J51" s="492"/>
      <c r="K51" s="496"/>
      <c r="L51" s="496"/>
      <c r="M51" s="492"/>
      <c r="N51" s="492"/>
      <c r="O51" s="496">
        <v>1</v>
      </c>
      <c r="P51" s="496">
        <v>15000</v>
      </c>
      <c r="Q51" s="508"/>
      <c r="R51" s="497">
        <v>15000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125A0DEA-3746-4B2C-80D7-5128D3DF0897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5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1329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459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8645</v>
      </c>
      <c r="I3" s="103">
        <f t="shared" si="0"/>
        <v>16446997.199999999</v>
      </c>
      <c r="J3" s="74"/>
      <c r="K3" s="74"/>
      <c r="L3" s="103">
        <f t="shared" si="0"/>
        <v>10431</v>
      </c>
      <c r="M3" s="103">
        <f t="shared" si="0"/>
        <v>21323095.82</v>
      </c>
      <c r="N3" s="74"/>
      <c r="O3" s="74"/>
      <c r="P3" s="103">
        <f t="shared" si="0"/>
        <v>9526</v>
      </c>
      <c r="Q3" s="103">
        <f t="shared" si="0"/>
        <v>22053054.829999998</v>
      </c>
      <c r="R3" s="75">
        <f>IF(M3=0,0,Q3/M3)</f>
        <v>1.0342332565665879</v>
      </c>
      <c r="S3" s="104">
        <f>IF(P3=0,0,Q3/P3)</f>
        <v>2315.0382983413815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07"/>
      <c r="B5" s="607"/>
      <c r="C5" s="608"/>
      <c r="D5" s="617"/>
      <c r="E5" s="609"/>
      <c r="F5" s="610"/>
      <c r="G5" s="611"/>
      <c r="H5" s="612" t="s">
        <v>71</v>
      </c>
      <c r="I5" s="613" t="s">
        <v>14</v>
      </c>
      <c r="J5" s="614"/>
      <c r="K5" s="614"/>
      <c r="L5" s="612" t="s">
        <v>71</v>
      </c>
      <c r="M5" s="613" t="s">
        <v>14</v>
      </c>
      <c r="N5" s="614"/>
      <c r="O5" s="614"/>
      <c r="P5" s="612" t="s">
        <v>71</v>
      </c>
      <c r="Q5" s="613" t="s">
        <v>14</v>
      </c>
      <c r="R5" s="615"/>
      <c r="S5" s="616"/>
    </row>
    <row r="6" spans="1:19" ht="14.45" customHeight="1" x14ac:dyDescent="0.2">
      <c r="A6" s="543" t="s">
        <v>1231</v>
      </c>
      <c r="B6" s="544" t="s">
        <v>1232</v>
      </c>
      <c r="C6" s="544" t="s">
        <v>462</v>
      </c>
      <c r="D6" s="544" t="s">
        <v>1224</v>
      </c>
      <c r="E6" s="544" t="s">
        <v>1233</v>
      </c>
      <c r="F6" s="544" t="s">
        <v>1234</v>
      </c>
      <c r="G6" s="544" t="s">
        <v>1235</v>
      </c>
      <c r="H6" s="116">
        <v>44</v>
      </c>
      <c r="I6" s="116">
        <v>2904</v>
      </c>
      <c r="J6" s="544">
        <v>0.48159203980099502</v>
      </c>
      <c r="K6" s="544">
        <v>66</v>
      </c>
      <c r="L6" s="116">
        <v>90</v>
      </c>
      <c r="M6" s="116">
        <v>6030</v>
      </c>
      <c r="N6" s="544">
        <v>1</v>
      </c>
      <c r="O6" s="544">
        <v>67</v>
      </c>
      <c r="P6" s="116">
        <v>77</v>
      </c>
      <c r="Q6" s="116">
        <v>5236</v>
      </c>
      <c r="R6" s="549">
        <v>0.86832504145936984</v>
      </c>
      <c r="S6" s="560">
        <v>68</v>
      </c>
    </row>
    <row r="7" spans="1:19" ht="14.45" customHeight="1" x14ac:dyDescent="0.2">
      <c r="A7" s="484" t="s">
        <v>1231</v>
      </c>
      <c r="B7" s="485" t="s">
        <v>1232</v>
      </c>
      <c r="C7" s="485" t="s">
        <v>462</v>
      </c>
      <c r="D7" s="485" t="s">
        <v>1224</v>
      </c>
      <c r="E7" s="485" t="s">
        <v>1233</v>
      </c>
      <c r="F7" s="485" t="s">
        <v>1236</v>
      </c>
      <c r="G7" s="485" t="s">
        <v>1237</v>
      </c>
      <c r="H7" s="489">
        <v>119</v>
      </c>
      <c r="I7" s="489">
        <v>4403</v>
      </c>
      <c r="J7" s="485">
        <v>0.71523716699155293</v>
      </c>
      <c r="K7" s="485">
        <v>37</v>
      </c>
      <c r="L7" s="489">
        <v>162</v>
      </c>
      <c r="M7" s="489">
        <v>6156</v>
      </c>
      <c r="N7" s="485">
        <v>1</v>
      </c>
      <c r="O7" s="485">
        <v>38</v>
      </c>
      <c r="P7" s="489">
        <v>94</v>
      </c>
      <c r="Q7" s="489">
        <v>3572</v>
      </c>
      <c r="R7" s="506">
        <v>0.58024691358024694</v>
      </c>
      <c r="S7" s="490">
        <v>38</v>
      </c>
    </row>
    <row r="8" spans="1:19" ht="14.45" customHeight="1" x14ac:dyDescent="0.2">
      <c r="A8" s="484" t="s">
        <v>1231</v>
      </c>
      <c r="B8" s="485" t="s">
        <v>1232</v>
      </c>
      <c r="C8" s="485" t="s">
        <v>462</v>
      </c>
      <c r="D8" s="485" t="s">
        <v>1224</v>
      </c>
      <c r="E8" s="485" t="s">
        <v>1233</v>
      </c>
      <c r="F8" s="485" t="s">
        <v>1238</v>
      </c>
      <c r="G8" s="485" t="s">
        <v>1239</v>
      </c>
      <c r="H8" s="489">
        <v>471</v>
      </c>
      <c r="I8" s="489">
        <v>1169493</v>
      </c>
      <c r="J8" s="485">
        <v>0.80029356818788366</v>
      </c>
      <c r="K8" s="485">
        <v>2483</v>
      </c>
      <c r="L8" s="489">
        <v>585</v>
      </c>
      <c r="M8" s="489">
        <v>1461330</v>
      </c>
      <c r="N8" s="485">
        <v>1</v>
      </c>
      <c r="O8" s="485">
        <v>2498</v>
      </c>
      <c r="P8" s="489">
        <v>571</v>
      </c>
      <c r="Q8" s="489">
        <v>1433210</v>
      </c>
      <c r="R8" s="506">
        <v>0.98075725537695113</v>
      </c>
      <c r="S8" s="490">
        <v>2510</v>
      </c>
    </row>
    <row r="9" spans="1:19" ht="14.45" customHeight="1" x14ac:dyDescent="0.2">
      <c r="A9" s="484" t="s">
        <v>1231</v>
      </c>
      <c r="B9" s="485" t="s">
        <v>1232</v>
      </c>
      <c r="C9" s="485" t="s">
        <v>462</v>
      </c>
      <c r="D9" s="485" t="s">
        <v>1224</v>
      </c>
      <c r="E9" s="485" t="s">
        <v>1233</v>
      </c>
      <c r="F9" s="485" t="s">
        <v>1240</v>
      </c>
      <c r="G9" s="485" t="s">
        <v>1241</v>
      </c>
      <c r="H9" s="489">
        <v>87</v>
      </c>
      <c r="I9" s="489">
        <v>30189</v>
      </c>
      <c r="J9" s="485">
        <v>0.854002828854314</v>
      </c>
      <c r="K9" s="485">
        <v>347</v>
      </c>
      <c r="L9" s="489">
        <v>101</v>
      </c>
      <c r="M9" s="489">
        <v>35350</v>
      </c>
      <c r="N9" s="485">
        <v>1</v>
      </c>
      <c r="O9" s="485">
        <v>350</v>
      </c>
      <c r="P9" s="489">
        <v>70</v>
      </c>
      <c r="Q9" s="489">
        <v>24640</v>
      </c>
      <c r="R9" s="506">
        <v>0.69702970297029698</v>
      </c>
      <c r="S9" s="490">
        <v>352</v>
      </c>
    </row>
    <row r="10" spans="1:19" ht="14.45" customHeight="1" x14ac:dyDescent="0.2">
      <c r="A10" s="484" t="s">
        <v>1231</v>
      </c>
      <c r="B10" s="485" t="s">
        <v>1232</v>
      </c>
      <c r="C10" s="485" t="s">
        <v>462</v>
      </c>
      <c r="D10" s="485" t="s">
        <v>1224</v>
      </c>
      <c r="E10" s="485" t="s">
        <v>1233</v>
      </c>
      <c r="F10" s="485" t="s">
        <v>1242</v>
      </c>
      <c r="G10" s="485" t="s">
        <v>1243</v>
      </c>
      <c r="H10" s="489">
        <v>910</v>
      </c>
      <c r="I10" s="489">
        <v>319410</v>
      </c>
      <c r="J10" s="485">
        <v>0.81507509990354143</v>
      </c>
      <c r="K10" s="485">
        <v>351</v>
      </c>
      <c r="L10" s="489">
        <v>1107</v>
      </c>
      <c r="M10" s="489">
        <v>391878</v>
      </c>
      <c r="N10" s="485">
        <v>1</v>
      </c>
      <c r="O10" s="485">
        <v>354</v>
      </c>
      <c r="P10" s="489">
        <v>1014</v>
      </c>
      <c r="Q10" s="489">
        <v>360984</v>
      </c>
      <c r="R10" s="506">
        <v>0.9211642398909865</v>
      </c>
      <c r="S10" s="490">
        <v>356</v>
      </c>
    </row>
    <row r="11" spans="1:19" ht="14.45" customHeight="1" x14ac:dyDescent="0.2">
      <c r="A11" s="484" t="s">
        <v>1231</v>
      </c>
      <c r="B11" s="485" t="s">
        <v>1232</v>
      </c>
      <c r="C11" s="485" t="s">
        <v>462</v>
      </c>
      <c r="D11" s="485" t="s">
        <v>1224</v>
      </c>
      <c r="E11" s="485" t="s">
        <v>1233</v>
      </c>
      <c r="F11" s="485" t="s">
        <v>1244</v>
      </c>
      <c r="G11" s="485" t="s">
        <v>1245</v>
      </c>
      <c r="H11" s="489">
        <v>1972</v>
      </c>
      <c r="I11" s="489">
        <v>65733.040000000139</v>
      </c>
      <c r="J11" s="485">
        <v>0.9087552647095628</v>
      </c>
      <c r="K11" s="485">
        <v>33.333184584178568</v>
      </c>
      <c r="L11" s="489">
        <v>2170</v>
      </c>
      <c r="M11" s="489">
        <v>72333.050000000105</v>
      </c>
      <c r="N11" s="485">
        <v>1</v>
      </c>
      <c r="O11" s="485">
        <v>33.33320276497701</v>
      </c>
      <c r="P11" s="489">
        <v>1939</v>
      </c>
      <c r="Q11" s="489">
        <v>64633.100000000057</v>
      </c>
      <c r="R11" s="506">
        <v>0.89354866136572375</v>
      </c>
      <c r="S11" s="490">
        <v>33.333212996389918</v>
      </c>
    </row>
    <row r="12" spans="1:19" ht="14.45" customHeight="1" x14ac:dyDescent="0.2">
      <c r="A12" s="484" t="s">
        <v>1231</v>
      </c>
      <c r="B12" s="485" t="s">
        <v>1232</v>
      </c>
      <c r="C12" s="485" t="s">
        <v>462</v>
      </c>
      <c r="D12" s="485" t="s">
        <v>1224</v>
      </c>
      <c r="E12" s="485" t="s">
        <v>1233</v>
      </c>
      <c r="F12" s="485" t="s">
        <v>1246</v>
      </c>
      <c r="G12" s="485" t="s">
        <v>1247</v>
      </c>
      <c r="H12" s="489">
        <v>1052</v>
      </c>
      <c r="I12" s="489">
        <v>1601144</v>
      </c>
      <c r="J12" s="485">
        <v>0.84792208927006352</v>
      </c>
      <c r="K12" s="485">
        <v>1522</v>
      </c>
      <c r="L12" s="489">
        <v>1235</v>
      </c>
      <c r="M12" s="489">
        <v>1888315</v>
      </c>
      <c r="N12" s="485">
        <v>1</v>
      </c>
      <c r="O12" s="485">
        <v>1529</v>
      </c>
      <c r="P12" s="489">
        <v>1015</v>
      </c>
      <c r="Q12" s="489">
        <v>1558025</v>
      </c>
      <c r="R12" s="506">
        <v>0.82508744568570391</v>
      </c>
      <c r="S12" s="490">
        <v>1535</v>
      </c>
    </row>
    <row r="13" spans="1:19" ht="14.45" customHeight="1" x14ac:dyDescent="0.2">
      <c r="A13" s="484" t="s">
        <v>1231</v>
      </c>
      <c r="B13" s="485" t="s">
        <v>1232</v>
      </c>
      <c r="C13" s="485" t="s">
        <v>462</v>
      </c>
      <c r="D13" s="485" t="s">
        <v>1224</v>
      </c>
      <c r="E13" s="485" t="s">
        <v>1233</v>
      </c>
      <c r="F13" s="485" t="s">
        <v>1248</v>
      </c>
      <c r="G13" s="485" t="s">
        <v>1249</v>
      </c>
      <c r="H13" s="489">
        <v>190</v>
      </c>
      <c r="I13" s="489">
        <v>22040</v>
      </c>
      <c r="J13" s="485">
        <v>0.7661290322580645</v>
      </c>
      <c r="K13" s="485">
        <v>116</v>
      </c>
      <c r="L13" s="489">
        <v>248</v>
      </c>
      <c r="M13" s="489">
        <v>28768</v>
      </c>
      <c r="N13" s="485">
        <v>1</v>
      </c>
      <c r="O13" s="485">
        <v>116</v>
      </c>
      <c r="P13" s="489">
        <v>243</v>
      </c>
      <c r="Q13" s="489">
        <v>28431</v>
      </c>
      <c r="R13" s="506">
        <v>0.98828559510567293</v>
      </c>
      <c r="S13" s="490">
        <v>117</v>
      </c>
    </row>
    <row r="14" spans="1:19" ht="14.45" customHeight="1" x14ac:dyDescent="0.2">
      <c r="A14" s="484" t="s">
        <v>1231</v>
      </c>
      <c r="B14" s="485" t="s">
        <v>1232</v>
      </c>
      <c r="C14" s="485" t="s">
        <v>462</v>
      </c>
      <c r="D14" s="485" t="s">
        <v>1224</v>
      </c>
      <c r="E14" s="485" t="s">
        <v>1233</v>
      </c>
      <c r="F14" s="485" t="s">
        <v>1250</v>
      </c>
      <c r="G14" s="485" t="s">
        <v>1251</v>
      </c>
      <c r="H14" s="489">
        <v>518</v>
      </c>
      <c r="I14" s="489">
        <v>19166</v>
      </c>
      <c r="J14" s="485">
        <v>0.83643187570917343</v>
      </c>
      <c r="K14" s="485">
        <v>37</v>
      </c>
      <c r="L14" s="489">
        <v>603</v>
      </c>
      <c r="M14" s="489">
        <v>22914</v>
      </c>
      <c r="N14" s="485">
        <v>1</v>
      </c>
      <c r="O14" s="485">
        <v>38</v>
      </c>
      <c r="P14" s="489">
        <v>491</v>
      </c>
      <c r="Q14" s="489">
        <v>18658</v>
      </c>
      <c r="R14" s="506">
        <v>0.81426202321724706</v>
      </c>
      <c r="S14" s="490">
        <v>38</v>
      </c>
    </row>
    <row r="15" spans="1:19" ht="14.45" customHeight="1" x14ac:dyDescent="0.2">
      <c r="A15" s="484" t="s">
        <v>1231</v>
      </c>
      <c r="B15" s="485" t="s">
        <v>1232</v>
      </c>
      <c r="C15" s="485" t="s">
        <v>462</v>
      </c>
      <c r="D15" s="485" t="s">
        <v>1224</v>
      </c>
      <c r="E15" s="485" t="s">
        <v>1233</v>
      </c>
      <c r="F15" s="485" t="s">
        <v>1252</v>
      </c>
      <c r="G15" s="485" t="s">
        <v>1253</v>
      </c>
      <c r="H15" s="489">
        <v>12</v>
      </c>
      <c r="I15" s="489">
        <v>888</v>
      </c>
      <c r="J15" s="485">
        <v>0.43851851851851853</v>
      </c>
      <c r="K15" s="485">
        <v>74</v>
      </c>
      <c r="L15" s="489">
        <v>27</v>
      </c>
      <c r="M15" s="489">
        <v>2025</v>
      </c>
      <c r="N15" s="485">
        <v>1</v>
      </c>
      <c r="O15" s="485">
        <v>75</v>
      </c>
      <c r="P15" s="489">
        <v>26</v>
      </c>
      <c r="Q15" s="489">
        <v>1976</v>
      </c>
      <c r="R15" s="506">
        <v>0.97580246913580249</v>
      </c>
      <c r="S15" s="490">
        <v>76</v>
      </c>
    </row>
    <row r="16" spans="1:19" ht="14.45" customHeight="1" x14ac:dyDescent="0.2">
      <c r="A16" s="484" t="s">
        <v>1231</v>
      </c>
      <c r="B16" s="485" t="s">
        <v>1232</v>
      </c>
      <c r="C16" s="485" t="s">
        <v>462</v>
      </c>
      <c r="D16" s="485" t="s">
        <v>1224</v>
      </c>
      <c r="E16" s="485" t="s">
        <v>1233</v>
      </c>
      <c r="F16" s="485" t="s">
        <v>1254</v>
      </c>
      <c r="G16" s="485" t="s">
        <v>1255</v>
      </c>
      <c r="H16" s="489"/>
      <c r="I16" s="489"/>
      <c r="J16" s="485"/>
      <c r="K16" s="485"/>
      <c r="L16" s="489"/>
      <c r="M16" s="489"/>
      <c r="N16" s="485"/>
      <c r="O16" s="485"/>
      <c r="P16" s="489">
        <v>1</v>
      </c>
      <c r="Q16" s="489">
        <v>62</v>
      </c>
      <c r="R16" s="506"/>
      <c r="S16" s="490">
        <v>62</v>
      </c>
    </row>
    <row r="17" spans="1:19" ht="14.45" customHeight="1" x14ac:dyDescent="0.2">
      <c r="A17" s="484" t="s">
        <v>1231</v>
      </c>
      <c r="B17" s="485" t="s">
        <v>1232</v>
      </c>
      <c r="C17" s="485" t="s">
        <v>462</v>
      </c>
      <c r="D17" s="485" t="s">
        <v>1224</v>
      </c>
      <c r="E17" s="485" t="s">
        <v>1233</v>
      </c>
      <c r="F17" s="485" t="s">
        <v>1256</v>
      </c>
      <c r="G17" s="485" t="s">
        <v>1257</v>
      </c>
      <c r="H17" s="489"/>
      <c r="I17" s="489"/>
      <c r="J17" s="485"/>
      <c r="K17" s="485"/>
      <c r="L17" s="489">
        <v>1</v>
      </c>
      <c r="M17" s="489">
        <v>4065</v>
      </c>
      <c r="N17" s="485">
        <v>1</v>
      </c>
      <c r="O17" s="485">
        <v>4065</v>
      </c>
      <c r="P17" s="489"/>
      <c r="Q17" s="489"/>
      <c r="R17" s="506"/>
      <c r="S17" s="490"/>
    </row>
    <row r="18" spans="1:19" ht="14.45" customHeight="1" x14ac:dyDescent="0.2">
      <c r="A18" s="484" t="s">
        <v>1231</v>
      </c>
      <c r="B18" s="485" t="s">
        <v>1232</v>
      </c>
      <c r="C18" s="485" t="s">
        <v>462</v>
      </c>
      <c r="D18" s="485" t="s">
        <v>1229</v>
      </c>
      <c r="E18" s="485" t="s">
        <v>1233</v>
      </c>
      <c r="F18" s="485" t="s">
        <v>1236</v>
      </c>
      <c r="G18" s="485" t="s">
        <v>1237</v>
      </c>
      <c r="H18" s="489">
        <v>1</v>
      </c>
      <c r="I18" s="489">
        <v>37</v>
      </c>
      <c r="J18" s="485"/>
      <c r="K18" s="485">
        <v>37</v>
      </c>
      <c r="L18" s="489"/>
      <c r="M18" s="489"/>
      <c r="N18" s="485"/>
      <c r="O18" s="485"/>
      <c r="P18" s="489"/>
      <c r="Q18" s="489"/>
      <c r="R18" s="506"/>
      <c r="S18" s="490"/>
    </row>
    <row r="19" spans="1:19" ht="14.45" customHeight="1" x14ac:dyDescent="0.2">
      <c r="A19" s="484" t="s">
        <v>1231</v>
      </c>
      <c r="B19" s="485" t="s">
        <v>1232</v>
      </c>
      <c r="C19" s="485" t="s">
        <v>462</v>
      </c>
      <c r="D19" s="485" t="s">
        <v>1229</v>
      </c>
      <c r="E19" s="485" t="s">
        <v>1233</v>
      </c>
      <c r="F19" s="485" t="s">
        <v>1252</v>
      </c>
      <c r="G19" s="485" t="s">
        <v>1253</v>
      </c>
      <c r="H19" s="489">
        <v>7</v>
      </c>
      <c r="I19" s="489">
        <v>518</v>
      </c>
      <c r="J19" s="485"/>
      <c r="K19" s="485">
        <v>74</v>
      </c>
      <c r="L19" s="489"/>
      <c r="M19" s="489"/>
      <c r="N19" s="485"/>
      <c r="O19" s="485"/>
      <c r="P19" s="489"/>
      <c r="Q19" s="489"/>
      <c r="R19" s="506"/>
      <c r="S19" s="490"/>
    </row>
    <row r="20" spans="1:19" ht="14.45" customHeight="1" x14ac:dyDescent="0.2">
      <c r="A20" s="484" t="s">
        <v>1231</v>
      </c>
      <c r="B20" s="485" t="s">
        <v>1232</v>
      </c>
      <c r="C20" s="485" t="s">
        <v>462</v>
      </c>
      <c r="D20" s="485" t="s">
        <v>1228</v>
      </c>
      <c r="E20" s="485" t="s">
        <v>1233</v>
      </c>
      <c r="F20" s="485" t="s">
        <v>1246</v>
      </c>
      <c r="G20" s="485" t="s">
        <v>1247</v>
      </c>
      <c r="H20" s="489"/>
      <c r="I20" s="489"/>
      <c r="J20" s="485"/>
      <c r="K20" s="485"/>
      <c r="L20" s="489"/>
      <c r="M20" s="489"/>
      <c r="N20" s="485"/>
      <c r="O20" s="485"/>
      <c r="P20" s="489">
        <v>1</v>
      </c>
      <c r="Q20" s="489">
        <v>1535</v>
      </c>
      <c r="R20" s="506"/>
      <c r="S20" s="490">
        <v>1535</v>
      </c>
    </row>
    <row r="21" spans="1:19" ht="14.45" customHeight="1" x14ac:dyDescent="0.2">
      <c r="A21" s="484" t="s">
        <v>1231</v>
      </c>
      <c r="B21" s="485" t="s">
        <v>1232</v>
      </c>
      <c r="C21" s="485" t="s">
        <v>462</v>
      </c>
      <c r="D21" s="485" t="s">
        <v>1228</v>
      </c>
      <c r="E21" s="485" t="s">
        <v>1233</v>
      </c>
      <c r="F21" s="485" t="s">
        <v>1250</v>
      </c>
      <c r="G21" s="485" t="s">
        <v>1251</v>
      </c>
      <c r="H21" s="489"/>
      <c r="I21" s="489"/>
      <c r="J21" s="485"/>
      <c r="K21" s="485"/>
      <c r="L21" s="489"/>
      <c r="M21" s="489"/>
      <c r="N21" s="485"/>
      <c r="O21" s="485"/>
      <c r="P21" s="489">
        <v>1</v>
      </c>
      <c r="Q21" s="489">
        <v>38</v>
      </c>
      <c r="R21" s="506"/>
      <c r="S21" s="490">
        <v>38</v>
      </c>
    </row>
    <row r="22" spans="1:19" ht="14.45" customHeight="1" x14ac:dyDescent="0.2">
      <c r="A22" s="484" t="s">
        <v>1258</v>
      </c>
      <c r="B22" s="485" t="s">
        <v>1259</v>
      </c>
      <c r="C22" s="485" t="s">
        <v>467</v>
      </c>
      <c r="D22" s="485" t="s">
        <v>1224</v>
      </c>
      <c r="E22" s="485" t="s">
        <v>1233</v>
      </c>
      <c r="F22" s="485" t="s">
        <v>1260</v>
      </c>
      <c r="G22" s="485" t="s">
        <v>1261</v>
      </c>
      <c r="H22" s="489">
        <v>45</v>
      </c>
      <c r="I22" s="489">
        <v>559890</v>
      </c>
      <c r="J22" s="485">
        <v>1.0412393182261979</v>
      </c>
      <c r="K22" s="485">
        <v>12442</v>
      </c>
      <c r="L22" s="489">
        <v>43</v>
      </c>
      <c r="M22" s="489">
        <v>537715</v>
      </c>
      <c r="N22" s="485">
        <v>1</v>
      </c>
      <c r="O22" s="485">
        <v>12505</v>
      </c>
      <c r="P22" s="489">
        <v>34</v>
      </c>
      <c r="Q22" s="489">
        <v>427006</v>
      </c>
      <c r="R22" s="506">
        <v>0.79411212259282338</v>
      </c>
      <c r="S22" s="490">
        <v>12559</v>
      </c>
    </row>
    <row r="23" spans="1:19" ht="14.45" customHeight="1" x14ac:dyDescent="0.2">
      <c r="A23" s="484" t="s">
        <v>1258</v>
      </c>
      <c r="B23" s="485" t="s">
        <v>1259</v>
      </c>
      <c r="C23" s="485" t="s">
        <v>467</v>
      </c>
      <c r="D23" s="485" t="s">
        <v>1224</v>
      </c>
      <c r="E23" s="485" t="s">
        <v>1233</v>
      </c>
      <c r="F23" s="485" t="s">
        <v>1262</v>
      </c>
      <c r="G23" s="485" t="s">
        <v>1263</v>
      </c>
      <c r="H23" s="489">
        <v>1001</v>
      </c>
      <c r="I23" s="489">
        <v>299299</v>
      </c>
      <c r="J23" s="485">
        <v>0.83704078664757475</v>
      </c>
      <c r="K23" s="485">
        <v>299</v>
      </c>
      <c r="L23" s="489">
        <v>1184</v>
      </c>
      <c r="M23" s="489">
        <v>357568</v>
      </c>
      <c r="N23" s="485">
        <v>1</v>
      </c>
      <c r="O23" s="485">
        <v>302</v>
      </c>
      <c r="P23" s="489">
        <v>950</v>
      </c>
      <c r="Q23" s="489">
        <v>288800</v>
      </c>
      <c r="R23" s="506">
        <v>0.80767853946661894</v>
      </c>
      <c r="S23" s="490">
        <v>304</v>
      </c>
    </row>
    <row r="24" spans="1:19" ht="14.45" customHeight="1" x14ac:dyDescent="0.2">
      <c r="A24" s="484" t="s">
        <v>1258</v>
      </c>
      <c r="B24" s="485" t="s">
        <v>1259</v>
      </c>
      <c r="C24" s="485" t="s">
        <v>467</v>
      </c>
      <c r="D24" s="485" t="s">
        <v>1224</v>
      </c>
      <c r="E24" s="485" t="s">
        <v>1233</v>
      </c>
      <c r="F24" s="485" t="s">
        <v>1264</v>
      </c>
      <c r="G24" s="485" t="s">
        <v>1265</v>
      </c>
      <c r="H24" s="489">
        <v>32</v>
      </c>
      <c r="I24" s="489">
        <v>334944</v>
      </c>
      <c r="J24" s="485">
        <v>0.91141224489795913</v>
      </c>
      <c r="K24" s="485">
        <v>10467</v>
      </c>
      <c r="L24" s="489">
        <v>35</v>
      </c>
      <c r="M24" s="489">
        <v>367500</v>
      </c>
      <c r="N24" s="485">
        <v>1</v>
      </c>
      <c r="O24" s="485">
        <v>10500</v>
      </c>
      <c r="P24" s="489">
        <v>30</v>
      </c>
      <c r="Q24" s="489">
        <v>315900</v>
      </c>
      <c r="R24" s="506">
        <v>0.85959183673469386</v>
      </c>
      <c r="S24" s="490">
        <v>10530</v>
      </c>
    </row>
    <row r="25" spans="1:19" ht="14.45" customHeight="1" x14ac:dyDescent="0.2">
      <c r="A25" s="484" t="s">
        <v>1258</v>
      </c>
      <c r="B25" s="485" t="s">
        <v>1259</v>
      </c>
      <c r="C25" s="485" t="s">
        <v>467</v>
      </c>
      <c r="D25" s="485" t="s">
        <v>1224</v>
      </c>
      <c r="E25" s="485" t="s">
        <v>1233</v>
      </c>
      <c r="F25" s="485" t="s">
        <v>1266</v>
      </c>
      <c r="G25" s="485" t="s">
        <v>1267</v>
      </c>
      <c r="H25" s="489"/>
      <c r="I25" s="489"/>
      <c r="J25" s="485"/>
      <c r="K25" s="485"/>
      <c r="L25" s="489"/>
      <c r="M25" s="489"/>
      <c r="N25" s="485"/>
      <c r="O25" s="485"/>
      <c r="P25" s="489">
        <v>1</v>
      </c>
      <c r="Q25" s="489">
        <v>480</v>
      </c>
      <c r="R25" s="506"/>
      <c r="S25" s="490">
        <v>480</v>
      </c>
    </row>
    <row r="26" spans="1:19" ht="14.45" customHeight="1" x14ac:dyDescent="0.2">
      <c r="A26" s="484" t="s">
        <v>1258</v>
      </c>
      <c r="B26" s="485" t="s">
        <v>1259</v>
      </c>
      <c r="C26" s="485" t="s">
        <v>467</v>
      </c>
      <c r="D26" s="485" t="s">
        <v>1224</v>
      </c>
      <c r="E26" s="485" t="s">
        <v>1233</v>
      </c>
      <c r="F26" s="485" t="s">
        <v>1268</v>
      </c>
      <c r="G26" s="485" t="s">
        <v>1269</v>
      </c>
      <c r="H26" s="489">
        <v>46</v>
      </c>
      <c r="I26" s="489">
        <v>30360</v>
      </c>
      <c r="J26" s="485">
        <v>1.0601298973391997</v>
      </c>
      <c r="K26" s="485">
        <v>660</v>
      </c>
      <c r="L26" s="489">
        <v>43</v>
      </c>
      <c r="M26" s="489">
        <v>28638</v>
      </c>
      <c r="N26" s="485">
        <v>1</v>
      </c>
      <c r="O26" s="485">
        <v>666</v>
      </c>
      <c r="P26" s="489">
        <v>36</v>
      </c>
      <c r="Q26" s="489">
        <v>24120</v>
      </c>
      <c r="R26" s="506">
        <v>0.84223758642363289</v>
      </c>
      <c r="S26" s="490">
        <v>670</v>
      </c>
    </row>
    <row r="27" spans="1:19" ht="14.45" customHeight="1" x14ac:dyDescent="0.2">
      <c r="A27" s="484" t="s">
        <v>1258</v>
      </c>
      <c r="B27" s="485" t="s">
        <v>1259</v>
      </c>
      <c r="C27" s="485" t="s">
        <v>467</v>
      </c>
      <c r="D27" s="485" t="s">
        <v>1224</v>
      </c>
      <c r="E27" s="485" t="s">
        <v>1233</v>
      </c>
      <c r="F27" s="485" t="s">
        <v>1270</v>
      </c>
      <c r="G27" s="485" t="s">
        <v>1271</v>
      </c>
      <c r="H27" s="489">
        <v>87</v>
      </c>
      <c r="I27" s="489">
        <v>83694</v>
      </c>
      <c r="J27" s="485">
        <v>1.1516202270381837</v>
      </c>
      <c r="K27" s="485">
        <v>962</v>
      </c>
      <c r="L27" s="489">
        <v>75</v>
      </c>
      <c r="M27" s="489">
        <v>72675</v>
      </c>
      <c r="N27" s="485">
        <v>1</v>
      </c>
      <c r="O27" s="485">
        <v>969</v>
      </c>
      <c r="P27" s="489">
        <v>71</v>
      </c>
      <c r="Q27" s="489">
        <v>69225</v>
      </c>
      <c r="R27" s="506">
        <v>0.95252837977296179</v>
      </c>
      <c r="S27" s="490">
        <v>975</v>
      </c>
    </row>
    <row r="28" spans="1:19" ht="14.45" customHeight="1" x14ac:dyDescent="0.2">
      <c r="A28" s="484" t="s">
        <v>1258</v>
      </c>
      <c r="B28" s="485" t="s">
        <v>1259</v>
      </c>
      <c r="C28" s="485" t="s">
        <v>467</v>
      </c>
      <c r="D28" s="485" t="s">
        <v>1224</v>
      </c>
      <c r="E28" s="485" t="s">
        <v>1233</v>
      </c>
      <c r="F28" s="485" t="s">
        <v>1272</v>
      </c>
      <c r="G28" s="485" t="s">
        <v>1273</v>
      </c>
      <c r="H28" s="489">
        <v>207</v>
      </c>
      <c r="I28" s="489">
        <v>1562643</v>
      </c>
      <c r="J28" s="485">
        <v>0.77068679294416353</v>
      </c>
      <c r="K28" s="485">
        <v>7549</v>
      </c>
      <c r="L28" s="489">
        <v>267</v>
      </c>
      <c r="M28" s="489">
        <v>2027598</v>
      </c>
      <c r="N28" s="485">
        <v>1</v>
      </c>
      <c r="O28" s="485">
        <v>7594</v>
      </c>
      <c r="P28" s="489">
        <v>206</v>
      </c>
      <c r="Q28" s="489">
        <v>1572398</v>
      </c>
      <c r="R28" s="506">
        <v>0.77549790441695055</v>
      </c>
      <c r="S28" s="490">
        <v>7633</v>
      </c>
    </row>
    <row r="29" spans="1:19" ht="14.45" customHeight="1" x14ac:dyDescent="0.2">
      <c r="A29" s="484" t="s">
        <v>1258</v>
      </c>
      <c r="B29" s="485" t="s">
        <v>1259</v>
      </c>
      <c r="C29" s="485" t="s">
        <v>467</v>
      </c>
      <c r="D29" s="485" t="s">
        <v>1224</v>
      </c>
      <c r="E29" s="485" t="s">
        <v>1233</v>
      </c>
      <c r="F29" s="485" t="s">
        <v>1274</v>
      </c>
      <c r="G29" s="485" t="s">
        <v>1275</v>
      </c>
      <c r="H29" s="489">
        <v>27</v>
      </c>
      <c r="I29" s="489">
        <v>142344</v>
      </c>
      <c r="J29" s="485">
        <v>2.6857358490566039</v>
      </c>
      <c r="K29" s="485">
        <v>5272</v>
      </c>
      <c r="L29" s="489">
        <v>10</v>
      </c>
      <c r="M29" s="489">
        <v>53000</v>
      </c>
      <c r="N29" s="485">
        <v>1</v>
      </c>
      <c r="O29" s="485">
        <v>5300</v>
      </c>
      <c r="P29" s="489">
        <v>5</v>
      </c>
      <c r="Q29" s="489">
        <v>26625</v>
      </c>
      <c r="R29" s="506">
        <v>0.50235849056603776</v>
      </c>
      <c r="S29" s="490">
        <v>5325</v>
      </c>
    </row>
    <row r="30" spans="1:19" ht="14.45" customHeight="1" x14ac:dyDescent="0.2">
      <c r="A30" s="484" t="s">
        <v>1258</v>
      </c>
      <c r="B30" s="485" t="s">
        <v>1259</v>
      </c>
      <c r="C30" s="485" t="s">
        <v>467</v>
      </c>
      <c r="D30" s="485" t="s">
        <v>1224</v>
      </c>
      <c r="E30" s="485" t="s">
        <v>1233</v>
      </c>
      <c r="F30" s="485" t="s">
        <v>1276</v>
      </c>
      <c r="G30" s="485" t="s">
        <v>1277</v>
      </c>
      <c r="H30" s="489">
        <v>44</v>
      </c>
      <c r="I30" s="489">
        <v>463056</v>
      </c>
      <c r="J30" s="485">
        <v>1.4595933806146573</v>
      </c>
      <c r="K30" s="485">
        <v>10524</v>
      </c>
      <c r="L30" s="489">
        <v>30</v>
      </c>
      <c r="M30" s="489">
        <v>317250</v>
      </c>
      <c r="N30" s="485">
        <v>1</v>
      </c>
      <c r="O30" s="485">
        <v>10575</v>
      </c>
      <c r="P30" s="489">
        <v>33</v>
      </c>
      <c r="Q30" s="489">
        <v>350427</v>
      </c>
      <c r="R30" s="506">
        <v>1.1045768321513003</v>
      </c>
      <c r="S30" s="490">
        <v>10619</v>
      </c>
    </row>
    <row r="31" spans="1:19" ht="14.45" customHeight="1" x14ac:dyDescent="0.2">
      <c r="A31" s="484" t="s">
        <v>1258</v>
      </c>
      <c r="B31" s="485" t="s">
        <v>1259</v>
      </c>
      <c r="C31" s="485" t="s">
        <v>467</v>
      </c>
      <c r="D31" s="485" t="s">
        <v>1224</v>
      </c>
      <c r="E31" s="485" t="s">
        <v>1233</v>
      </c>
      <c r="F31" s="485" t="s">
        <v>1278</v>
      </c>
      <c r="G31" s="485" t="s">
        <v>1279</v>
      </c>
      <c r="H31" s="489">
        <v>2</v>
      </c>
      <c r="I31" s="489">
        <v>24884</v>
      </c>
      <c r="J31" s="485">
        <v>0.49748100759696123</v>
      </c>
      <c r="K31" s="485">
        <v>12442</v>
      </c>
      <c r="L31" s="489">
        <v>4</v>
      </c>
      <c r="M31" s="489">
        <v>50020</v>
      </c>
      <c r="N31" s="485">
        <v>1</v>
      </c>
      <c r="O31" s="485">
        <v>12505</v>
      </c>
      <c r="P31" s="489">
        <v>8</v>
      </c>
      <c r="Q31" s="489">
        <v>100472</v>
      </c>
      <c r="R31" s="506">
        <v>2.0086365453818473</v>
      </c>
      <c r="S31" s="490">
        <v>12559</v>
      </c>
    </row>
    <row r="32" spans="1:19" ht="14.45" customHeight="1" x14ac:dyDescent="0.2">
      <c r="A32" s="484" t="s">
        <v>1258</v>
      </c>
      <c r="B32" s="485" t="s">
        <v>1259</v>
      </c>
      <c r="C32" s="485" t="s">
        <v>467</v>
      </c>
      <c r="D32" s="485" t="s">
        <v>1224</v>
      </c>
      <c r="E32" s="485" t="s">
        <v>1233</v>
      </c>
      <c r="F32" s="485" t="s">
        <v>1280</v>
      </c>
      <c r="G32" s="485" t="s">
        <v>1281</v>
      </c>
      <c r="H32" s="489">
        <v>0</v>
      </c>
      <c r="I32" s="489">
        <v>0</v>
      </c>
      <c r="J32" s="485">
        <v>0</v>
      </c>
      <c r="K32" s="485"/>
      <c r="L32" s="489">
        <v>2</v>
      </c>
      <c r="M32" s="489">
        <v>2246</v>
      </c>
      <c r="N32" s="485">
        <v>1</v>
      </c>
      <c r="O32" s="485">
        <v>1123</v>
      </c>
      <c r="P32" s="489"/>
      <c r="Q32" s="489"/>
      <c r="R32" s="506"/>
      <c r="S32" s="490"/>
    </row>
    <row r="33" spans="1:19" ht="14.45" customHeight="1" x14ac:dyDescent="0.2">
      <c r="A33" s="484" t="s">
        <v>1258</v>
      </c>
      <c r="B33" s="485" t="s">
        <v>1259</v>
      </c>
      <c r="C33" s="485" t="s">
        <v>467</v>
      </c>
      <c r="D33" s="485" t="s">
        <v>1224</v>
      </c>
      <c r="E33" s="485" t="s">
        <v>1233</v>
      </c>
      <c r="F33" s="485" t="s">
        <v>1282</v>
      </c>
      <c r="G33" s="485" t="s">
        <v>1283</v>
      </c>
      <c r="H33" s="489">
        <v>4</v>
      </c>
      <c r="I33" s="489">
        <v>2496</v>
      </c>
      <c r="J33" s="485"/>
      <c r="K33" s="485">
        <v>624</v>
      </c>
      <c r="L33" s="489"/>
      <c r="M33" s="489"/>
      <c r="N33" s="485"/>
      <c r="O33" s="485"/>
      <c r="P33" s="489">
        <v>1</v>
      </c>
      <c r="Q33" s="489">
        <v>633</v>
      </c>
      <c r="R33" s="506"/>
      <c r="S33" s="490">
        <v>633</v>
      </c>
    </row>
    <row r="34" spans="1:19" ht="14.45" customHeight="1" x14ac:dyDescent="0.2">
      <c r="A34" s="484" t="s">
        <v>1258</v>
      </c>
      <c r="B34" s="485" t="s">
        <v>1259</v>
      </c>
      <c r="C34" s="485" t="s">
        <v>467</v>
      </c>
      <c r="D34" s="485" t="s">
        <v>1224</v>
      </c>
      <c r="E34" s="485" t="s">
        <v>1233</v>
      </c>
      <c r="F34" s="485" t="s">
        <v>1284</v>
      </c>
      <c r="G34" s="485" t="s">
        <v>1285</v>
      </c>
      <c r="H34" s="489">
        <v>55</v>
      </c>
      <c r="I34" s="489">
        <v>33495</v>
      </c>
      <c r="J34" s="485">
        <v>0.55847338935574231</v>
      </c>
      <c r="K34" s="485">
        <v>609</v>
      </c>
      <c r="L34" s="489">
        <v>98</v>
      </c>
      <c r="M34" s="489">
        <v>59976</v>
      </c>
      <c r="N34" s="485">
        <v>1</v>
      </c>
      <c r="O34" s="485">
        <v>612</v>
      </c>
      <c r="P34" s="489">
        <v>85</v>
      </c>
      <c r="Q34" s="489">
        <v>52275</v>
      </c>
      <c r="R34" s="506">
        <v>0.87159863945578231</v>
      </c>
      <c r="S34" s="490">
        <v>615</v>
      </c>
    </row>
    <row r="35" spans="1:19" ht="14.45" customHeight="1" x14ac:dyDescent="0.2">
      <c r="A35" s="484" t="s">
        <v>1258</v>
      </c>
      <c r="B35" s="485" t="s">
        <v>1259</v>
      </c>
      <c r="C35" s="485" t="s">
        <v>467</v>
      </c>
      <c r="D35" s="485" t="s">
        <v>1224</v>
      </c>
      <c r="E35" s="485" t="s">
        <v>1233</v>
      </c>
      <c r="F35" s="485" t="s">
        <v>1286</v>
      </c>
      <c r="G35" s="485" t="s">
        <v>1287</v>
      </c>
      <c r="H35" s="489">
        <v>70</v>
      </c>
      <c r="I35" s="489">
        <v>313600</v>
      </c>
      <c r="J35" s="485">
        <v>0.71317138399821711</v>
      </c>
      <c r="K35" s="485">
        <v>4480</v>
      </c>
      <c r="L35" s="489">
        <v>98</v>
      </c>
      <c r="M35" s="489">
        <v>439726</v>
      </c>
      <c r="N35" s="485">
        <v>1</v>
      </c>
      <c r="O35" s="485">
        <v>4487</v>
      </c>
      <c r="P35" s="489">
        <v>106</v>
      </c>
      <c r="Q35" s="489">
        <v>476258</v>
      </c>
      <c r="R35" s="506">
        <v>1.0830790082915269</v>
      </c>
      <c r="S35" s="490">
        <v>4493</v>
      </c>
    </row>
    <row r="36" spans="1:19" ht="14.45" customHeight="1" x14ac:dyDescent="0.2">
      <c r="A36" s="484" t="s">
        <v>1258</v>
      </c>
      <c r="B36" s="485" t="s">
        <v>1259</v>
      </c>
      <c r="C36" s="485" t="s">
        <v>467</v>
      </c>
      <c r="D36" s="485" t="s">
        <v>1224</v>
      </c>
      <c r="E36" s="485" t="s">
        <v>1233</v>
      </c>
      <c r="F36" s="485" t="s">
        <v>1288</v>
      </c>
      <c r="G36" s="485" t="s">
        <v>1289</v>
      </c>
      <c r="H36" s="489">
        <v>442</v>
      </c>
      <c r="I36" s="489">
        <v>489294</v>
      </c>
      <c r="J36" s="485">
        <v>0.65498574354443595</v>
      </c>
      <c r="K36" s="485">
        <v>1107</v>
      </c>
      <c r="L36" s="489">
        <v>673</v>
      </c>
      <c r="M36" s="489">
        <v>747030</v>
      </c>
      <c r="N36" s="485">
        <v>1</v>
      </c>
      <c r="O36" s="485">
        <v>1110</v>
      </c>
      <c r="P36" s="489">
        <v>545</v>
      </c>
      <c r="Q36" s="489">
        <v>607130</v>
      </c>
      <c r="R36" s="506">
        <v>0.81272505789593452</v>
      </c>
      <c r="S36" s="490">
        <v>1114</v>
      </c>
    </row>
    <row r="37" spans="1:19" ht="14.45" customHeight="1" x14ac:dyDescent="0.2">
      <c r="A37" s="484" t="s">
        <v>1258</v>
      </c>
      <c r="B37" s="485" t="s">
        <v>1259</v>
      </c>
      <c r="C37" s="485" t="s">
        <v>467</v>
      </c>
      <c r="D37" s="485" t="s">
        <v>1224</v>
      </c>
      <c r="E37" s="485" t="s">
        <v>1233</v>
      </c>
      <c r="F37" s="485" t="s">
        <v>1290</v>
      </c>
      <c r="G37" s="485" t="s">
        <v>1291</v>
      </c>
      <c r="H37" s="489">
        <v>298</v>
      </c>
      <c r="I37" s="489">
        <v>2214140</v>
      </c>
      <c r="J37" s="485">
        <v>1.0182182399458457</v>
      </c>
      <c r="K37" s="485">
        <v>7430</v>
      </c>
      <c r="L37" s="489">
        <v>292</v>
      </c>
      <c r="M37" s="489">
        <v>2174524</v>
      </c>
      <c r="N37" s="485">
        <v>1</v>
      </c>
      <c r="O37" s="485">
        <v>7447</v>
      </c>
      <c r="P37" s="489">
        <v>226</v>
      </c>
      <c r="Q37" s="489">
        <v>1686412</v>
      </c>
      <c r="R37" s="506">
        <v>0.77553156460908224</v>
      </c>
      <c r="S37" s="490">
        <v>7462</v>
      </c>
    </row>
    <row r="38" spans="1:19" ht="14.45" customHeight="1" x14ac:dyDescent="0.2">
      <c r="A38" s="484" t="s">
        <v>1258</v>
      </c>
      <c r="B38" s="485" t="s">
        <v>1259</v>
      </c>
      <c r="C38" s="485" t="s">
        <v>467</v>
      </c>
      <c r="D38" s="485" t="s">
        <v>1224</v>
      </c>
      <c r="E38" s="485" t="s">
        <v>1233</v>
      </c>
      <c r="F38" s="485" t="s">
        <v>1292</v>
      </c>
      <c r="G38" s="485" t="s">
        <v>1293</v>
      </c>
      <c r="H38" s="489">
        <v>534</v>
      </c>
      <c r="I38" s="489">
        <v>2047890</v>
      </c>
      <c r="J38" s="485">
        <v>7.2086973662904894</v>
      </c>
      <c r="K38" s="485">
        <v>3835</v>
      </c>
      <c r="L38" s="489">
        <v>74</v>
      </c>
      <c r="M38" s="489">
        <v>284086</v>
      </c>
      <c r="N38" s="485">
        <v>1</v>
      </c>
      <c r="O38" s="485">
        <v>3839</v>
      </c>
      <c r="P38" s="489">
        <v>59</v>
      </c>
      <c r="Q38" s="489">
        <v>226737</v>
      </c>
      <c r="R38" s="506">
        <v>0.79812803165238699</v>
      </c>
      <c r="S38" s="490">
        <v>3843</v>
      </c>
    </row>
    <row r="39" spans="1:19" ht="14.45" customHeight="1" x14ac:dyDescent="0.2">
      <c r="A39" s="484" t="s">
        <v>1258</v>
      </c>
      <c r="B39" s="485" t="s">
        <v>1259</v>
      </c>
      <c r="C39" s="485" t="s">
        <v>467</v>
      </c>
      <c r="D39" s="485" t="s">
        <v>1224</v>
      </c>
      <c r="E39" s="485" t="s">
        <v>1233</v>
      </c>
      <c r="F39" s="485" t="s">
        <v>1294</v>
      </c>
      <c r="G39" s="485" t="s">
        <v>1295</v>
      </c>
      <c r="H39" s="489">
        <v>41</v>
      </c>
      <c r="I39" s="489">
        <v>98195</v>
      </c>
      <c r="J39" s="485">
        <v>9.6309736900178994E-2</v>
      </c>
      <c r="K39" s="485">
        <v>2395</v>
      </c>
      <c r="L39" s="489">
        <v>425</v>
      </c>
      <c r="M39" s="489">
        <v>1019575</v>
      </c>
      <c r="N39" s="485">
        <v>1</v>
      </c>
      <c r="O39" s="485">
        <v>2399</v>
      </c>
      <c r="P39" s="489">
        <v>832</v>
      </c>
      <c r="Q39" s="489">
        <v>1998464</v>
      </c>
      <c r="R39" s="506">
        <v>1.9600951376799156</v>
      </c>
      <c r="S39" s="490">
        <v>2402</v>
      </c>
    </row>
    <row r="40" spans="1:19" ht="14.45" customHeight="1" x14ac:dyDescent="0.2">
      <c r="A40" s="484" t="s">
        <v>1258</v>
      </c>
      <c r="B40" s="485" t="s">
        <v>1259</v>
      </c>
      <c r="C40" s="485" t="s">
        <v>467</v>
      </c>
      <c r="D40" s="485" t="s">
        <v>1224</v>
      </c>
      <c r="E40" s="485" t="s">
        <v>1233</v>
      </c>
      <c r="F40" s="485" t="s">
        <v>1296</v>
      </c>
      <c r="G40" s="485" t="s">
        <v>1297</v>
      </c>
      <c r="H40" s="489">
        <v>25</v>
      </c>
      <c r="I40" s="489">
        <v>887475</v>
      </c>
      <c r="J40" s="485">
        <v>4.1613915147422915</v>
      </c>
      <c r="K40" s="485">
        <v>35499</v>
      </c>
      <c r="L40" s="489">
        <v>6</v>
      </c>
      <c r="M40" s="489">
        <v>213264</v>
      </c>
      <c r="N40" s="485">
        <v>1</v>
      </c>
      <c r="O40" s="485">
        <v>35544</v>
      </c>
      <c r="P40" s="489">
        <v>9</v>
      </c>
      <c r="Q40" s="489">
        <v>320256</v>
      </c>
      <c r="R40" s="506">
        <v>1.5016880486158002</v>
      </c>
      <c r="S40" s="490">
        <v>35584</v>
      </c>
    </row>
    <row r="41" spans="1:19" ht="14.45" customHeight="1" x14ac:dyDescent="0.2">
      <c r="A41" s="484" t="s">
        <v>1258</v>
      </c>
      <c r="B41" s="485" t="s">
        <v>1259</v>
      </c>
      <c r="C41" s="485" t="s">
        <v>467</v>
      </c>
      <c r="D41" s="485" t="s">
        <v>1224</v>
      </c>
      <c r="E41" s="485" t="s">
        <v>1233</v>
      </c>
      <c r="F41" s="485" t="s">
        <v>1298</v>
      </c>
      <c r="G41" s="485" t="s">
        <v>1299</v>
      </c>
      <c r="H41" s="489">
        <v>7</v>
      </c>
      <c r="I41" s="489">
        <v>61642</v>
      </c>
      <c r="J41" s="485">
        <v>1.7486100079428117</v>
      </c>
      <c r="K41" s="485">
        <v>8806</v>
      </c>
      <c r="L41" s="489">
        <v>4</v>
      </c>
      <c r="M41" s="489">
        <v>35252</v>
      </c>
      <c r="N41" s="485">
        <v>1</v>
      </c>
      <c r="O41" s="485">
        <v>8813</v>
      </c>
      <c r="P41" s="489">
        <v>10</v>
      </c>
      <c r="Q41" s="489">
        <v>88200</v>
      </c>
      <c r="R41" s="506">
        <v>2.5019857029388404</v>
      </c>
      <c r="S41" s="490">
        <v>8820</v>
      </c>
    </row>
    <row r="42" spans="1:19" ht="14.45" customHeight="1" x14ac:dyDescent="0.2">
      <c r="A42" s="484" t="s">
        <v>1258</v>
      </c>
      <c r="B42" s="485" t="s">
        <v>1259</v>
      </c>
      <c r="C42" s="485" t="s">
        <v>467</v>
      </c>
      <c r="D42" s="485" t="s">
        <v>1224</v>
      </c>
      <c r="E42" s="485" t="s">
        <v>1233</v>
      </c>
      <c r="F42" s="485" t="s">
        <v>1300</v>
      </c>
      <c r="G42" s="485" t="s">
        <v>1301</v>
      </c>
      <c r="H42" s="489">
        <v>8</v>
      </c>
      <c r="I42" s="489">
        <v>80000</v>
      </c>
      <c r="J42" s="485">
        <v>0.18181818181818182</v>
      </c>
      <c r="K42" s="485">
        <v>10000</v>
      </c>
      <c r="L42" s="489">
        <v>44</v>
      </c>
      <c r="M42" s="489">
        <v>440000</v>
      </c>
      <c r="N42" s="485">
        <v>1</v>
      </c>
      <c r="O42" s="485">
        <v>10000</v>
      </c>
      <c r="P42" s="489">
        <v>27</v>
      </c>
      <c r="Q42" s="489">
        <v>270000</v>
      </c>
      <c r="R42" s="506">
        <v>0.61363636363636365</v>
      </c>
      <c r="S42" s="490">
        <v>10000</v>
      </c>
    </row>
    <row r="43" spans="1:19" ht="14.45" customHeight="1" x14ac:dyDescent="0.2">
      <c r="A43" s="484" t="s">
        <v>1258</v>
      </c>
      <c r="B43" s="485" t="s">
        <v>1259</v>
      </c>
      <c r="C43" s="485" t="s">
        <v>467</v>
      </c>
      <c r="D43" s="485" t="s">
        <v>1224</v>
      </c>
      <c r="E43" s="485" t="s">
        <v>1233</v>
      </c>
      <c r="F43" s="485" t="s">
        <v>1302</v>
      </c>
      <c r="G43" s="485" t="s">
        <v>1303</v>
      </c>
      <c r="H43" s="489">
        <v>91</v>
      </c>
      <c r="I43" s="489">
        <v>979766.69000000029</v>
      </c>
      <c r="J43" s="485">
        <v>0.6363636570297142</v>
      </c>
      <c r="K43" s="485">
        <v>10766.666923076926</v>
      </c>
      <c r="L43" s="489">
        <v>143</v>
      </c>
      <c r="M43" s="489">
        <v>1539633.32</v>
      </c>
      <c r="N43" s="485">
        <v>1</v>
      </c>
      <c r="O43" s="485">
        <v>10766.666573426573</v>
      </c>
      <c r="P43" s="489">
        <v>111</v>
      </c>
      <c r="Q43" s="489">
        <v>1195100.0299999998</v>
      </c>
      <c r="R43" s="506">
        <v>0.77622380243108779</v>
      </c>
      <c r="S43" s="490">
        <v>10766.666936936936</v>
      </c>
    </row>
    <row r="44" spans="1:19" ht="14.45" customHeight="1" x14ac:dyDescent="0.2">
      <c r="A44" s="484" t="s">
        <v>1258</v>
      </c>
      <c r="B44" s="485" t="s">
        <v>1259</v>
      </c>
      <c r="C44" s="485" t="s">
        <v>467</v>
      </c>
      <c r="D44" s="485" t="s">
        <v>1224</v>
      </c>
      <c r="E44" s="485" t="s">
        <v>1233</v>
      </c>
      <c r="F44" s="485" t="s">
        <v>1304</v>
      </c>
      <c r="G44" s="485" t="s">
        <v>1305</v>
      </c>
      <c r="H44" s="489">
        <v>41</v>
      </c>
      <c r="I44" s="489">
        <v>341666.66000000003</v>
      </c>
      <c r="J44" s="485">
        <v>0.59420289729048525</v>
      </c>
      <c r="K44" s="485">
        <v>8333.3331707317084</v>
      </c>
      <c r="L44" s="489">
        <v>69</v>
      </c>
      <c r="M44" s="489">
        <v>574999.99</v>
      </c>
      <c r="N44" s="485">
        <v>1</v>
      </c>
      <c r="O44" s="485">
        <v>8333.333188405797</v>
      </c>
      <c r="P44" s="489">
        <v>73</v>
      </c>
      <c r="Q44" s="489">
        <v>608333.31999999995</v>
      </c>
      <c r="R44" s="506">
        <v>1.0579710097038435</v>
      </c>
      <c r="S44" s="490">
        <v>8333.3331506849299</v>
      </c>
    </row>
    <row r="45" spans="1:19" ht="14.45" customHeight="1" x14ac:dyDescent="0.2">
      <c r="A45" s="484" t="s">
        <v>1258</v>
      </c>
      <c r="B45" s="485" t="s">
        <v>1259</v>
      </c>
      <c r="C45" s="485" t="s">
        <v>467</v>
      </c>
      <c r="D45" s="485" t="s">
        <v>1224</v>
      </c>
      <c r="E45" s="485" t="s">
        <v>1233</v>
      </c>
      <c r="F45" s="485" t="s">
        <v>1306</v>
      </c>
      <c r="G45" s="485" t="s">
        <v>1307</v>
      </c>
      <c r="H45" s="489">
        <v>67</v>
      </c>
      <c r="I45" s="489">
        <v>0</v>
      </c>
      <c r="J45" s="485"/>
      <c r="K45" s="485">
        <v>0</v>
      </c>
      <c r="L45" s="489">
        <v>221</v>
      </c>
      <c r="M45" s="489">
        <v>0</v>
      </c>
      <c r="N45" s="485"/>
      <c r="O45" s="485">
        <v>0</v>
      </c>
      <c r="P45" s="489">
        <v>225</v>
      </c>
      <c r="Q45" s="489">
        <v>0</v>
      </c>
      <c r="R45" s="506"/>
      <c r="S45" s="490">
        <v>0</v>
      </c>
    </row>
    <row r="46" spans="1:19" ht="14.45" customHeight="1" x14ac:dyDescent="0.2">
      <c r="A46" s="484" t="s">
        <v>1258</v>
      </c>
      <c r="B46" s="485" t="s">
        <v>1259</v>
      </c>
      <c r="C46" s="485" t="s">
        <v>467</v>
      </c>
      <c r="D46" s="485" t="s">
        <v>1224</v>
      </c>
      <c r="E46" s="485" t="s">
        <v>1233</v>
      </c>
      <c r="F46" s="485" t="s">
        <v>1308</v>
      </c>
      <c r="G46" s="485" t="s">
        <v>1309</v>
      </c>
      <c r="H46" s="489">
        <v>6</v>
      </c>
      <c r="I46" s="489">
        <v>49500</v>
      </c>
      <c r="J46" s="485">
        <v>5.9405940594059403E-2</v>
      </c>
      <c r="K46" s="485">
        <v>8250</v>
      </c>
      <c r="L46" s="489">
        <v>101</v>
      </c>
      <c r="M46" s="489">
        <v>833250</v>
      </c>
      <c r="N46" s="485">
        <v>1</v>
      </c>
      <c r="O46" s="485">
        <v>8250</v>
      </c>
      <c r="P46" s="489">
        <v>63</v>
      </c>
      <c r="Q46" s="489">
        <v>519750</v>
      </c>
      <c r="R46" s="506">
        <v>0.62376237623762376</v>
      </c>
      <c r="S46" s="490">
        <v>8250</v>
      </c>
    </row>
    <row r="47" spans="1:19" ht="14.45" customHeight="1" x14ac:dyDescent="0.2">
      <c r="A47" s="484" t="s">
        <v>1258</v>
      </c>
      <c r="B47" s="485" t="s">
        <v>1259</v>
      </c>
      <c r="C47" s="485" t="s">
        <v>467</v>
      </c>
      <c r="D47" s="485" t="s">
        <v>1224</v>
      </c>
      <c r="E47" s="485" t="s">
        <v>1233</v>
      </c>
      <c r="F47" s="485" t="s">
        <v>1310</v>
      </c>
      <c r="G47" s="485" t="s">
        <v>1311</v>
      </c>
      <c r="H47" s="489">
        <v>11</v>
      </c>
      <c r="I47" s="489">
        <v>0</v>
      </c>
      <c r="J47" s="485"/>
      <c r="K47" s="485">
        <v>0</v>
      </c>
      <c r="L47" s="489">
        <v>12</v>
      </c>
      <c r="M47" s="489">
        <v>0</v>
      </c>
      <c r="N47" s="485"/>
      <c r="O47" s="485">
        <v>0</v>
      </c>
      <c r="P47" s="489">
        <v>41</v>
      </c>
      <c r="Q47" s="489">
        <v>0</v>
      </c>
      <c r="R47" s="506"/>
      <c r="S47" s="490">
        <v>0</v>
      </c>
    </row>
    <row r="48" spans="1:19" ht="14.45" customHeight="1" x14ac:dyDescent="0.2">
      <c r="A48" s="484" t="s">
        <v>1258</v>
      </c>
      <c r="B48" s="485" t="s">
        <v>1259</v>
      </c>
      <c r="C48" s="485" t="s">
        <v>467</v>
      </c>
      <c r="D48" s="485" t="s">
        <v>1224</v>
      </c>
      <c r="E48" s="485" t="s">
        <v>1233</v>
      </c>
      <c r="F48" s="485" t="s">
        <v>1312</v>
      </c>
      <c r="G48" s="485" t="s">
        <v>1313</v>
      </c>
      <c r="H48" s="489">
        <v>0</v>
      </c>
      <c r="I48" s="489">
        <v>0</v>
      </c>
      <c r="J48" s="485"/>
      <c r="K48" s="485"/>
      <c r="L48" s="489"/>
      <c r="M48" s="489"/>
      <c r="N48" s="485"/>
      <c r="O48" s="485"/>
      <c r="P48" s="489"/>
      <c r="Q48" s="489"/>
      <c r="R48" s="506"/>
      <c r="S48" s="490"/>
    </row>
    <row r="49" spans="1:19" ht="14.45" customHeight="1" x14ac:dyDescent="0.2">
      <c r="A49" s="484" t="s">
        <v>1258</v>
      </c>
      <c r="B49" s="485" t="s">
        <v>1259</v>
      </c>
      <c r="C49" s="485" t="s">
        <v>467</v>
      </c>
      <c r="D49" s="485" t="s">
        <v>1224</v>
      </c>
      <c r="E49" s="485" t="s">
        <v>1233</v>
      </c>
      <c r="F49" s="485" t="s">
        <v>1314</v>
      </c>
      <c r="G49" s="485" t="s">
        <v>1315</v>
      </c>
      <c r="H49" s="489">
        <v>14</v>
      </c>
      <c r="I49" s="489">
        <v>427777.81</v>
      </c>
      <c r="J49" s="485">
        <v>1.0769231098440006</v>
      </c>
      <c r="K49" s="485">
        <v>30555.557857142856</v>
      </c>
      <c r="L49" s="489">
        <v>13</v>
      </c>
      <c r="M49" s="489">
        <v>397222.24</v>
      </c>
      <c r="N49" s="485">
        <v>1</v>
      </c>
      <c r="O49" s="485">
        <v>30555.556923076922</v>
      </c>
      <c r="P49" s="489">
        <v>42</v>
      </c>
      <c r="Q49" s="489">
        <v>1283333.3900000004</v>
      </c>
      <c r="R49" s="506">
        <v>3.230769228832707</v>
      </c>
      <c r="S49" s="490">
        <v>30555.556904761914</v>
      </c>
    </row>
    <row r="50" spans="1:19" ht="14.45" customHeight="1" x14ac:dyDescent="0.2">
      <c r="A50" s="484" t="s">
        <v>1258</v>
      </c>
      <c r="B50" s="485" t="s">
        <v>1259</v>
      </c>
      <c r="C50" s="485" t="s">
        <v>467</v>
      </c>
      <c r="D50" s="485" t="s">
        <v>1224</v>
      </c>
      <c r="E50" s="485" t="s">
        <v>1233</v>
      </c>
      <c r="F50" s="485" t="s">
        <v>1316</v>
      </c>
      <c r="G50" s="485" t="s">
        <v>1317</v>
      </c>
      <c r="H50" s="489">
        <v>12</v>
      </c>
      <c r="I50" s="489">
        <v>51120</v>
      </c>
      <c r="J50" s="485">
        <v>1.2</v>
      </c>
      <c r="K50" s="485">
        <v>4260</v>
      </c>
      <c r="L50" s="489">
        <v>10</v>
      </c>
      <c r="M50" s="489">
        <v>42600</v>
      </c>
      <c r="N50" s="485">
        <v>1</v>
      </c>
      <c r="O50" s="485">
        <v>4260</v>
      </c>
      <c r="P50" s="489">
        <v>8</v>
      </c>
      <c r="Q50" s="489">
        <v>34080</v>
      </c>
      <c r="R50" s="506">
        <v>0.8</v>
      </c>
      <c r="S50" s="490">
        <v>4260</v>
      </c>
    </row>
    <row r="51" spans="1:19" ht="14.45" customHeight="1" x14ac:dyDescent="0.2">
      <c r="A51" s="484" t="s">
        <v>1258</v>
      </c>
      <c r="B51" s="485" t="s">
        <v>1259</v>
      </c>
      <c r="C51" s="485" t="s">
        <v>467</v>
      </c>
      <c r="D51" s="485" t="s">
        <v>1224</v>
      </c>
      <c r="E51" s="485" t="s">
        <v>1233</v>
      </c>
      <c r="F51" s="485" t="s">
        <v>1318</v>
      </c>
      <c r="G51" s="485" t="s">
        <v>1319</v>
      </c>
      <c r="H51" s="489">
        <v>9</v>
      </c>
      <c r="I51" s="489">
        <v>47900</v>
      </c>
      <c r="J51" s="485">
        <v>0.47368422093581408</v>
      </c>
      <c r="K51" s="485">
        <v>5322.2222222222226</v>
      </c>
      <c r="L51" s="489">
        <v>19</v>
      </c>
      <c r="M51" s="489">
        <v>101122.22</v>
      </c>
      <c r="N51" s="485">
        <v>1</v>
      </c>
      <c r="O51" s="485">
        <v>5322.2221052631576</v>
      </c>
      <c r="P51" s="489">
        <v>9</v>
      </c>
      <c r="Q51" s="489">
        <v>47899.990000000005</v>
      </c>
      <c r="R51" s="506">
        <v>0.47368412204558014</v>
      </c>
      <c r="S51" s="490">
        <v>5322.2211111111119</v>
      </c>
    </row>
    <row r="52" spans="1:19" ht="14.45" customHeight="1" x14ac:dyDescent="0.2">
      <c r="A52" s="484" t="s">
        <v>1258</v>
      </c>
      <c r="B52" s="485" t="s">
        <v>1259</v>
      </c>
      <c r="C52" s="485" t="s">
        <v>467</v>
      </c>
      <c r="D52" s="485" t="s">
        <v>1224</v>
      </c>
      <c r="E52" s="485" t="s">
        <v>1233</v>
      </c>
      <c r="F52" s="485" t="s">
        <v>1320</v>
      </c>
      <c r="G52" s="485" t="s">
        <v>1321</v>
      </c>
      <c r="H52" s="489">
        <v>36</v>
      </c>
      <c r="I52" s="489">
        <v>1584000</v>
      </c>
      <c r="J52" s="485">
        <v>0.34615384615384615</v>
      </c>
      <c r="K52" s="485">
        <v>44000</v>
      </c>
      <c r="L52" s="489">
        <v>104</v>
      </c>
      <c r="M52" s="489">
        <v>4576000</v>
      </c>
      <c r="N52" s="485">
        <v>1</v>
      </c>
      <c r="O52" s="485">
        <v>44000</v>
      </c>
      <c r="P52" s="489">
        <v>127</v>
      </c>
      <c r="Q52" s="489">
        <v>5588000</v>
      </c>
      <c r="R52" s="506">
        <v>1.2211538461538463</v>
      </c>
      <c r="S52" s="490">
        <v>44000</v>
      </c>
    </row>
    <row r="53" spans="1:19" ht="14.45" customHeight="1" x14ac:dyDescent="0.2">
      <c r="A53" s="484" t="s">
        <v>1258</v>
      </c>
      <c r="B53" s="485" t="s">
        <v>1259</v>
      </c>
      <c r="C53" s="485" t="s">
        <v>467</v>
      </c>
      <c r="D53" s="485" t="s">
        <v>1224</v>
      </c>
      <c r="E53" s="485" t="s">
        <v>1233</v>
      </c>
      <c r="F53" s="485" t="s">
        <v>1322</v>
      </c>
      <c r="G53" s="485" t="s">
        <v>1323</v>
      </c>
      <c r="H53" s="489"/>
      <c r="I53" s="489"/>
      <c r="J53" s="485"/>
      <c r="K53" s="485"/>
      <c r="L53" s="489">
        <v>2</v>
      </c>
      <c r="M53" s="489">
        <v>79594</v>
      </c>
      <c r="N53" s="485">
        <v>1</v>
      </c>
      <c r="O53" s="485">
        <v>39797</v>
      </c>
      <c r="P53" s="489">
        <v>9</v>
      </c>
      <c r="Q53" s="489">
        <v>358740</v>
      </c>
      <c r="R53" s="506">
        <v>4.5071236525366229</v>
      </c>
      <c r="S53" s="490">
        <v>39860</v>
      </c>
    </row>
    <row r="54" spans="1:19" ht="14.45" customHeight="1" x14ac:dyDescent="0.2">
      <c r="A54" s="484" t="s">
        <v>1258</v>
      </c>
      <c r="B54" s="485" t="s">
        <v>1259</v>
      </c>
      <c r="C54" s="485" t="s">
        <v>467</v>
      </c>
      <c r="D54" s="485" t="s">
        <v>1224</v>
      </c>
      <c r="E54" s="485" t="s">
        <v>1233</v>
      </c>
      <c r="F54" s="485" t="s">
        <v>1324</v>
      </c>
      <c r="G54" s="485" t="s">
        <v>1325</v>
      </c>
      <c r="H54" s="489"/>
      <c r="I54" s="489"/>
      <c r="J54" s="485"/>
      <c r="K54" s="485"/>
      <c r="L54" s="489">
        <v>1</v>
      </c>
      <c r="M54" s="489">
        <v>31867</v>
      </c>
      <c r="N54" s="485">
        <v>1</v>
      </c>
      <c r="O54" s="485">
        <v>31867</v>
      </c>
      <c r="P54" s="489"/>
      <c r="Q54" s="489"/>
      <c r="R54" s="506"/>
      <c r="S54" s="490"/>
    </row>
    <row r="55" spans="1:19" ht="14.45" customHeight="1" thickBot="1" x14ac:dyDescent="0.25">
      <c r="A55" s="491" t="s">
        <v>1258</v>
      </c>
      <c r="B55" s="492" t="s">
        <v>1259</v>
      </c>
      <c r="C55" s="492" t="s">
        <v>467</v>
      </c>
      <c r="D55" s="492" t="s">
        <v>1224</v>
      </c>
      <c r="E55" s="492" t="s">
        <v>1233</v>
      </c>
      <c r="F55" s="492" t="s">
        <v>1326</v>
      </c>
      <c r="G55" s="492" t="s">
        <v>1327</v>
      </c>
      <c r="H55" s="496"/>
      <c r="I55" s="496"/>
      <c r="J55" s="492"/>
      <c r="K55" s="492"/>
      <c r="L55" s="496"/>
      <c r="M55" s="496"/>
      <c r="N55" s="492"/>
      <c r="O55" s="492"/>
      <c r="P55" s="496">
        <v>1</v>
      </c>
      <c r="Q55" s="496">
        <v>15000</v>
      </c>
      <c r="R55" s="508"/>
      <c r="S55" s="497">
        <v>15000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BEFCEE88-582A-450C-BCA5-5810BC3B342E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459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187322</v>
      </c>
      <c r="C3" s="222">
        <f t="shared" ref="C3:R3" si="0">SUBTOTAL(9,C6:C1048576)</f>
        <v>7.3178371466908398</v>
      </c>
      <c r="D3" s="222">
        <f t="shared" si="0"/>
        <v>261497</v>
      </c>
      <c r="E3" s="222">
        <f t="shared" si="0"/>
        <v>7</v>
      </c>
      <c r="F3" s="222">
        <f t="shared" si="0"/>
        <v>174343.33000000002</v>
      </c>
      <c r="G3" s="225">
        <f>IF(D3&lt;&gt;0,F3/D3,"")</f>
        <v>0.66671254354734477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78"/>
      <c r="B5" s="579">
        <v>2018</v>
      </c>
      <c r="C5" s="580"/>
      <c r="D5" s="580">
        <v>2019</v>
      </c>
      <c r="E5" s="580"/>
      <c r="F5" s="580">
        <v>2020</v>
      </c>
      <c r="G5" s="618" t="s">
        <v>2</v>
      </c>
      <c r="H5" s="579">
        <v>2018</v>
      </c>
      <c r="I5" s="580"/>
      <c r="J5" s="580">
        <v>2019</v>
      </c>
      <c r="K5" s="580"/>
      <c r="L5" s="580">
        <v>2020</v>
      </c>
      <c r="M5" s="618" t="s">
        <v>2</v>
      </c>
      <c r="N5" s="579">
        <v>2018</v>
      </c>
      <c r="O5" s="580"/>
      <c r="P5" s="580">
        <v>2019</v>
      </c>
      <c r="Q5" s="580"/>
      <c r="R5" s="580">
        <v>2020</v>
      </c>
      <c r="S5" s="618" t="s">
        <v>2</v>
      </c>
    </row>
    <row r="6" spans="1:19" ht="14.45" customHeight="1" x14ac:dyDescent="0.2">
      <c r="A6" s="568" t="s">
        <v>1330</v>
      </c>
      <c r="B6" s="600"/>
      <c r="C6" s="544"/>
      <c r="D6" s="600">
        <v>5951</v>
      </c>
      <c r="E6" s="544">
        <v>1</v>
      </c>
      <c r="F6" s="600"/>
      <c r="G6" s="549"/>
      <c r="H6" s="600"/>
      <c r="I6" s="544"/>
      <c r="J6" s="600"/>
      <c r="K6" s="544"/>
      <c r="L6" s="600"/>
      <c r="M6" s="549"/>
      <c r="N6" s="600"/>
      <c r="O6" s="544"/>
      <c r="P6" s="600"/>
      <c r="Q6" s="544"/>
      <c r="R6" s="600"/>
      <c r="S6" s="122"/>
    </row>
    <row r="7" spans="1:19" ht="14.45" customHeight="1" x14ac:dyDescent="0.2">
      <c r="A7" s="569" t="s">
        <v>1331</v>
      </c>
      <c r="B7" s="602"/>
      <c r="C7" s="485"/>
      <c r="D7" s="602"/>
      <c r="E7" s="485"/>
      <c r="F7" s="602">
        <v>1535</v>
      </c>
      <c r="G7" s="506"/>
      <c r="H7" s="602"/>
      <c r="I7" s="485"/>
      <c r="J7" s="602"/>
      <c r="K7" s="485"/>
      <c r="L7" s="602"/>
      <c r="M7" s="506"/>
      <c r="N7" s="602"/>
      <c r="O7" s="485"/>
      <c r="P7" s="602"/>
      <c r="Q7" s="485"/>
      <c r="R7" s="602"/>
      <c r="S7" s="507"/>
    </row>
    <row r="8" spans="1:19" ht="14.45" customHeight="1" x14ac:dyDescent="0.2">
      <c r="A8" s="569" t="s">
        <v>1332</v>
      </c>
      <c r="B8" s="602">
        <v>2483</v>
      </c>
      <c r="C8" s="485"/>
      <c r="D8" s="602"/>
      <c r="E8" s="485"/>
      <c r="F8" s="602"/>
      <c r="G8" s="506"/>
      <c r="H8" s="602"/>
      <c r="I8" s="485"/>
      <c r="J8" s="602"/>
      <c r="K8" s="485"/>
      <c r="L8" s="602"/>
      <c r="M8" s="506"/>
      <c r="N8" s="602"/>
      <c r="O8" s="485"/>
      <c r="P8" s="602"/>
      <c r="Q8" s="485"/>
      <c r="R8" s="602"/>
      <c r="S8" s="507"/>
    </row>
    <row r="9" spans="1:19" ht="14.45" customHeight="1" x14ac:dyDescent="0.2">
      <c r="A9" s="569" t="s">
        <v>1333</v>
      </c>
      <c r="B9" s="602">
        <v>1522</v>
      </c>
      <c r="C9" s="485">
        <v>4.8147796653063804E-2</v>
      </c>
      <c r="D9" s="602">
        <v>31611</v>
      </c>
      <c r="E9" s="485">
        <v>1</v>
      </c>
      <c r="F9" s="602">
        <v>4605</v>
      </c>
      <c r="G9" s="506">
        <v>0.14567713770522919</v>
      </c>
      <c r="H9" s="602"/>
      <c r="I9" s="485"/>
      <c r="J9" s="602"/>
      <c r="K9" s="485"/>
      <c r="L9" s="602"/>
      <c r="M9" s="506"/>
      <c r="N9" s="602"/>
      <c r="O9" s="485"/>
      <c r="P9" s="602"/>
      <c r="Q9" s="485"/>
      <c r="R9" s="602"/>
      <c r="S9" s="507"/>
    </row>
    <row r="10" spans="1:19" ht="14.45" customHeight="1" x14ac:dyDescent="0.2">
      <c r="A10" s="569" t="s">
        <v>1334</v>
      </c>
      <c r="B10" s="602">
        <v>86985</v>
      </c>
      <c r="C10" s="485">
        <v>1.6498492119188968</v>
      </c>
      <c r="D10" s="602">
        <v>52723</v>
      </c>
      <c r="E10" s="485">
        <v>1</v>
      </c>
      <c r="F10" s="602">
        <v>58546</v>
      </c>
      <c r="G10" s="506">
        <v>1.1104451567627032</v>
      </c>
      <c r="H10" s="602"/>
      <c r="I10" s="485"/>
      <c r="J10" s="602"/>
      <c r="K10" s="485"/>
      <c r="L10" s="602"/>
      <c r="M10" s="506"/>
      <c r="N10" s="602"/>
      <c r="O10" s="485"/>
      <c r="P10" s="602"/>
      <c r="Q10" s="485"/>
      <c r="R10" s="602"/>
      <c r="S10" s="507"/>
    </row>
    <row r="11" spans="1:19" ht="14.45" customHeight="1" x14ac:dyDescent="0.2">
      <c r="A11" s="569" t="s">
        <v>1335</v>
      </c>
      <c r="B11" s="602">
        <v>32700</v>
      </c>
      <c r="C11" s="485">
        <v>0.28497725410907571</v>
      </c>
      <c r="D11" s="602">
        <v>114746</v>
      </c>
      <c r="E11" s="485">
        <v>1</v>
      </c>
      <c r="F11" s="602">
        <v>36696.33</v>
      </c>
      <c r="G11" s="506">
        <v>0.3198048733724923</v>
      </c>
      <c r="H11" s="602"/>
      <c r="I11" s="485"/>
      <c r="J11" s="602"/>
      <c r="K11" s="485"/>
      <c r="L11" s="602"/>
      <c r="M11" s="506"/>
      <c r="N11" s="602"/>
      <c r="O11" s="485"/>
      <c r="P11" s="602"/>
      <c r="Q11" s="485"/>
      <c r="R11" s="602"/>
      <c r="S11" s="507"/>
    </row>
    <row r="12" spans="1:19" ht="14.45" customHeight="1" x14ac:dyDescent="0.2">
      <c r="A12" s="569" t="s">
        <v>1336</v>
      </c>
      <c r="B12" s="602">
        <v>54369</v>
      </c>
      <c r="C12" s="485">
        <v>0.99607936537017017</v>
      </c>
      <c r="D12" s="602">
        <v>54583</v>
      </c>
      <c r="E12" s="485">
        <v>1</v>
      </c>
      <c r="F12" s="602">
        <v>25535</v>
      </c>
      <c r="G12" s="506">
        <v>0.46781965080702781</v>
      </c>
      <c r="H12" s="602"/>
      <c r="I12" s="485"/>
      <c r="J12" s="602"/>
      <c r="K12" s="485"/>
      <c r="L12" s="602"/>
      <c r="M12" s="506"/>
      <c r="N12" s="602"/>
      <c r="O12" s="485"/>
      <c r="P12" s="602"/>
      <c r="Q12" s="485"/>
      <c r="R12" s="602"/>
      <c r="S12" s="507"/>
    </row>
    <row r="13" spans="1:19" ht="14.45" customHeight="1" x14ac:dyDescent="0.2">
      <c r="A13" s="569" t="s">
        <v>1337</v>
      </c>
      <c r="B13" s="602"/>
      <c r="C13" s="485"/>
      <c r="D13" s="602">
        <v>354</v>
      </c>
      <c r="E13" s="485">
        <v>1</v>
      </c>
      <c r="F13" s="602"/>
      <c r="G13" s="506"/>
      <c r="H13" s="602"/>
      <c r="I13" s="485"/>
      <c r="J13" s="602"/>
      <c r="K13" s="485"/>
      <c r="L13" s="602"/>
      <c r="M13" s="506"/>
      <c r="N13" s="602"/>
      <c r="O13" s="485"/>
      <c r="P13" s="602"/>
      <c r="Q13" s="485"/>
      <c r="R13" s="602"/>
      <c r="S13" s="507"/>
    </row>
    <row r="14" spans="1:19" ht="14.45" customHeight="1" x14ac:dyDescent="0.2">
      <c r="A14" s="569" t="s">
        <v>1338</v>
      </c>
      <c r="B14" s="602">
        <v>6634</v>
      </c>
      <c r="C14" s="485">
        <v>4.3387835186396337</v>
      </c>
      <c r="D14" s="602">
        <v>1529</v>
      </c>
      <c r="E14" s="485">
        <v>1</v>
      </c>
      <c r="F14" s="602">
        <v>47426</v>
      </c>
      <c r="G14" s="506">
        <v>31.017658600392412</v>
      </c>
      <c r="H14" s="602"/>
      <c r="I14" s="485"/>
      <c r="J14" s="602"/>
      <c r="K14" s="485"/>
      <c r="L14" s="602"/>
      <c r="M14" s="506"/>
      <c r="N14" s="602"/>
      <c r="O14" s="485"/>
      <c r="P14" s="602"/>
      <c r="Q14" s="485"/>
      <c r="R14" s="602"/>
      <c r="S14" s="507"/>
    </row>
    <row r="15" spans="1:19" ht="14.45" customHeight="1" thickBot="1" x14ac:dyDescent="0.25">
      <c r="A15" s="606" t="s">
        <v>1339</v>
      </c>
      <c r="B15" s="604">
        <v>2629</v>
      </c>
      <c r="C15" s="492"/>
      <c r="D15" s="604"/>
      <c r="E15" s="492"/>
      <c r="F15" s="604"/>
      <c r="G15" s="508"/>
      <c r="H15" s="604"/>
      <c r="I15" s="492"/>
      <c r="J15" s="604"/>
      <c r="K15" s="492"/>
      <c r="L15" s="604"/>
      <c r="M15" s="508"/>
      <c r="N15" s="604"/>
      <c r="O15" s="492"/>
      <c r="P15" s="604"/>
      <c r="Q15" s="492"/>
      <c r="R15" s="604"/>
      <c r="S15" s="50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C3F88EEF-2DA5-453E-81DE-62970A5857A8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1348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459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94</v>
      </c>
      <c r="G3" s="103">
        <f t="shared" si="0"/>
        <v>187322</v>
      </c>
      <c r="H3" s="103"/>
      <c r="I3" s="103"/>
      <c r="J3" s="103">
        <f t="shared" si="0"/>
        <v>119</v>
      </c>
      <c r="K3" s="103">
        <f t="shared" si="0"/>
        <v>261497</v>
      </c>
      <c r="L3" s="103"/>
      <c r="M3" s="103"/>
      <c r="N3" s="103">
        <f t="shared" si="0"/>
        <v>80</v>
      </c>
      <c r="O3" s="103">
        <f t="shared" si="0"/>
        <v>174343.33000000002</v>
      </c>
      <c r="P3" s="75">
        <f>IF(K3=0,0,O3/K3)</f>
        <v>0.66671254354734477</v>
      </c>
      <c r="Q3" s="104">
        <f>IF(N3=0,0,O3/N3)</f>
        <v>2179.2916250000003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09"/>
      <c r="B5" s="607"/>
      <c r="C5" s="609"/>
      <c r="D5" s="619"/>
      <c r="E5" s="611"/>
      <c r="F5" s="620" t="s">
        <v>71</v>
      </c>
      <c r="G5" s="621" t="s">
        <v>14</v>
      </c>
      <c r="H5" s="622"/>
      <c r="I5" s="622"/>
      <c r="J5" s="620" t="s">
        <v>71</v>
      </c>
      <c r="K5" s="621" t="s">
        <v>14</v>
      </c>
      <c r="L5" s="622"/>
      <c r="M5" s="622"/>
      <c r="N5" s="620" t="s">
        <v>71</v>
      </c>
      <c r="O5" s="621" t="s">
        <v>14</v>
      </c>
      <c r="P5" s="623"/>
      <c r="Q5" s="616"/>
    </row>
    <row r="6" spans="1:17" ht="14.45" customHeight="1" x14ac:dyDescent="0.2">
      <c r="A6" s="543" t="s">
        <v>1340</v>
      </c>
      <c r="B6" s="544" t="s">
        <v>1232</v>
      </c>
      <c r="C6" s="544" t="s">
        <v>1233</v>
      </c>
      <c r="D6" s="544" t="s">
        <v>1242</v>
      </c>
      <c r="E6" s="544" t="s">
        <v>1243</v>
      </c>
      <c r="F6" s="116"/>
      <c r="G6" s="116"/>
      <c r="H6" s="116"/>
      <c r="I6" s="116"/>
      <c r="J6" s="116">
        <v>1</v>
      </c>
      <c r="K6" s="116">
        <v>354</v>
      </c>
      <c r="L6" s="116">
        <v>1</v>
      </c>
      <c r="M6" s="116">
        <v>354</v>
      </c>
      <c r="N6" s="116"/>
      <c r="O6" s="116"/>
      <c r="P6" s="549"/>
      <c r="Q6" s="560"/>
    </row>
    <row r="7" spans="1:17" ht="14.45" customHeight="1" x14ac:dyDescent="0.2">
      <c r="A7" s="484" t="s">
        <v>1340</v>
      </c>
      <c r="B7" s="485" t="s">
        <v>1259</v>
      </c>
      <c r="C7" s="485" t="s">
        <v>1233</v>
      </c>
      <c r="D7" s="485" t="s">
        <v>1286</v>
      </c>
      <c r="E7" s="485" t="s">
        <v>1287</v>
      </c>
      <c r="F7" s="489"/>
      <c r="G7" s="489"/>
      <c r="H7" s="489"/>
      <c r="I7" s="489"/>
      <c r="J7" s="489">
        <v>1</v>
      </c>
      <c r="K7" s="489">
        <v>4487</v>
      </c>
      <c r="L7" s="489">
        <v>1</v>
      </c>
      <c r="M7" s="489">
        <v>4487</v>
      </c>
      <c r="N7" s="489"/>
      <c r="O7" s="489"/>
      <c r="P7" s="506"/>
      <c r="Q7" s="490"/>
    </row>
    <row r="8" spans="1:17" ht="14.45" customHeight="1" x14ac:dyDescent="0.2">
      <c r="A8" s="484" t="s">
        <v>1340</v>
      </c>
      <c r="B8" s="485" t="s">
        <v>1259</v>
      </c>
      <c r="C8" s="485" t="s">
        <v>1233</v>
      </c>
      <c r="D8" s="485" t="s">
        <v>1288</v>
      </c>
      <c r="E8" s="485" t="s">
        <v>1289</v>
      </c>
      <c r="F8" s="489"/>
      <c r="G8" s="489"/>
      <c r="H8" s="489"/>
      <c r="I8" s="489"/>
      <c r="J8" s="489">
        <v>1</v>
      </c>
      <c r="K8" s="489">
        <v>1110</v>
      </c>
      <c r="L8" s="489">
        <v>1</v>
      </c>
      <c r="M8" s="489">
        <v>1110</v>
      </c>
      <c r="N8" s="489"/>
      <c r="O8" s="489"/>
      <c r="P8" s="506"/>
      <c r="Q8" s="490"/>
    </row>
    <row r="9" spans="1:17" ht="14.45" customHeight="1" x14ac:dyDescent="0.2">
      <c r="A9" s="484" t="s">
        <v>1341</v>
      </c>
      <c r="B9" s="485" t="s">
        <v>1232</v>
      </c>
      <c r="C9" s="485" t="s">
        <v>1233</v>
      </c>
      <c r="D9" s="485" t="s">
        <v>1246</v>
      </c>
      <c r="E9" s="485" t="s">
        <v>1247</v>
      </c>
      <c r="F9" s="489"/>
      <c r="G9" s="489"/>
      <c r="H9" s="489"/>
      <c r="I9" s="489"/>
      <c r="J9" s="489"/>
      <c r="K9" s="489"/>
      <c r="L9" s="489"/>
      <c r="M9" s="489"/>
      <c r="N9" s="489">
        <v>1</v>
      </c>
      <c r="O9" s="489">
        <v>1535</v>
      </c>
      <c r="P9" s="506"/>
      <c r="Q9" s="490">
        <v>1535</v>
      </c>
    </row>
    <row r="10" spans="1:17" ht="14.45" customHeight="1" x14ac:dyDescent="0.2">
      <c r="A10" s="484" t="s">
        <v>1231</v>
      </c>
      <c r="B10" s="485" t="s">
        <v>1232</v>
      </c>
      <c r="C10" s="485" t="s">
        <v>1233</v>
      </c>
      <c r="D10" s="485" t="s">
        <v>1238</v>
      </c>
      <c r="E10" s="485" t="s">
        <v>1239</v>
      </c>
      <c r="F10" s="489">
        <v>1</v>
      </c>
      <c r="G10" s="489">
        <v>2483</v>
      </c>
      <c r="H10" s="489"/>
      <c r="I10" s="489">
        <v>2483</v>
      </c>
      <c r="J10" s="489"/>
      <c r="K10" s="489"/>
      <c r="L10" s="489"/>
      <c r="M10" s="489"/>
      <c r="N10" s="489"/>
      <c r="O10" s="489"/>
      <c r="P10" s="506"/>
      <c r="Q10" s="490"/>
    </row>
    <row r="11" spans="1:17" ht="14.45" customHeight="1" x14ac:dyDescent="0.2">
      <c r="A11" s="484" t="s">
        <v>1342</v>
      </c>
      <c r="B11" s="485" t="s">
        <v>1232</v>
      </c>
      <c r="C11" s="485" t="s">
        <v>1233</v>
      </c>
      <c r="D11" s="485" t="s">
        <v>1246</v>
      </c>
      <c r="E11" s="485" t="s">
        <v>1247</v>
      </c>
      <c r="F11" s="489">
        <v>1</v>
      </c>
      <c r="G11" s="489">
        <v>1522</v>
      </c>
      <c r="H11" s="489">
        <v>0.99542184434270764</v>
      </c>
      <c r="I11" s="489">
        <v>1522</v>
      </c>
      <c r="J11" s="489">
        <v>1</v>
      </c>
      <c r="K11" s="489">
        <v>1529</v>
      </c>
      <c r="L11" s="489">
        <v>1</v>
      </c>
      <c r="M11" s="489">
        <v>1529</v>
      </c>
      <c r="N11" s="489">
        <v>3</v>
      </c>
      <c r="O11" s="489">
        <v>4605</v>
      </c>
      <c r="P11" s="506">
        <v>3.0117724002616089</v>
      </c>
      <c r="Q11" s="490">
        <v>1535</v>
      </c>
    </row>
    <row r="12" spans="1:17" ht="14.45" customHeight="1" x14ac:dyDescent="0.2">
      <c r="A12" s="484" t="s">
        <v>1342</v>
      </c>
      <c r="B12" s="485" t="s">
        <v>1259</v>
      </c>
      <c r="C12" s="485" t="s">
        <v>1233</v>
      </c>
      <c r="D12" s="485" t="s">
        <v>1262</v>
      </c>
      <c r="E12" s="485" t="s">
        <v>1263</v>
      </c>
      <c r="F12" s="489"/>
      <c r="G12" s="489"/>
      <c r="H12" s="489"/>
      <c r="I12" s="489"/>
      <c r="J12" s="489">
        <v>2</v>
      </c>
      <c r="K12" s="489">
        <v>604</v>
      </c>
      <c r="L12" s="489">
        <v>1</v>
      </c>
      <c r="M12" s="489">
        <v>302</v>
      </c>
      <c r="N12" s="489"/>
      <c r="O12" s="489"/>
      <c r="P12" s="506"/>
      <c r="Q12" s="490"/>
    </row>
    <row r="13" spans="1:17" ht="14.45" customHeight="1" x14ac:dyDescent="0.2">
      <c r="A13" s="484" t="s">
        <v>1342</v>
      </c>
      <c r="B13" s="485" t="s">
        <v>1259</v>
      </c>
      <c r="C13" s="485" t="s">
        <v>1233</v>
      </c>
      <c r="D13" s="485" t="s">
        <v>1270</v>
      </c>
      <c r="E13" s="485" t="s">
        <v>1271</v>
      </c>
      <c r="F13" s="489"/>
      <c r="G13" s="489"/>
      <c r="H13" s="489"/>
      <c r="I13" s="489"/>
      <c r="J13" s="489">
        <v>1</v>
      </c>
      <c r="K13" s="489">
        <v>969</v>
      </c>
      <c r="L13" s="489">
        <v>1</v>
      </c>
      <c r="M13" s="489">
        <v>969</v>
      </c>
      <c r="N13" s="489"/>
      <c r="O13" s="489"/>
      <c r="P13" s="506"/>
      <c r="Q13" s="490"/>
    </row>
    <row r="14" spans="1:17" ht="14.45" customHeight="1" x14ac:dyDescent="0.2">
      <c r="A14" s="484" t="s">
        <v>1342</v>
      </c>
      <c r="B14" s="485" t="s">
        <v>1259</v>
      </c>
      <c r="C14" s="485" t="s">
        <v>1233</v>
      </c>
      <c r="D14" s="485" t="s">
        <v>1278</v>
      </c>
      <c r="E14" s="485" t="s">
        <v>1279</v>
      </c>
      <c r="F14" s="489"/>
      <c r="G14" s="489"/>
      <c r="H14" s="489"/>
      <c r="I14" s="489"/>
      <c r="J14" s="489">
        <v>1</v>
      </c>
      <c r="K14" s="489">
        <v>12505</v>
      </c>
      <c r="L14" s="489">
        <v>1</v>
      </c>
      <c r="M14" s="489">
        <v>12505</v>
      </c>
      <c r="N14" s="489"/>
      <c r="O14" s="489"/>
      <c r="P14" s="506"/>
      <c r="Q14" s="490"/>
    </row>
    <row r="15" spans="1:17" ht="14.45" customHeight="1" x14ac:dyDescent="0.2">
      <c r="A15" s="484" t="s">
        <v>1342</v>
      </c>
      <c r="B15" s="485" t="s">
        <v>1259</v>
      </c>
      <c r="C15" s="485" t="s">
        <v>1233</v>
      </c>
      <c r="D15" s="485" t="s">
        <v>1288</v>
      </c>
      <c r="E15" s="485" t="s">
        <v>1289</v>
      </c>
      <c r="F15" s="489"/>
      <c r="G15" s="489"/>
      <c r="H15" s="489"/>
      <c r="I15" s="489"/>
      <c r="J15" s="489">
        <v>1</v>
      </c>
      <c r="K15" s="489">
        <v>1110</v>
      </c>
      <c r="L15" s="489">
        <v>1</v>
      </c>
      <c r="M15" s="489">
        <v>1110</v>
      </c>
      <c r="N15" s="489"/>
      <c r="O15" s="489"/>
      <c r="P15" s="506"/>
      <c r="Q15" s="490"/>
    </row>
    <row r="16" spans="1:17" ht="14.45" customHeight="1" x14ac:dyDescent="0.2">
      <c r="A16" s="484" t="s">
        <v>1342</v>
      </c>
      <c r="B16" s="485" t="s">
        <v>1259</v>
      </c>
      <c r="C16" s="485" t="s">
        <v>1233</v>
      </c>
      <c r="D16" s="485" t="s">
        <v>1290</v>
      </c>
      <c r="E16" s="485" t="s">
        <v>1291</v>
      </c>
      <c r="F16" s="489"/>
      <c r="G16" s="489"/>
      <c r="H16" s="489"/>
      <c r="I16" s="489"/>
      <c r="J16" s="489">
        <v>2</v>
      </c>
      <c r="K16" s="489">
        <v>14894</v>
      </c>
      <c r="L16" s="489">
        <v>1</v>
      </c>
      <c r="M16" s="489">
        <v>7447</v>
      </c>
      <c r="N16" s="489"/>
      <c r="O16" s="489"/>
      <c r="P16" s="506"/>
      <c r="Q16" s="490"/>
    </row>
    <row r="17" spans="1:17" ht="14.45" customHeight="1" x14ac:dyDescent="0.2">
      <c r="A17" s="484" t="s">
        <v>1258</v>
      </c>
      <c r="B17" s="485" t="s">
        <v>1232</v>
      </c>
      <c r="C17" s="485" t="s">
        <v>1233</v>
      </c>
      <c r="D17" s="485" t="s">
        <v>1238</v>
      </c>
      <c r="E17" s="485" t="s">
        <v>1239</v>
      </c>
      <c r="F17" s="489">
        <v>1</v>
      </c>
      <c r="G17" s="489">
        <v>2483</v>
      </c>
      <c r="H17" s="489"/>
      <c r="I17" s="489">
        <v>2483</v>
      </c>
      <c r="J17" s="489"/>
      <c r="K17" s="489"/>
      <c r="L17" s="489"/>
      <c r="M17" s="489"/>
      <c r="N17" s="489">
        <v>2</v>
      </c>
      <c r="O17" s="489">
        <v>5020</v>
      </c>
      <c r="P17" s="506"/>
      <c r="Q17" s="490">
        <v>2510</v>
      </c>
    </row>
    <row r="18" spans="1:17" ht="14.45" customHeight="1" x14ac:dyDescent="0.2">
      <c r="A18" s="484" t="s">
        <v>1258</v>
      </c>
      <c r="B18" s="485" t="s">
        <v>1232</v>
      </c>
      <c r="C18" s="485" t="s">
        <v>1233</v>
      </c>
      <c r="D18" s="485" t="s">
        <v>1242</v>
      </c>
      <c r="E18" s="485" t="s">
        <v>1243</v>
      </c>
      <c r="F18" s="489">
        <v>5</v>
      </c>
      <c r="G18" s="489">
        <v>1755</v>
      </c>
      <c r="H18" s="489"/>
      <c r="I18" s="489">
        <v>351</v>
      </c>
      <c r="J18" s="489"/>
      <c r="K18" s="489"/>
      <c r="L18" s="489"/>
      <c r="M18" s="489"/>
      <c r="N18" s="489">
        <v>6</v>
      </c>
      <c r="O18" s="489">
        <v>2136</v>
      </c>
      <c r="P18" s="506"/>
      <c r="Q18" s="490">
        <v>356</v>
      </c>
    </row>
    <row r="19" spans="1:17" ht="14.45" customHeight="1" x14ac:dyDescent="0.2">
      <c r="A19" s="484" t="s">
        <v>1258</v>
      </c>
      <c r="B19" s="485" t="s">
        <v>1232</v>
      </c>
      <c r="C19" s="485" t="s">
        <v>1233</v>
      </c>
      <c r="D19" s="485" t="s">
        <v>1246</v>
      </c>
      <c r="E19" s="485" t="s">
        <v>1247</v>
      </c>
      <c r="F19" s="489">
        <v>10</v>
      </c>
      <c r="G19" s="489">
        <v>15220</v>
      </c>
      <c r="H19" s="489">
        <v>1.9908436886854153</v>
      </c>
      <c r="I19" s="489">
        <v>1522</v>
      </c>
      <c r="J19" s="489">
        <v>5</v>
      </c>
      <c r="K19" s="489">
        <v>7645</v>
      </c>
      <c r="L19" s="489">
        <v>1</v>
      </c>
      <c r="M19" s="489">
        <v>1529</v>
      </c>
      <c r="N19" s="489">
        <v>9</v>
      </c>
      <c r="O19" s="489">
        <v>13815</v>
      </c>
      <c r="P19" s="506">
        <v>1.8070634401569654</v>
      </c>
      <c r="Q19" s="490">
        <v>1535</v>
      </c>
    </row>
    <row r="20" spans="1:17" ht="14.45" customHeight="1" x14ac:dyDescent="0.2">
      <c r="A20" s="484" t="s">
        <v>1258</v>
      </c>
      <c r="B20" s="485" t="s">
        <v>1259</v>
      </c>
      <c r="C20" s="485" t="s">
        <v>1233</v>
      </c>
      <c r="D20" s="485" t="s">
        <v>1262</v>
      </c>
      <c r="E20" s="485" t="s">
        <v>1263</v>
      </c>
      <c r="F20" s="489">
        <v>8</v>
      </c>
      <c r="G20" s="489">
        <v>2392</v>
      </c>
      <c r="H20" s="489">
        <v>0.99006622516556286</v>
      </c>
      <c r="I20" s="489">
        <v>299</v>
      </c>
      <c r="J20" s="489">
        <v>8</v>
      </c>
      <c r="K20" s="489">
        <v>2416</v>
      </c>
      <c r="L20" s="489">
        <v>1</v>
      </c>
      <c r="M20" s="489">
        <v>302</v>
      </c>
      <c r="N20" s="489">
        <v>12</v>
      </c>
      <c r="O20" s="489">
        <v>3648</v>
      </c>
      <c r="P20" s="506">
        <v>1.509933774834437</v>
      </c>
      <c r="Q20" s="490">
        <v>304</v>
      </c>
    </row>
    <row r="21" spans="1:17" ht="14.45" customHeight="1" x14ac:dyDescent="0.2">
      <c r="A21" s="484" t="s">
        <v>1258</v>
      </c>
      <c r="B21" s="485" t="s">
        <v>1259</v>
      </c>
      <c r="C21" s="485" t="s">
        <v>1233</v>
      </c>
      <c r="D21" s="485" t="s">
        <v>1264</v>
      </c>
      <c r="E21" s="485" t="s">
        <v>1265</v>
      </c>
      <c r="F21" s="489">
        <v>1</v>
      </c>
      <c r="G21" s="489">
        <v>10467</v>
      </c>
      <c r="H21" s="489"/>
      <c r="I21" s="489">
        <v>10467</v>
      </c>
      <c r="J21" s="489"/>
      <c r="K21" s="489"/>
      <c r="L21" s="489"/>
      <c r="M21" s="489"/>
      <c r="N21" s="489"/>
      <c r="O21" s="489"/>
      <c r="P21" s="506"/>
      <c r="Q21" s="490"/>
    </row>
    <row r="22" spans="1:17" ht="14.45" customHeight="1" x14ac:dyDescent="0.2">
      <c r="A22" s="484" t="s">
        <v>1258</v>
      </c>
      <c r="B22" s="485" t="s">
        <v>1259</v>
      </c>
      <c r="C22" s="485" t="s">
        <v>1233</v>
      </c>
      <c r="D22" s="485" t="s">
        <v>1272</v>
      </c>
      <c r="E22" s="485" t="s">
        <v>1273</v>
      </c>
      <c r="F22" s="489">
        <v>2</v>
      </c>
      <c r="G22" s="489">
        <v>15098</v>
      </c>
      <c r="H22" s="489">
        <v>0.99407426915986308</v>
      </c>
      <c r="I22" s="489">
        <v>7549</v>
      </c>
      <c r="J22" s="489">
        <v>2</v>
      </c>
      <c r="K22" s="489">
        <v>15188</v>
      </c>
      <c r="L22" s="489">
        <v>1</v>
      </c>
      <c r="M22" s="489">
        <v>7594</v>
      </c>
      <c r="N22" s="489">
        <v>3</v>
      </c>
      <c r="O22" s="489">
        <v>22899</v>
      </c>
      <c r="P22" s="506">
        <v>1.507703450092178</v>
      </c>
      <c r="Q22" s="490">
        <v>7633</v>
      </c>
    </row>
    <row r="23" spans="1:17" ht="14.45" customHeight="1" x14ac:dyDescent="0.2">
      <c r="A23" s="484" t="s">
        <v>1258</v>
      </c>
      <c r="B23" s="485" t="s">
        <v>1259</v>
      </c>
      <c r="C23" s="485" t="s">
        <v>1233</v>
      </c>
      <c r="D23" s="485" t="s">
        <v>1288</v>
      </c>
      <c r="E23" s="485" t="s">
        <v>1289</v>
      </c>
      <c r="F23" s="489">
        <v>5</v>
      </c>
      <c r="G23" s="489">
        <v>5535</v>
      </c>
      <c r="H23" s="489">
        <v>1.2466216216216217</v>
      </c>
      <c r="I23" s="489">
        <v>1107</v>
      </c>
      <c r="J23" s="489">
        <v>4</v>
      </c>
      <c r="K23" s="489">
        <v>4440</v>
      </c>
      <c r="L23" s="489">
        <v>1</v>
      </c>
      <c r="M23" s="489">
        <v>1110</v>
      </c>
      <c r="N23" s="489">
        <v>3</v>
      </c>
      <c r="O23" s="489">
        <v>3342</v>
      </c>
      <c r="P23" s="506">
        <v>0.75270270270270268</v>
      </c>
      <c r="Q23" s="490">
        <v>1114</v>
      </c>
    </row>
    <row r="24" spans="1:17" ht="14.45" customHeight="1" x14ac:dyDescent="0.2">
      <c r="A24" s="484" t="s">
        <v>1258</v>
      </c>
      <c r="B24" s="485" t="s">
        <v>1259</v>
      </c>
      <c r="C24" s="485" t="s">
        <v>1233</v>
      </c>
      <c r="D24" s="485" t="s">
        <v>1290</v>
      </c>
      <c r="E24" s="485" t="s">
        <v>1291</v>
      </c>
      <c r="F24" s="489">
        <v>2</v>
      </c>
      <c r="G24" s="489">
        <v>14860</v>
      </c>
      <c r="H24" s="489"/>
      <c r="I24" s="489">
        <v>7430</v>
      </c>
      <c r="J24" s="489"/>
      <c r="K24" s="489"/>
      <c r="L24" s="489"/>
      <c r="M24" s="489"/>
      <c r="N24" s="489"/>
      <c r="O24" s="489"/>
      <c r="P24" s="506"/>
      <c r="Q24" s="490"/>
    </row>
    <row r="25" spans="1:17" ht="14.45" customHeight="1" x14ac:dyDescent="0.2">
      <c r="A25" s="484" t="s">
        <v>1258</v>
      </c>
      <c r="B25" s="485" t="s">
        <v>1259</v>
      </c>
      <c r="C25" s="485" t="s">
        <v>1233</v>
      </c>
      <c r="D25" s="485" t="s">
        <v>1292</v>
      </c>
      <c r="E25" s="485" t="s">
        <v>1293</v>
      </c>
      <c r="F25" s="489">
        <v>5</v>
      </c>
      <c r="G25" s="489">
        <v>19175</v>
      </c>
      <c r="H25" s="489">
        <v>0.83246505166275941</v>
      </c>
      <c r="I25" s="489">
        <v>3835</v>
      </c>
      <c r="J25" s="489">
        <v>6</v>
      </c>
      <c r="K25" s="489">
        <v>23034</v>
      </c>
      <c r="L25" s="489">
        <v>1</v>
      </c>
      <c r="M25" s="489">
        <v>3839</v>
      </c>
      <c r="N25" s="489">
        <v>2</v>
      </c>
      <c r="O25" s="489">
        <v>7686</v>
      </c>
      <c r="P25" s="506">
        <v>0.33368064600156289</v>
      </c>
      <c r="Q25" s="490">
        <v>3843</v>
      </c>
    </row>
    <row r="26" spans="1:17" ht="14.45" customHeight="1" x14ac:dyDescent="0.2">
      <c r="A26" s="484" t="s">
        <v>1343</v>
      </c>
      <c r="B26" s="485" t="s">
        <v>1232</v>
      </c>
      <c r="C26" s="485" t="s">
        <v>1233</v>
      </c>
      <c r="D26" s="485" t="s">
        <v>1238</v>
      </c>
      <c r="E26" s="485" t="s">
        <v>1239</v>
      </c>
      <c r="F26" s="489">
        <v>1</v>
      </c>
      <c r="G26" s="489">
        <v>2483</v>
      </c>
      <c r="H26" s="489">
        <v>0.49699759807846278</v>
      </c>
      <c r="I26" s="489">
        <v>2483</v>
      </c>
      <c r="J26" s="489">
        <v>2</v>
      </c>
      <c r="K26" s="489">
        <v>4996</v>
      </c>
      <c r="L26" s="489">
        <v>1</v>
      </c>
      <c r="M26" s="489">
        <v>2498</v>
      </c>
      <c r="N26" s="489"/>
      <c r="O26" s="489"/>
      <c r="P26" s="506"/>
      <c r="Q26" s="490"/>
    </row>
    <row r="27" spans="1:17" ht="14.45" customHeight="1" x14ac:dyDescent="0.2">
      <c r="A27" s="484" t="s">
        <v>1343</v>
      </c>
      <c r="B27" s="485" t="s">
        <v>1232</v>
      </c>
      <c r="C27" s="485" t="s">
        <v>1233</v>
      </c>
      <c r="D27" s="485" t="s">
        <v>1240</v>
      </c>
      <c r="E27" s="485" t="s">
        <v>1241</v>
      </c>
      <c r="F27" s="489"/>
      <c r="G27" s="489"/>
      <c r="H27" s="489"/>
      <c r="I27" s="489"/>
      <c r="J27" s="489"/>
      <c r="K27" s="489"/>
      <c r="L27" s="489"/>
      <c r="M27" s="489"/>
      <c r="N27" s="489">
        <v>1</v>
      </c>
      <c r="O27" s="489">
        <v>352</v>
      </c>
      <c r="P27" s="506"/>
      <c r="Q27" s="490">
        <v>352</v>
      </c>
    </row>
    <row r="28" spans="1:17" ht="14.45" customHeight="1" x14ac:dyDescent="0.2">
      <c r="A28" s="484" t="s">
        <v>1343</v>
      </c>
      <c r="B28" s="485" t="s">
        <v>1232</v>
      </c>
      <c r="C28" s="485" t="s">
        <v>1233</v>
      </c>
      <c r="D28" s="485" t="s">
        <v>1242</v>
      </c>
      <c r="E28" s="485" t="s">
        <v>1243</v>
      </c>
      <c r="F28" s="489">
        <v>1</v>
      </c>
      <c r="G28" s="489">
        <v>351</v>
      </c>
      <c r="H28" s="489">
        <v>0.2478813559322034</v>
      </c>
      <c r="I28" s="489">
        <v>351</v>
      </c>
      <c r="J28" s="489">
        <v>4</v>
      </c>
      <c r="K28" s="489">
        <v>1416</v>
      </c>
      <c r="L28" s="489">
        <v>1</v>
      </c>
      <c r="M28" s="489">
        <v>354</v>
      </c>
      <c r="N28" s="489">
        <v>3</v>
      </c>
      <c r="O28" s="489">
        <v>1068</v>
      </c>
      <c r="P28" s="506">
        <v>0.75423728813559321</v>
      </c>
      <c r="Q28" s="490">
        <v>356</v>
      </c>
    </row>
    <row r="29" spans="1:17" ht="14.45" customHeight="1" x14ac:dyDescent="0.2">
      <c r="A29" s="484" t="s">
        <v>1343</v>
      </c>
      <c r="B29" s="485" t="s">
        <v>1232</v>
      </c>
      <c r="C29" s="485" t="s">
        <v>1233</v>
      </c>
      <c r="D29" s="485" t="s">
        <v>1246</v>
      </c>
      <c r="E29" s="485" t="s">
        <v>1247</v>
      </c>
      <c r="F29" s="489">
        <v>7</v>
      </c>
      <c r="G29" s="489">
        <v>10654</v>
      </c>
      <c r="H29" s="489">
        <v>0.69679529103989535</v>
      </c>
      <c r="I29" s="489">
        <v>1522</v>
      </c>
      <c r="J29" s="489">
        <v>10</v>
      </c>
      <c r="K29" s="489">
        <v>15290</v>
      </c>
      <c r="L29" s="489">
        <v>1</v>
      </c>
      <c r="M29" s="489">
        <v>1529</v>
      </c>
      <c r="N29" s="489">
        <v>5</v>
      </c>
      <c r="O29" s="489">
        <v>7675</v>
      </c>
      <c r="P29" s="506">
        <v>0.50196206671026811</v>
      </c>
      <c r="Q29" s="490">
        <v>1535</v>
      </c>
    </row>
    <row r="30" spans="1:17" ht="14.45" customHeight="1" x14ac:dyDescent="0.2">
      <c r="A30" s="484" t="s">
        <v>1343</v>
      </c>
      <c r="B30" s="485" t="s">
        <v>1259</v>
      </c>
      <c r="C30" s="485" t="s">
        <v>1233</v>
      </c>
      <c r="D30" s="485" t="s">
        <v>1260</v>
      </c>
      <c r="E30" s="485" t="s">
        <v>1261</v>
      </c>
      <c r="F30" s="489"/>
      <c r="G30" s="489"/>
      <c r="H30" s="489"/>
      <c r="I30" s="489"/>
      <c r="J30" s="489"/>
      <c r="K30" s="489"/>
      <c r="L30" s="489"/>
      <c r="M30" s="489"/>
      <c r="N30" s="489">
        <v>1</v>
      </c>
      <c r="O30" s="489">
        <v>12559</v>
      </c>
      <c r="P30" s="506"/>
      <c r="Q30" s="490">
        <v>12559</v>
      </c>
    </row>
    <row r="31" spans="1:17" ht="14.45" customHeight="1" x14ac:dyDescent="0.2">
      <c r="A31" s="484" t="s">
        <v>1343</v>
      </c>
      <c r="B31" s="485" t="s">
        <v>1259</v>
      </c>
      <c r="C31" s="485" t="s">
        <v>1233</v>
      </c>
      <c r="D31" s="485" t="s">
        <v>1262</v>
      </c>
      <c r="E31" s="485" t="s">
        <v>1263</v>
      </c>
      <c r="F31" s="489">
        <v>4</v>
      </c>
      <c r="G31" s="489">
        <v>1196</v>
      </c>
      <c r="H31" s="489">
        <v>0.49503311258278143</v>
      </c>
      <c r="I31" s="489">
        <v>299</v>
      </c>
      <c r="J31" s="489">
        <v>8</v>
      </c>
      <c r="K31" s="489">
        <v>2416</v>
      </c>
      <c r="L31" s="489">
        <v>1</v>
      </c>
      <c r="M31" s="489">
        <v>302</v>
      </c>
      <c r="N31" s="489">
        <v>2</v>
      </c>
      <c r="O31" s="489">
        <v>608</v>
      </c>
      <c r="P31" s="506">
        <v>0.25165562913907286</v>
      </c>
      <c r="Q31" s="490">
        <v>304</v>
      </c>
    </row>
    <row r="32" spans="1:17" ht="14.45" customHeight="1" x14ac:dyDescent="0.2">
      <c r="A32" s="484" t="s">
        <v>1343</v>
      </c>
      <c r="B32" s="485" t="s">
        <v>1259</v>
      </c>
      <c r="C32" s="485" t="s">
        <v>1233</v>
      </c>
      <c r="D32" s="485" t="s">
        <v>1264</v>
      </c>
      <c r="E32" s="485" t="s">
        <v>1265</v>
      </c>
      <c r="F32" s="489">
        <v>1</v>
      </c>
      <c r="G32" s="489">
        <v>10467</v>
      </c>
      <c r="H32" s="489"/>
      <c r="I32" s="489">
        <v>10467</v>
      </c>
      <c r="J32" s="489"/>
      <c r="K32" s="489"/>
      <c r="L32" s="489"/>
      <c r="M32" s="489"/>
      <c r="N32" s="489"/>
      <c r="O32" s="489"/>
      <c r="P32" s="506"/>
      <c r="Q32" s="490"/>
    </row>
    <row r="33" spans="1:17" ht="14.45" customHeight="1" x14ac:dyDescent="0.2">
      <c r="A33" s="484" t="s">
        <v>1343</v>
      </c>
      <c r="B33" s="485" t="s">
        <v>1259</v>
      </c>
      <c r="C33" s="485" t="s">
        <v>1233</v>
      </c>
      <c r="D33" s="485" t="s">
        <v>1268</v>
      </c>
      <c r="E33" s="485" t="s">
        <v>1269</v>
      </c>
      <c r="F33" s="489"/>
      <c r="G33" s="489"/>
      <c r="H33" s="489"/>
      <c r="I33" s="489"/>
      <c r="J33" s="489"/>
      <c r="K33" s="489"/>
      <c r="L33" s="489"/>
      <c r="M33" s="489"/>
      <c r="N33" s="489">
        <v>1</v>
      </c>
      <c r="O33" s="489">
        <v>670</v>
      </c>
      <c r="P33" s="506"/>
      <c r="Q33" s="490">
        <v>670</v>
      </c>
    </row>
    <row r="34" spans="1:17" ht="14.45" customHeight="1" x14ac:dyDescent="0.2">
      <c r="A34" s="484" t="s">
        <v>1343</v>
      </c>
      <c r="B34" s="485" t="s">
        <v>1259</v>
      </c>
      <c r="C34" s="485" t="s">
        <v>1233</v>
      </c>
      <c r="D34" s="485" t="s">
        <v>1270</v>
      </c>
      <c r="E34" s="485" t="s">
        <v>1271</v>
      </c>
      <c r="F34" s="489"/>
      <c r="G34" s="489"/>
      <c r="H34" s="489"/>
      <c r="I34" s="489"/>
      <c r="J34" s="489"/>
      <c r="K34" s="489"/>
      <c r="L34" s="489"/>
      <c r="M34" s="489"/>
      <c r="N34" s="489">
        <v>1</v>
      </c>
      <c r="O34" s="489">
        <v>975</v>
      </c>
      <c r="P34" s="506"/>
      <c r="Q34" s="490">
        <v>975</v>
      </c>
    </row>
    <row r="35" spans="1:17" ht="14.45" customHeight="1" x14ac:dyDescent="0.2">
      <c r="A35" s="484" t="s">
        <v>1343</v>
      </c>
      <c r="B35" s="485" t="s">
        <v>1259</v>
      </c>
      <c r="C35" s="485" t="s">
        <v>1233</v>
      </c>
      <c r="D35" s="485" t="s">
        <v>1272</v>
      </c>
      <c r="E35" s="485" t="s">
        <v>1273</v>
      </c>
      <c r="F35" s="489">
        <v>1</v>
      </c>
      <c r="G35" s="489">
        <v>7549</v>
      </c>
      <c r="H35" s="489">
        <v>0.49703713457993154</v>
      </c>
      <c r="I35" s="489">
        <v>7549</v>
      </c>
      <c r="J35" s="489">
        <v>2</v>
      </c>
      <c r="K35" s="489">
        <v>15188</v>
      </c>
      <c r="L35" s="489">
        <v>1</v>
      </c>
      <c r="M35" s="489">
        <v>7594</v>
      </c>
      <c r="N35" s="489"/>
      <c r="O35" s="489"/>
      <c r="P35" s="506"/>
      <c r="Q35" s="490"/>
    </row>
    <row r="36" spans="1:17" ht="14.45" customHeight="1" x14ac:dyDescent="0.2">
      <c r="A36" s="484" t="s">
        <v>1343</v>
      </c>
      <c r="B36" s="485" t="s">
        <v>1259</v>
      </c>
      <c r="C36" s="485" t="s">
        <v>1233</v>
      </c>
      <c r="D36" s="485" t="s">
        <v>1288</v>
      </c>
      <c r="E36" s="485" t="s">
        <v>1289</v>
      </c>
      <c r="F36" s="489">
        <v>0</v>
      </c>
      <c r="G36" s="489">
        <v>0</v>
      </c>
      <c r="H36" s="489">
        <v>0</v>
      </c>
      <c r="I36" s="489"/>
      <c r="J36" s="489">
        <v>2</v>
      </c>
      <c r="K36" s="489">
        <v>2220</v>
      </c>
      <c r="L36" s="489">
        <v>1</v>
      </c>
      <c r="M36" s="489">
        <v>1110</v>
      </c>
      <c r="N36" s="489">
        <v>4</v>
      </c>
      <c r="O36" s="489">
        <v>4456</v>
      </c>
      <c r="P36" s="506">
        <v>2.0072072072072071</v>
      </c>
      <c r="Q36" s="490">
        <v>1114</v>
      </c>
    </row>
    <row r="37" spans="1:17" ht="14.45" customHeight="1" x14ac:dyDescent="0.2">
      <c r="A37" s="484" t="s">
        <v>1343</v>
      </c>
      <c r="B37" s="485" t="s">
        <v>1259</v>
      </c>
      <c r="C37" s="485" t="s">
        <v>1233</v>
      </c>
      <c r="D37" s="485" t="s">
        <v>1290</v>
      </c>
      <c r="E37" s="485" t="s">
        <v>1291</v>
      </c>
      <c r="F37" s="489"/>
      <c r="G37" s="489"/>
      <c r="H37" s="489"/>
      <c r="I37" s="489"/>
      <c r="J37" s="489">
        <v>5</v>
      </c>
      <c r="K37" s="489">
        <v>37235</v>
      </c>
      <c r="L37" s="489">
        <v>1</v>
      </c>
      <c r="M37" s="489">
        <v>7447</v>
      </c>
      <c r="N37" s="489"/>
      <c r="O37" s="489"/>
      <c r="P37" s="506"/>
      <c r="Q37" s="490"/>
    </row>
    <row r="38" spans="1:17" ht="14.45" customHeight="1" x14ac:dyDescent="0.2">
      <c r="A38" s="484" t="s">
        <v>1343</v>
      </c>
      <c r="B38" s="485" t="s">
        <v>1259</v>
      </c>
      <c r="C38" s="485" t="s">
        <v>1233</v>
      </c>
      <c r="D38" s="485" t="s">
        <v>1294</v>
      </c>
      <c r="E38" s="485" t="s">
        <v>1295</v>
      </c>
      <c r="F38" s="489"/>
      <c r="G38" s="489"/>
      <c r="H38" s="489"/>
      <c r="I38" s="489"/>
      <c r="J38" s="489">
        <v>15</v>
      </c>
      <c r="K38" s="489">
        <v>35985</v>
      </c>
      <c r="L38" s="489">
        <v>1</v>
      </c>
      <c r="M38" s="489">
        <v>2399</v>
      </c>
      <c r="N38" s="489"/>
      <c r="O38" s="489"/>
      <c r="P38" s="506"/>
      <c r="Q38" s="490"/>
    </row>
    <row r="39" spans="1:17" ht="14.45" customHeight="1" x14ac:dyDescent="0.2">
      <c r="A39" s="484" t="s">
        <v>1343</v>
      </c>
      <c r="B39" s="485" t="s">
        <v>1259</v>
      </c>
      <c r="C39" s="485" t="s">
        <v>1233</v>
      </c>
      <c r="D39" s="485" t="s">
        <v>1304</v>
      </c>
      <c r="E39" s="485" t="s">
        <v>1305</v>
      </c>
      <c r="F39" s="489"/>
      <c r="G39" s="489"/>
      <c r="H39" s="489"/>
      <c r="I39" s="489"/>
      <c r="J39" s="489"/>
      <c r="K39" s="489"/>
      <c r="L39" s="489"/>
      <c r="M39" s="489"/>
      <c r="N39" s="489">
        <v>1</v>
      </c>
      <c r="O39" s="489">
        <v>8333.33</v>
      </c>
      <c r="P39" s="506"/>
      <c r="Q39" s="490">
        <v>8333.33</v>
      </c>
    </row>
    <row r="40" spans="1:17" ht="14.45" customHeight="1" x14ac:dyDescent="0.2">
      <c r="A40" s="484" t="s">
        <v>1343</v>
      </c>
      <c r="B40" s="485" t="s">
        <v>1259</v>
      </c>
      <c r="C40" s="485" t="s">
        <v>1233</v>
      </c>
      <c r="D40" s="485" t="s">
        <v>1308</v>
      </c>
      <c r="E40" s="485" t="s">
        <v>1309</v>
      </c>
      <c r="F40" s="489"/>
      <c r="G40" s="489"/>
      <c r="H40" s="489"/>
      <c r="I40" s="489"/>
      <c r="J40" s="489">
        <v>0</v>
      </c>
      <c r="K40" s="489">
        <v>0</v>
      </c>
      <c r="L40" s="489"/>
      <c r="M40" s="489"/>
      <c r="N40" s="489"/>
      <c r="O40" s="489"/>
      <c r="P40" s="506"/>
      <c r="Q40" s="490"/>
    </row>
    <row r="41" spans="1:17" ht="14.45" customHeight="1" x14ac:dyDescent="0.2">
      <c r="A41" s="484" t="s">
        <v>1344</v>
      </c>
      <c r="B41" s="485" t="s">
        <v>1232</v>
      </c>
      <c r="C41" s="485" t="s">
        <v>1233</v>
      </c>
      <c r="D41" s="485" t="s">
        <v>1238</v>
      </c>
      <c r="E41" s="485" t="s">
        <v>1239</v>
      </c>
      <c r="F41" s="489"/>
      <c r="G41" s="489"/>
      <c r="H41" s="489"/>
      <c r="I41" s="489"/>
      <c r="J41" s="489">
        <v>2</v>
      </c>
      <c r="K41" s="489">
        <v>4996</v>
      </c>
      <c r="L41" s="489">
        <v>1</v>
      </c>
      <c r="M41" s="489">
        <v>2498</v>
      </c>
      <c r="N41" s="489">
        <v>1</v>
      </c>
      <c r="O41" s="489">
        <v>2510</v>
      </c>
      <c r="P41" s="506">
        <v>0.50240192153722973</v>
      </c>
      <c r="Q41" s="490">
        <v>2510</v>
      </c>
    </row>
    <row r="42" spans="1:17" ht="14.45" customHeight="1" x14ac:dyDescent="0.2">
      <c r="A42" s="484" t="s">
        <v>1344</v>
      </c>
      <c r="B42" s="485" t="s">
        <v>1232</v>
      </c>
      <c r="C42" s="485" t="s">
        <v>1233</v>
      </c>
      <c r="D42" s="485" t="s">
        <v>1242</v>
      </c>
      <c r="E42" s="485" t="s">
        <v>1243</v>
      </c>
      <c r="F42" s="489">
        <v>1</v>
      </c>
      <c r="G42" s="489">
        <v>351</v>
      </c>
      <c r="H42" s="489">
        <v>0.99152542372881358</v>
      </c>
      <c r="I42" s="489">
        <v>351</v>
      </c>
      <c r="J42" s="489">
        <v>1</v>
      </c>
      <c r="K42" s="489">
        <v>354</v>
      </c>
      <c r="L42" s="489">
        <v>1</v>
      </c>
      <c r="M42" s="489">
        <v>354</v>
      </c>
      <c r="N42" s="489"/>
      <c r="O42" s="489"/>
      <c r="P42" s="506"/>
      <c r="Q42" s="490"/>
    </row>
    <row r="43" spans="1:17" ht="14.45" customHeight="1" x14ac:dyDescent="0.2">
      <c r="A43" s="484" t="s">
        <v>1344</v>
      </c>
      <c r="B43" s="485" t="s">
        <v>1232</v>
      </c>
      <c r="C43" s="485" t="s">
        <v>1233</v>
      </c>
      <c r="D43" s="485" t="s">
        <v>1246</v>
      </c>
      <c r="E43" s="485" t="s">
        <v>1247</v>
      </c>
      <c r="F43" s="489">
        <v>17</v>
      </c>
      <c r="G43" s="489">
        <v>25874</v>
      </c>
      <c r="H43" s="489">
        <v>0.67688685415304117</v>
      </c>
      <c r="I43" s="489">
        <v>1522</v>
      </c>
      <c r="J43" s="489">
        <v>25</v>
      </c>
      <c r="K43" s="489">
        <v>38225</v>
      </c>
      <c r="L43" s="489">
        <v>1</v>
      </c>
      <c r="M43" s="489">
        <v>1529</v>
      </c>
      <c r="N43" s="489">
        <v>15</v>
      </c>
      <c r="O43" s="489">
        <v>23025</v>
      </c>
      <c r="P43" s="506">
        <v>0.60235448005232173</v>
      </c>
      <c r="Q43" s="490">
        <v>1535</v>
      </c>
    </row>
    <row r="44" spans="1:17" ht="14.45" customHeight="1" x14ac:dyDescent="0.2">
      <c r="A44" s="484" t="s">
        <v>1344</v>
      </c>
      <c r="B44" s="485" t="s">
        <v>1259</v>
      </c>
      <c r="C44" s="485" t="s">
        <v>1233</v>
      </c>
      <c r="D44" s="485" t="s">
        <v>1288</v>
      </c>
      <c r="E44" s="485" t="s">
        <v>1289</v>
      </c>
      <c r="F44" s="489">
        <v>12</v>
      </c>
      <c r="G44" s="489">
        <v>13284</v>
      </c>
      <c r="H44" s="489">
        <v>3.9891891891891893</v>
      </c>
      <c r="I44" s="489">
        <v>1107</v>
      </c>
      <c r="J44" s="489">
        <v>3</v>
      </c>
      <c r="K44" s="489">
        <v>3330</v>
      </c>
      <c r="L44" s="489">
        <v>1</v>
      </c>
      <c r="M44" s="489">
        <v>1110</v>
      </c>
      <c r="N44" s="489"/>
      <c r="O44" s="489"/>
      <c r="P44" s="506"/>
      <c r="Q44" s="490"/>
    </row>
    <row r="45" spans="1:17" ht="14.45" customHeight="1" x14ac:dyDescent="0.2">
      <c r="A45" s="484" t="s">
        <v>1344</v>
      </c>
      <c r="B45" s="485" t="s">
        <v>1259</v>
      </c>
      <c r="C45" s="485" t="s">
        <v>1233</v>
      </c>
      <c r="D45" s="485" t="s">
        <v>1290</v>
      </c>
      <c r="E45" s="485" t="s">
        <v>1291</v>
      </c>
      <c r="F45" s="489">
        <v>2</v>
      </c>
      <c r="G45" s="489">
        <v>14860</v>
      </c>
      <c r="H45" s="489"/>
      <c r="I45" s="489">
        <v>7430</v>
      </c>
      <c r="J45" s="489"/>
      <c r="K45" s="489"/>
      <c r="L45" s="489"/>
      <c r="M45" s="489"/>
      <c r="N45" s="489"/>
      <c r="O45" s="489"/>
      <c r="P45" s="506"/>
      <c r="Q45" s="490"/>
    </row>
    <row r="46" spans="1:17" ht="14.45" customHeight="1" x14ac:dyDescent="0.2">
      <c r="A46" s="484" t="s">
        <v>1344</v>
      </c>
      <c r="B46" s="485" t="s">
        <v>1259</v>
      </c>
      <c r="C46" s="485" t="s">
        <v>1233</v>
      </c>
      <c r="D46" s="485" t="s">
        <v>1292</v>
      </c>
      <c r="E46" s="485" t="s">
        <v>1293</v>
      </c>
      <c r="F46" s="489"/>
      <c r="G46" s="489"/>
      <c r="H46" s="489"/>
      <c r="I46" s="489"/>
      <c r="J46" s="489">
        <v>2</v>
      </c>
      <c r="K46" s="489">
        <v>7678</v>
      </c>
      <c r="L46" s="489">
        <v>1</v>
      </c>
      <c r="M46" s="489">
        <v>3839</v>
      </c>
      <c r="N46" s="489"/>
      <c r="O46" s="489"/>
      <c r="P46" s="506"/>
      <c r="Q46" s="490"/>
    </row>
    <row r="47" spans="1:17" ht="14.45" customHeight="1" x14ac:dyDescent="0.2">
      <c r="A47" s="484" t="s">
        <v>1345</v>
      </c>
      <c r="B47" s="485" t="s">
        <v>1232</v>
      </c>
      <c r="C47" s="485" t="s">
        <v>1233</v>
      </c>
      <c r="D47" s="485" t="s">
        <v>1242</v>
      </c>
      <c r="E47" s="485" t="s">
        <v>1243</v>
      </c>
      <c r="F47" s="489"/>
      <c r="G47" s="489"/>
      <c r="H47" s="489"/>
      <c r="I47" s="489"/>
      <c r="J47" s="489">
        <v>1</v>
      </c>
      <c r="K47" s="489">
        <v>354</v>
      </c>
      <c r="L47" s="489">
        <v>1</v>
      </c>
      <c r="M47" s="489">
        <v>354</v>
      </c>
      <c r="N47" s="489"/>
      <c r="O47" s="489"/>
      <c r="P47" s="506"/>
      <c r="Q47" s="490"/>
    </row>
    <row r="48" spans="1:17" ht="14.45" customHeight="1" x14ac:dyDescent="0.2">
      <c r="A48" s="484" t="s">
        <v>1346</v>
      </c>
      <c r="B48" s="485" t="s">
        <v>1232</v>
      </c>
      <c r="C48" s="485" t="s">
        <v>1233</v>
      </c>
      <c r="D48" s="485" t="s">
        <v>1238</v>
      </c>
      <c r="E48" s="485" t="s">
        <v>1239</v>
      </c>
      <c r="F48" s="489">
        <v>1</v>
      </c>
      <c r="G48" s="489">
        <v>2483</v>
      </c>
      <c r="H48" s="489"/>
      <c r="I48" s="489">
        <v>2483</v>
      </c>
      <c r="J48" s="489"/>
      <c r="K48" s="489"/>
      <c r="L48" s="489"/>
      <c r="M48" s="489"/>
      <c r="N48" s="489"/>
      <c r="O48" s="489"/>
      <c r="P48" s="506"/>
      <c r="Q48" s="490"/>
    </row>
    <row r="49" spans="1:17" ht="14.45" customHeight="1" x14ac:dyDescent="0.2">
      <c r="A49" s="484" t="s">
        <v>1346</v>
      </c>
      <c r="B49" s="485" t="s">
        <v>1232</v>
      </c>
      <c r="C49" s="485" t="s">
        <v>1233</v>
      </c>
      <c r="D49" s="485" t="s">
        <v>1242</v>
      </c>
      <c r="E49" s="485" t="s">
        <v>1243</v>
      </c>
      <c r="F49" s="489"/>
      <c r="G49" s="489"/>
      <c r="H49" s="489"/>
      <c r="I49" s="489"/>
      <c r="J49" s="489"/>
      <c r="K49" s="489"/>
      <c r="L49" s="489"/>
      <c r="M49" s="489"/>
      <c r="N49" s="489">
        <v>1</v>
      </c>
      <c r="O49" s="489">
        <v>356</v>
      </c>
      <c r="P49" s="506"/>
      <c r="Q49" s="490">
        <v>356</v>
      </c>
    </row>
    <row r="50" spans="1:17" ht="14.45" customHeight="1" x14ac:dyDescent="0.2">
      <c r="A50" s="484" t="s">
        <v>1346</v>
      </c>
      <c r="B50" s="485" t="s">
        <v>1232</v>
      </c>
      <c r="C50" s="485" t="s">
        <v>1233</v>
      </c>
      <c r="D50" s="485" t="s">
        <v>1246</v>
      </c>
      <c r="E50" s="485" t="s">
        <v>1247</v>
      </c>
      <c r="F50" s="489">
        <v>2</v>
      </c>
      <c r="G50" s="489">
        <v>3044</v>
      </c>
      <c r="H50" s="489">
        <v>1.9908436886854153</v>
      </c>
      <c r="I50" s="489">
        <v>1522</v>
      </c>
      <c r="J50" s="489">
        <v>1</v>
      </c>
      <c r="K50" s="489">
        <v>1529</v>
      </c>
      <c r="L50" s="489">
        <v>1</v>
      </c>
      <c r="M50" s="489">
        <v>1529</v>
      </c>
      <c r="N50" s="489">
        <v>2</v>
      </c>
      <c r="O50" s="489">
        <v>3070</v>
      </c>
      <c r="P50" s="506">
        <v>2.0078482668410724</v>
      </c>
      <c r="Q50" s="490">
        <v>1535</v>
      </c>
    </row>
    <row r="51" spans="1:17" ht="14.45" customHeight="1" x14ac:dyDescent="0.2">
      <c r="A51" s="484" t="s">
        <v>1346</v>
      </c>
      <c r="B51" s="485" t="s">
        <v>1259</v>
      </c>
      <c r="C51" s="485" t="s">
        <v>1233</v>
      </c>
      <c r="D51" s="485" t="s">
        <v>1288</v>
      </c>
      <c r="E51" s="485" t="s">
        <v>1289</v>
      </c>
      <c r="F51" s="489">
        <v>1</v>
      </c>
      <c r="G51" s="489">
        <v>1107</v>
      </c>
      <c r="H51" s="489"/>
      <c r="I51" s="489">
        <v>1107</v>
      </c>
      <c r="J51" s="489"/>
      <c r="K51" s="489"/>
      <c r="L51" s="489"/>
      <c r="M51" s="489"/>
      <c r="N51" s="489"/>
      <c r="O51" s="489"/>
      <c r="P51" s="506"/>
      <c r="Q51" s="490"/>
    </row>
    <row r="52" spans="1:17" ht="14.45" customHeight="1" x14ac:dyDescent="0.2">
      <c r="A52" s="484" t="s">
        <v>1346</v>
      </c>
      <c r="B52" s="485" t="s">
        <v>1259</v>
      </c>
      <c r="C52" s="485" t="s">
        <v>1233</v>
      </c>
      <c r="D52" s="485" t="s">
        <v>1320</v>
      </c>
      <c r="E52" s="485" t="s">
        <v>1321</v>
      </c>
      <c r="F52" s="489"/>
      <c r="G52" s="489"/>
      <c r="H52" s="489"/>
      <c r="I52" s="489"/>
      <c r="J52" s="489"/>
      <c r="K52" s="489"/>
      <c r="L52" s="489"/>
      <c r="M52" s="489"/>
      <c r="N52" s="489">
        <v>1</v>
      </c>
      <c r="O52" s="489">
        <v>44000</v>
      </c>
      <c r="P52" s="506"/>
      <c r="Q52" s="490">
        <v>44000</v>
      </c>
    </row>
    <row r="53" spans="1:17" ht="14.45" customHeight="1" x14ac:dyDescent="0.2">
      <c r="A53" s="484" t="s">
        <v>1347</v>
      </c>
      <c r="B53" s="485" t="s">
        <v>1232</v>
      </c>
      <c r="C53" s="485" t="s">
        <v>1233</v>
      </c>
      <c r="D53" s="485" t="s">
        <v>1246</v>
      </c>
      <c r="E53" s="485" t="s">
        <v>1247</v>
      </c>
      <c r="F53" s="489">
        <v>1</v>
      </c>
      <c r="G53" s="489">
        <v>1522</v>
      </c>
      <c r="H53" s="489"/>
      <c r="I53" s="489">
        <v>1522</v>
      </c>
      <c r="J53" s="489"/>
      <c r="K53" s="489"/>
      <c r="L53" s="489"/>
      <c r="M53" s="489"/>
      <c r="N53" s="489"/>
      <c r="O53" s="489"/>
      <c r="P53" s="506"/>
      <c r="Q53" s="490"/>
    </row>
    <row r="54" spans="1:17" ht="14.45" customHeight="1" thickBot="1" x14ac:dyDescent="0.25">
      <c r="A54" s="491" t="s">
        <v>1347</v>
      </c>
      <c r="B54" s="492" t="s">
        <v>1259</v>
      </c>
      <c r="C54" s="492" t="s">
        <v>1233</v>
      </c>
      <c r="D54" s="492" t="s">
        <v>1288</v>
      </c>
      <c r="E54" s="492" t="s">
        <v>1289</v>
      </c>
      <c r="F54" s="496">
        <v>1</v>
      </c>
      <c r="G54" s="496">
        <v>1107</v>
      </c>
      <c r="H54" s="496"/>
      <c r="I54" s="496">
        <v>1107</v>
      </c>
      <c r="J54" s="496"/>
      <c r="K54" s="496"/>
      <c r="L54" s="496"/>
      <c r="M54" s="496"/>
      <c r="N54" s="496"/>
      <c r="O54" s="496"/>
      <c r="P54" s="508"/>
      <c r="Q54" s="497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1F674F9B-D617-4AEC-83C1-C4278E777F3D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459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262</v>
      </c>
      <c r="J4" s="269" t="s">
        <v>263</v>
      </c>
    </row>
    <row r="5" spans="1:10" ht="14.45" customHeight="1" x14ac:dyDescent="0.2">
      <c r="A5" s="112" t="str">
        <f>HYPERLINK("#'Léky Žádanky'!A1","Léky (Kč)")</f>
        <v>Léky (Kč)</v>
      </c>
      <c r="B5" s="27">
        <v>13.682790000000004</v>
      </c>
      <c r="C5" s="29">
        <v>13.531399999999998</v>
      </c>
      <c r="D5" s="8"/>
      <c r="E5" s="117">
        <v>14.414379999999996</v>
      </c>
      <c r="F5" s="28">
        <v>0</v>
      </c>
      <c r="G5" s="116">
        <f>E5-F5</f>
        <v>14.414379999999996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1285.1548099999998</v>
      </c>
      <c r="C6" s="31">
        <v>1145.1797800000002</v>
      </c>
      <c r="D6" s="8"/>
      <c r="E6" s="118">
        <v>2342.8174399999984</v>
      </c>
      <c r="F6" s="30">
        <v>0</v>
      </c>
      <c r="G6" s="119">
        <f>E6-F6</f>
        <v>2342.8174399999984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7774.1069099999995</v>
      </c>
      <c r="C7" s="31">
        <v>8403.6482699999997</v>
      </c>
      <c r="D7" s="8"/>
      <c r="E7" s="118">
        <v>8270.8130899999996</v>
      </c>
      <c r="F7" s="30">
        <v>0</v>
      </c>
      <c r="G7" s="119">
        <f>E7-F7</f>
        <v>8270.8130899999996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1344.4423400000035</v>
      </c>
      <c r="C8" s="33">
        <v>1242.4490600000011</v>
      </c>
      <c r="D8" s="8"/>
      <c r="E8" s="120">
        <v>1585.0581100000004</v>
      </c>
      <c r="F8" s="32">
        <v>0</v>
      </c>
      <c r="G8" s="121">
        <f>E8-F8</f>
        <v>1585.0581100000004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10417.386850000003</v>
      </c>
      <c r="C9" s="35">
        <v>10804.808510000001</v>
      </c>
      <c r="D9" s="8"/>
      <c r="E9" s="3">
        <v>12213.103019999999</v>
      </c>
      <c r="F9" s="34">
        <v>0</v>
      </c>
      <c r="G9" s="34">
        <f>E9-F9</f>
        <v>12213.103019999999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16446.997200000002</v>
      </c>
      <c r="C11" s="29">
        <f>IF(ISERROR(VLOOKUP("Celkem:",'ZV Vykáz.-A'!A:H,5,0)),0,VLOOKUP("Celkem:",'ZV Vykáz.-A'!A:H,5,0)/1000)</f>
        <v>21323.095820000002</v>
      </c>
      <c r="D11" s="8"/>
      <c r="E11" s="117">
        <f>IF(ISERROR(VLOOKUP("Celkem:",'ZV Vykáz.-A'!A:H,8,0)),0,VLOOKUP("Celkem:",'ZV Vykáz.-A'!A:H,8,0)/1000)</f>
        <v>22053.054830000001</v>
      </c>
      <c r="F11" s="28">
        <f>C11</f>
        <v>21323.095820000002</v>
      </c>
      <c r="G11" s="116">
        <f>E11-F11</f>
        <v>729.95900999999867</v>
      </c>
      <c r="H11" s="122">
        <f>IF(F11&lt;0.00000001,"",E11/F11)</f>
        <v>1.0342332565665879</v>
      </c>
      <c r="I11" s="116">
        <f>E11-B11</f>
        <v>5606.0576299999993</v>
      </c>
      <c r="J11" s="122">
        <f>IF(B11&lt;0.00000001,"",E11/B11)</f>
        <v>1.3408559971056599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16446.997200000002</v>
      </c>
      <c r="C13" s="37">
        <f>SUM(C11:C12)</f>
        <v>21323.095820000002</v>
      </c>
      <c r="D13" s="8"/>
      <c r="E13" s="5">
        <f>SUM(E11:E12)</f>
        <v>22053.054830000001</v>
      </c>
      <c r="F13" s="36">
        <f>SUM(F11:F12)</f>
        <v>21323.095820000002</v>
      </c>
      <c r="G13" s="36">
        <f>E13-F13</f>
        <v>729.95900999999867</v>
      </c>
      <c r="H13" s="126">
        <f>IF(F13&lt;0.00000001,"",E13/F13)</f>
        <v>1.0342332565665879</v>
      </c>
      <c r="I13" s="36">
        <f>SUM(I11:I12)</f>
        <v>5606.0576299999993</v>
      </c>
      <c r="J13" s="126">
        <f>IF(B13&lt;0.00000001,"",E13/B13)</f>
        <v>1.3408559971056599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1.5788025765789813</v>
      </c>
      <c r="C15" s="39">
        <f>IF(C9=0,"",C13/C9)</f>
        <v>1.9734820659028969</v>
      </c>
      <c r="D15" s="8"/>
      <c r="E15" s="6">
        <f>IF(E9=0,"",E13/E9)</f>
        <v>1.8056881034972228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241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8" operator="greaterThan">
      <formula>0</formula>
    </cfRule>
  </conditionalFormatting>
  <conditionalFormatting sqref="G11:G13 G15">
    <cfRule type="cellIs" dxfId="61" priority="7" operator="lessThan">
      <formula>0</formula>
    </cfRule>
  </conditionalFormatting>
  <conditionalFormatting sqref="H5:H9">
    <cfRule type="cellIs" dxfId="60" priority="6" operator="greaterThan">
      <formula>1</formula>
    </cfRule>
  </conditionalFormatting>
  <conditionalFormatting sqref="H11:H13 H15">
    <cfRule type="cellIs" dxfId="59" priority="5" operator="lessThan">
      <formula>1</formula>
    </cfRule>
  </conditionalFormatting>
  <conditionalFormatting sqref="I11:I13">
    <cfRule type="cellIs" dxfId="58" priority="4" operator="lessThan">
      <formula>0</formula>
    </cfRule>
  </conditionalFormatting>
  <conditionalFormatting sqref="J11:J13">
    <cfRule type="cellIs" dxfId="57" priority="3" operator="lessThan">
      <formula>1</formula>
    </cfRule>
  </conditionalFormatting>
  <hyperlinks>
    <hyperlink ref="A2" location="Obsah!A1" display="Zpět na Obsah  KL 01  1.-4.měsíc" xr:uid="{57CFAA6C-F5FE-4B56-BF13-7835B831D56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459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1.6003083777196401</v>
      </c>
      <c r="C4" s="201">
        <f t="shared" ref="C4:M4" si="0">(C10+C8)/C6</f>
        <v>1.7844672473869521</v>
      </c>
      <c r="D4" s="201">
        <f t="shared" si="0"/>
        <v>1.7160994244512286</v>
      </c>
      <c r="E4" s="201">
        <f t="shared" si="0"/>
        <v>1.8078062398928461</v>
      </c>
      <c r="F4" s="201">
        <f t="shared" si="0"/>
        <v>1.8041508869439196</v>
      </c>
      <c r="G4" s="201">
        <f t="shared" si="0"/>
        <v>1.8041508869439196</v>
      </c>
      <c r="H4" s="201">
        <f t="shared" si="0"/>
        <v>1.8041508869439196</v>
      </c>
      <c r="I4" s="201">
        <f t="shared" si="0"/>
        <v>1.8041508869439196</v>
      </c>
      <c r="J4" s="201">
        <f t="shared" si="0"/>
        <v>1.8041508869439196</v>
      </c>
      <c r="K4" s="201">
        <f t="shared" si="0"/>
        <v>1.8041508869439196</v>
      </c>
      <c r="L4" s="201">
        <f t="shared" si="0"/>
        <v>1.8041508869439196</v>
      </c>
      <c r="M4" s="201">
        <f t="shared" si="0"/>
        <v>1.8041508869439196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2334.7665999999999</v>
      </c>
      <c r="C5" s="201">
        <f>IF(ISERROR(VLOOKUP($A5,'Man Tab'!$A:$Q,COLUMN()+2,0)),0,VLOOKUP($A5,'Man Tab'!$A:$Q,COLUMN()+2,0))</f>
        <v>2220.0412799999999</v>
      </c>
      <c r="D5" s="201">
        <f>IF(ISERROR(VLOOKUP($A5,'Man Tab'!$A:$Q,COLUMN()+2,0)),0,VLOOKUP($A5,'Man Tab'!$A:$Q,COLUMN()+2,0))</f>
        <v>2856.2061200000003</v>
      </c>
      <c r="E5" s="201">
        <f>IF(ISERROR(VLOOKUP($A5,'Man Tab'!$A:$Q,COLUMN()+2,0)),0,VLOOKUP($A5,'Man Tab'!$A:$Q,COLUMN()+2,0))</f>
        <v>2446.5523900000003</v>
      </c>
      <c r="F5" s="201">
        <f>IF(ISERROR(VLOOKUP($A5,'Man Tab'!$A:$Q,COLUMN()+2,0)),0,VLOOKUP($A5,'Man Tab'!$A:$Q,COLUMN()+2,0))</f>
        <v>2365.94263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2334.7665999999999</v>
      </c>
      <c r="C6" s="203">
        <f t="shared" ref="C6:M6" si="1">C5+B6</f>
        <v>4554.8078800000003</v>
      </c>
      <c r="D6" s="203">
        <f t="shared" si="1"/>
        <v>7411.014000000001</v>
      </c>
      <c r="E6" s="203">
        <f t="shared" si="1"/>
        <v>9857.5663900000018</v>
      </c>
      <c r="F6" s="203">
        <f t="shared" si="1"/>
        <v>12223.509020000001</v>
      </c>
      <c r="G6" s="203">
        <f t="shared" si="1"/>
        <v>12223.509020000001</v>
      </c>
      <c r="H6" s="203">
        <f t="shared" si="1"/>
        <v>12223.509020000001</v>
      </c>
      <c r="I6" s="203">
        <f t="shared" si="1"/>
        <v>12223.509020000001</v>
      </c>
      <c r="J6" s="203">
        <f t="shared" si="1"/>
        <v>12223.509020000001</v>
      </c>
      <c r="K6" s="203">
        <f t="shared" si="1"/>
        <v>12223.509020000001</v>
      </c>
      <c r="L6" s="203">
        <f t="shared" si="1"/>
        <v>12223.509020000001</v>
      </c>
      <c r="M6" s="203">
        <f t="shared" si="1"/>
        <v>12223.509020000001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3736346.55</v>
      </c>
      <c r="C9" s="202">
        <v>4391558.93</v>
      </c>
      <c r="D9" s="202">
        <v>4590131.38</v>
      </c>
      <c r="E9" s="202">
        <v>5102533.17</v>
      </c>
      <c r="F9" s="202">
        <v>4232484.6100000013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3736.3465499999998</v>
      </c>
      <c r="C10" s="203">
        <f t="shared" ref="C10:M10" si="3">C9/1000+B10</f>
        <v>8127.9054799999994</v>
      </c>
      <c r="D10" s="203">
        <f t="shared" si="3"/>
        <v>12718.03686</v>
      </c>
      <c r="E10" s="203">
        <f t="shared" si="3"/>
        <v>17820.570029999999</v>
      </c>
      <c r="F10" s="203">
        <f t="shared" si="3"/>
        <v>22053.054640000002</v>
      </c>
      <c r="G10" s="203">
        <f t="shared" si="3"/>
        <v>22053.054640000002</v>
      </c>
      <c r="H10" s="203">
        <f t="shared" si="3"/>
        <v>22053.054640000002</v>
      </c>
      <c r="I10" s="203">
        <f t="shared" si="3"/>
        <v>22053.054640000002</v>
      </c>
      <c r="J10" s="203">
        <f t="shared" si="3"/>
        <v>22053.054640000002</v>
      </c>
      <c r="K10" s="203">
        <f t="shared" si="3"/>
        <v>22053.054640000002</v>
      </c>
      <c r="L10" s="203">
        <f t="shared" si="3"/>
        <v>22053.054640000002</v>
      </c>
      <c r="M10" s="203">
        <f t="shared" si="3"/>
        <v>22053.054640000002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5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8AE6FDD2-0365-4A41-BF5C-A0C214BC1E88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459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242</v>
      </c>
      <c r="E4" s="262" t="s">
        <v>243</v>
      </c>
      <c r="F4" s="262" t="s">
        <v>244</v>
      </c>
      <c r="G4" s="262" t="s">
        <v>245</v>
      </c>
      <c r="H4" s="262" t="s">
        <v>246</v>
      </c>
      <c r="I4" s="262" t="s">
        <v>247</v>
      </c>
      <c r="J4" s="262" t="s">
        <v>248</v>
      </c>
      <c r="K4" s="262" t="s">
        <v>249</v>
      </c>
      <c r="L4" s="262" t="s">
        <v>250</v>
      </c>
      <c r="M4" s="262" t="s">
        <v>251</v>
      </c>
      <c r="N4" s="262" t="s">
        <v>252</v>
      </c>
      <c r="O4" s="262" t="s">
        <v>253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40.000000200000002</v>
      </c>
      <c r="C7" s="52">
        <v>3.3333333500000002</v>
      </c>
      <c r="D7" s="52">
        <v>2.8818899999999998</v>
      </c>
      <c r="E7" s="52">
        <v>1.9755400000000001</v>
      </c>
      <c r="F7" s="52">
        <v>3.0317800000000004</v>
      </c>
      <c r="G7" s="52">
        <v>3.6056399999999997</v>
      </c>
      <c r="H7" s="52">
        <v>2.9195300000000004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14.41438</v>
      </c>
      <c r="Q7" s="95">
        <v>0.36035949819820245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4500.0000003000005</v>
      </c>
      <c r="C9" s="52">
        <v>375.00000002500002</v>
      </c>
      <c r="D9" s="52">
        <v>176.04035000000002</v>
      </c>
      <c r="E9" s="52">
        <v>251.15009000000001</v>
      </c>
      <c r="F9" s="52">
        <v>905.85540000000003</v>
      </c>
      <c r="G9" s="52">
        <v>576.38118000000009</v>
      </c>
      <c r="H9" s="52">
        <v>433.39042000000001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2342.8174400000003</v>
      </c>
      <c r="Q9" s="95">
        <v>0.52062609774306934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104.834266</v>
      </c>
      <c r="C11" s="52">
        <v>8.7361888333333333</v>
      </c>
      <c r="D11" s="52">
        <v>10.745430000000001</v>
      </c>
      <c r="E11" s="52">
        <v>6.4000200000000005</v>
      </c>
      <c r="F11" s="52">
        <v>11.27936</v>
      </c>
      <c r="G11" s="52">
        <v>4.9037299999999995</v>
      </c>
      <c r="H11" s="52">
        <v>14.95421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48.282750000000007</v>
      </c>
      <c r="Q11" s="95">
        <v>0.4605626751848485</v>
      </c>
    </row>
    <row r="12" spans="1:17" ht="14.45" customHeight="1" x14ac:dyDescent="0.2">
      <c r="A12" s="15" t="s">
        <v>40</v>
      </c>
      <c r="B12" s="51">
        <v>3.7090378999999998</v>
      </c>
      <c r="C12" s="52">
        <v>0.30908649166666663</v>
      </c>
      <c r="D12" s="52">
        <v>0.35117999999999999</v>
      </c>
      <c r="E12" s="52">
        <v>3.3999999999999998E-3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0.35458000000000001</v>
      </c>
      <c r="Q12" s="95">
        <v>9.5598915287438843E-2</v>
      </c>
    </row>
    <row r="13" spans="1:17" ht="14.45" customHeight="1" x14ac:dyDescent="0.2">
      <c r="A13" s="15" t="s">
        <v>41</v>
      </c>
      <c r="B13" s="51">
        <v>3.9999998999999997</v>
      </c>
      <c r="C13" s="52">
        <v>0.33333332499999996</v>
      </c>
      <c r="D13" s="52">
        <v>0.25381999999999999</v>
      </c>
      <c r="E13" s="52">
        <v>1.51725</v>
      </c>
      <c r="F13" s="52">
        <v>3.42761</v>
      </c>
      <c r="G13" s="52">
        <v>30.11919</v>
      </c>
      <c r="H13" s="52">
        <v>8.2683600000000013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43.58623</v>
      </c>
      <c r="Q13" s="95">
        <v>10.896557772413946</v>
      </c>
    </row>
    <row r="14" spans="1:17" ht="14.45" customHeight="1" x14ac:dyDescent="0.2">
      <c r="A14" s="15" t="s">
        <v>42</v>
      </c>
      <c r="B14" s="51">
        <v>184.74593489999998</v>
      </c>
      <c r="C14" s="52">
        <v>15.395494574999999</v>
      </c>
      <c r="D14" s="52">
        <v>21.616</v>
      </c>
      <c r="E14" s="52">
        <v>16.802</v>
      </c>
      <c r="F14" s="52">
        <v>16.879000000000001</v>
      </c>
      <c r="G14" s="52">
        <v>13.808</v>
      </c>
      <c r="H14" s="52">
        <v>13.209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82.313999999999993</v>
      </c>
      <c r="Q14" s="95">
        <v>0.44555242876957074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192.42510289999998</v>
      </c>
      <c r="C17" s="52">
        <v>16.035425241666665</v>
      </c>
      <c r="D17" s="52">
        <v>100.93486999999999</v>
      </c>
      <c r="E17" s="52">
        <v>0.90991999999999995</v>
      </c>
      <c r="F17" s="52">
        <v>2.5568499999999998</v>
      </c>
      <c r="G17" s="52">
        <v>2.1324200000000002</v>
      </c>
      <c r="H17" s="52">
        <v>1.9819200000000001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108.51597999999998</v>
      </c>
      <c r="Q17" s="95">
        <v>0.56393879158476468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3.6080000000000001</v>
      </c>
      <c r="E18" s="52">
        <v>17.579000000000001</v>
      </c>
      <c r="F18" s="52">
        <v>14.326000000000001</v>
      </c>
      <c r="G18" s="52">
        <v>0</v>
      </c>
      <c r="H18" s="52">
        <v>0.75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36.263000000000005</v>
      </c>
      <c r="Q18" s="95" t="s">
        <v>266</v>
      </c>
    </row>
    <row r="19" spans="1:17" ht="14.45" customHeight="1" x14ac:dyDescent="0.2">
      <c r="A19" s="15" t="s">
        <v>47</v>
      </c>
      <c r="B19" s="51">
        <v>1150.6657686999999</v>
      </c>
      <c r="C19" s="52">
        <v>95.888814058333324</v>
      </c>
      <c r="D19" s="52">
        <v>59.726849999999999</v>
      </c>
      <c r="E19" s="52">
        <v>57.612760000000002</v>
      </c>
      <c r="F19" s="52">
        <v>90.077889999999996</v>
      </c>
      <c r="G19" s="52">
        <v>64.954890000000006</v>
      </c>
      <c r="H19" s="52">
        <v>53.948190000000004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326.32058000000001</v>
      </c>
      <c r="Q19" s="95">
        <v>0.2835928458779744</v>
      </c>
    </row>
    <row r="20" spans="1:17" ht="14.45" customHeight="1" x14ac:dyDescent="0.2">
      <c r="A20" s="15" t="s">
        <v>48</v>
      </c>
      <c r="B20" s="51">
        <v>23106.0060328</v>
      </c>
      <c r="C20" s="52">
        <v>1925.5005027333334</v>
      </c>
      <c r="D20" s="52">
        <v>1774.0063</v>
      </c>
      <c r="E20" s="52">
        <v>1675.1099099999999</v>
      </c>
      <c r="F20" s="52">
        <v>1612.4171200000001</v>
      </c>
      <c r="G20" s="52">
        <v>1558.4030400000001</v>
      </c>
      <c r="H20" s="52">
        <v>1650.87672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8270.8130899999996</v>
      </c>
      <c r="Q20" s="95">
        <v>0.35795078899655847</v>
      </c>
    </row>
    <row r="21" spans="1:17" ht="14.45" customHeight="1" x14ac:dyDescent="0.2">
      <c r="A21" s="16" t="s">
        <v>49</v>
      </c>
      <c r="B21" s="51">
        <v>2250.1196442999999</v>
      </c>
      <c r="C21" s="52">
        <v>187.50997035833333</v>
      </c>
      <c r="D21" s="52">
        <v>182.82320999999999</v>
      </c>
      <c r="E21" s="52">
        <v>182.80113</v>
      </c>
      <c r="F21" s="52">
        <v>182.80013</v>
      </c>
      <c r="G21" s="52">
        <v>182.64429999999999</v>
      </c>
      <c r="H21" s="52">
        <v>182.64429999999999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913.71306999999979</v>
      </c>
      <c r="Q21" s="95">
        <v>0.40607310474117075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112.84242359999917</v>
      </c>
      <c r="C24" s="52">
        <v>9.4035352999999304</v>
      </c>
      <c r="D24" s="52">
        <v>1.7786999999998443</v>
      </c>
      <c r="E24" s="52">
        <v>8.1802600000000893</v>
      </c>
      <c r="F24" s="52">
        <v>13.554979999999887</v>
      </c>
      <c r="G24" s="52">
        <v>9.5999999999999091</v>
      </c>
      <c r="H24" s="52">
        <v>2.9999800000000505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36.11391999999978</v>
      </c>
      <c r="Q24" s="95">
        <v>0.32003850013019436</v>
      </c>
    </row>
    <row r="25" spans="1:17" ht="14.45" customHeight="1" x14ac:dyDescent="0.2">
      <c r="A25" s="17" t="s">
        <v>53</v>
      </c>
      <c r="B25" s="54">
        <v>31649.348211500001</v>
      </c>
      <c r="C25" s="55">
        <v>2637.4456842916666</v>
      </c>
      <c r="D25" s="55">
        <v>2334.7665999999999</v>
      </c>
      <c r="E25" s="55">
        <v>2220.0412799999999</v>
      </c>
      <c r="F25" s="55">
        <v>2856.2061200000003</v>
      </c>
      <c r="G25" s="55">
        <v>2446.5523900000003</v>
      </c>
      <c r="H25" s="55">
        <v>2365.94263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12223.509020000001</v>
      </c>
      <c r="Q25" s="96">
        <v>0.38621676940438565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296.15046999999998</v>
      </c>
      <c r="E26" s="52">
        <v>186.00020999999998</v>
      </c>
      <c r="F26" s="52">
        <v>211.78088</v>
      </c>
      <c r="G26" s="52">
        <v>226.59270999999998</v>
      </c>
      <c r="H26" s="52">
        <v>139.23723999999999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1059.76151</v>
      </c>
      <c r="Q26" s="95" t="s">
        <v>266</v>
      </c>
    </row>
    <row r="27" spans="1:17" ht="14.45" customHeight="1" x14ac:dyDescent="0.2">
      <c r="A27" s="18" t="s">
        <v>55</v>
      </c>
      <c r="B27" s="54">
        <v>31649.348211500001</v>
      </c>
      <c r="C27" s="55">
        <v>2637.4456842916666</v>
      </c>
      <c r="D27" s="55">
        <v>2630.91707</v>
      </c>
      <c r="E27" s="55">
        <v>2406.0414900000001</v>
      </c>
      <c r="F27" s="55">
        <v>3067.9870000000001</v>
      </c>
      <c r="G27" s="55">
        <v>2673.1451000000002</v>
      </c>
      <c r="H27" s="55">
        <v>2505.1798699999999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13283.27053</v>
      </c>
      <c r="Q27" s="96">
        <v>0.41970123495855866</v>
      </c>
    </row>
    <row r="28" spans="1:17" ht="14.45" customHeight="1" x14ac:dyDescent="0.2">
      <c r="A28" s="16" t="s">
        <v>56</v>
      </c>
      <c r="B28" s="51">
        <v>28.028582</v>
      </c>
      <c r="C28" s="52">
        <v>2.3357151666666667</v>
      </c>
      <c r="D28" s="52">
        <v>14.583360000000001</v>
      </c>
      <c r="E28" s="52">
        <v>5.7110000000000003</v>
      </c>
      <c r="F28" s="52">
        <v>15.853200000000001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36.147559999999999</v>
      </c>
      <c r="Q28" s="95">
        <v>1.2896678112364015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793CD404-3868-4AF8-8C55-7E67FA70539C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459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258</v>
      </c>
      <c r="G4" s="353" t="s">
        <v>64</v>
      </c>
      <c r="H4" s="140" t="s">
        <v>140</v>
      </c>
      <c r="I4" s="351" t="s">
        <v>65</v>
      </c>
      <c r="J4" s="353" t="s">
        <v>260</v>
      </c>
      <c r="K4" s="354" t="s">
        <v>261</v>
      </c>
    </row>
    <row r="5" spans="1:13" ht="39" thickBot="1" x14ac:dyDescent="0.25">
      <c r="A5" s="78"/>
      <c r="B5" s="24" t="s">
        <v>254</v>
      </c>
      <c r="C5" s="25" t="s">
        <v>255</v>
      </c>
      <c r="D5" s="26" t="s">
        <v>256</v>
      </c>
      <c r="E5" s="26" t="s">
        <v>257</v>
      </c>
      <c r="F5" s="352"/>
      <c r="G5" s="352"/>
      <c r="H5" s="25" t="s">
        <v>259</v>
      </c>
      <c r="I5" s="352"/>
      <c r="J5" s="352"/>
      <c r="K5" s="355"/>
    </row>
    <row r="6" spans="1:13" ht="14.45" customHeight="1" x14ac:dyDescent="0.2">
      <c r="A6" s="465" t="s">
        <v>66</v>
      </c>
      <c r="B6" s="461">
        <v>-11668.706398</v>
      </c>
      <c r="C6" s="462">
        <v>22945.45825</v>
      </c>
      <c r="D6" s="462">
        <v>34614.164647999998</v>
      </c>
      <c r="E6" s="463">
        <v>-1.9664097687754676</v>
      </c>
      <c r="F6" s="461">
        <v>-31615.979380800003</v>
      </c>
      <c r="G6" s="462">
        <v>-13173.324742000003</v>
      </c>
      <c r="H6" s="462">
        <v>3662.7061699999999</v>
      </c>
      <c r="I6" s="462">
        <v>16693.617579999998</v>
      </c>
      <c r="J6" s="462">
        <v>29866.942322000003</v>
      </c>
      <c r="K6" s="464">
        <v>-0.52801203400764574</v>
      </c>
      <c r="L6" s="150"/>
      <c r="M6" s="460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5" t="s">
        <v>268</v>
      </c>
      <c r="B7" s="461">
        <v>30559.561057999999</v>
      </c>
      <c r="C7" s="462">
        <v>29164.412640000002</v>
      </c>
      <c r="D7" s="462">
        <v>-1395.148417999997</v>
      </c>
      <c r="E7" s="463">
        <v>0.95434658189781918</v>
      </c>
      <c r="F7" s="461">
        <v>31649.348211500001</v>
      </c>
      <c r="G7" s="462">
        <v>13187.228421458332</v>
      </c>
      <c r="H7" s="462">
        <v>2365.94263</v>
      </c>
      <c r="I7" s="462">
        <v>12223.50902</v>
      </c>
      <c r="J7" s="462">
        <v>-963.71940145833287</v>
      </c>
      <c r="K7" s="464">
        <v>0.3862167694043856</v>
      </c>
      <c r="L7" s="150"/>
      <c r="M7" s="460" t="str">
        <f t="shared" si="0"/>
        <v/>
      </c>
    </row>
    <row r="8" spans="1:13" ht="14.45" customHeight="1" x14ac:dyDescent="0.2">
      <c r="A8" s="465" t="s">
        <v>269</v>
      </c>
      <c r="B8" s="461">
        <v>3972.04891</v>
      </c>
      <c r="C8" s="462">
        <v>3749.6703299999999</v>
      </c>
      <c r="D8" s="462">
        <v>-222.37858000000006</v>
      </c>
      <c r="E8" s="463">
        <v>0.94401413853687921</v>
      </c>
      <c r="F8" s="461">
        <v>4837.2892391999994</v>
      </c>
      <c r="G8" s="462">
        <v>2015.5371829999999</v>
      </c>
      <c r="H8" s="462">
        <v>472.74149999999997</v>
      </c>
      <c r="I8" s="462">
        <v>2531.7694000000001</v>
      </c>
      <c r="J8" s="462">
        <v>516.23221700000022</v>
      </c>
      <c r="K8" s="464">
        <v>0.5233859864081043</v>
      </c>
      <c r="L8" s="150"/>
      <c r="M8" s="460" t="str">
        <f t="shared" si="0"/>
        <v/>
      </c>
    </row>
    <row r="9" spans="1:13" ht="14.45" customHeight="1" x14ac:dyDescent="0.2">
      <c r="A9" s="465" t="s">
        <v>270</v>
      </c>
      <c r="B9" s="461">
        <v>3784.2967039999999</v>
      </c>
      <c r="C9" s="462">
        <v>3561.2283299999999</v>
      </c>
      <c r="D9" s="462">
        <v>-223.06837399999995</v>
      </c>
      <c r="E9" s="463">
        <v>0.94105420598648704</v>
      </c>
      <c r="F9" s="461">
        <v>4652.5433043000003</v>
      </c>
      <c r="G9" s="462">
        <v>1938.5597101250003</v>
      </c>
      <c r="H9" s="462">
        <v>459.53250000000003</v>
      </c>
      <c r="I9" s="462">
        <v>2449.4553999999998</v>
      </c>
      <c r="J9" s="462">
        <v>510.89568987499956</v>
      </c>
      <c r="K9" s="464">
        <v>0.52647664724284249</v>
      </c>
      <c r="L9" s="150"/>
      <c r="M9" s="460" t="str">
        <f t="shared" si="0"/>
        <v/>
      </c>
    </row>
    <row r="10" spans="1:13" ht="14.45" customHeight="1" x14ac:dyDescent="0.2">
      <c r="A10" s="465" t="s">
        <v>271</v>
      </c>
      <c r="B10" s="461">
        <v>0</v>
      </c>
      <c r="C10" s="462">
        <v>-3.4000000000000002E-4</v>
      </c>
      <c r="D10" s="462">
        <v>-3.4000000000000002E-4</v>
      </c>
      <c r="E10" s="463">
        <v>0</v>
      </c>
      <c r="F10" s="461">
        <v>0</v>
      </c>
      <c r="G10" s="462">
        <v>0</v>
      </c>
      <c r="H10" s="462">
        <v>-2.0000000000000002E-5</v>
      </c>
      <c r="I10" s="462">
        <v>2.0000000000000002E-5</v>
      </c>
      <c r="J10" s="462">
        <v>2.0000000000000002E-5</v>
      </c>
      <c r="K10" s="464">
        <v>0</v>
      </c>
      <c r="L10" s="150"/>
      <c r="M10" s="460" t="str">
        <f t="shared" si="0"/>
        <v>X</v>
      </c>
    </row>
    <row r="11" spans="1:13" ht="14.45" customHeight="1" x14ac:dyDescent="0.2">
      <c r="A11" s="465" t="s">
        <v>272</v>
      </c>
      <c r="B11" s="461">
        <v>0</v>
      </c>
      <c r="C11" s="462">
        <v>-3.4000000000000002E-4</v>
      </c>
      <c r="D11" s="462">
        <v>-3.4000000000000002E-4</v>
      </c>
      <c r="E11" s="463">
        <v>0</v>
      </c>
      <c r="F11" s="461">
        <v>0</v>
      </c>
      <c r="G11" s="462">
        <v>0</v>
      </c>
      <c r="H11" s="462">
        <v>-2.0000000000000002E-5</v>
      </c>
      <c r="I11" s="462">
        <v>2.0000000000000002E-5</v>
      </c>
      <c r="J11" s="462">
        <v>2.0000000000000002E-5</v>
      </c>
      <c r="K11" s="464">
        <v>0</v>
      </c>
      <c r="L11" s="150"/>
      <c r="M11" s="460" t="str">
        <f t="shared" si="0"/>
        <v/>
      </c>
    </row>
    <row r="12" spans="1:13" ht="14.45" customHeight="1" x14ac:dyDescent="0.2">
      <c r="A12" s="465" t="s">
        <v>273</v>
      </c>
      <c r="B12" s="461">
        <v>39.999999000000003</v>
      </c>
      <c r="C12" s="462">
        <v>33.283650000000002</v>
      </c>
      <c r="D12" s="462">
        <v>-6.716349000000001</v>
      </c>
      <c r="E12" s="463">
        <v>0.83209127080228174</v>
      </c>
      <c r="F12" s="461">
        <v>40.000000200000002</v>
      </c>
      <c r="G12" s="462">
        <v>16.666666750000001</v>
      </c>
      <c r="H12" s="462">
        <v>2.9195300000000004</v>
      </c>
      <c r="I12" s="462">
        <v>14.41438</v>
      </c>
      <c r="J12" s="462">
        <v>-2.2522867500000014</v>
      </c>
      <c r="K12" s="464">
        <v>0.36035949819820245</v>
      </c>
      <c r="L12" s="150"/>
      <c r="M12" s="460" t="str">
        <f t="shared" si="0"/>
        <v>X</v>
      </c>
    </row>
    <row r="13" spans="1:13" ht="14.45" customHeight="1" x14ac:dyDescent="0.2">
      <c r="A13" s="465" t="s">
        <v>274</v>
      </c>
      <c r="B13" s="461">
        <v>39.999999000000003</v>
      </c>
      <c r="C13" s="462">
        <v>33.283650000000002</v>
      </c>
      <c r="D13" s="462">
        <v>-6.716349000000001</v>
      </c>
      <c r="E13" s="463">
        <v>0.83209127080228174</v>
      </c>
      <c r="F13" s="461">
        <v>40.000000200000002</v>
      </c>
      <c r="G13" s="462">
        <v>16.666666750000001</v>
      </c>
      <c r="H13" s="462">
        <v>2.9195300000000004</v>
      </c>
      <c r="I13" s="462">
        <v>14.41438</v>
      </c>
      <c r="J13" s="462">
        <v>-2.2522867500000014</v>
      </c>
      <c r="K13" s="464">
        <v>0.36035949819820245</v>
      </c>
      <c r="L13" s="150"/>
      <c r="M13" s="460" t="str">
        <f t="shared" si="0"/>
        <v/>
      </c>
    </row>
    <row r="14" spans="1:13" ht="14.45" customHeight="1" x14ac:dyDescent="0.2">
      <c r="A14" s="465" t="s">
        <v>275</v>
      </c>
      <c r="B14" s="461">
        <v>3625</v>
      </c>
      <c r="C14" s="462">
        <v>3428.96479</v>
      </c>
      <c r="D14" s="462">
        <v>-196.03521000000001</v>
      </c>
      <c r="E14" s="463">
        <v>0.9459213213793104</v>
      </c>
      <c r="F14" s="461">
        <v>4500.0000003000005</v>
      </c>
      <c r="G14" s="462">
        <v>1875.000000125</v>
      </c>
      <c r="H14" s="462">
        <v>433.39042000000001</v>
      </c>
      <c r="I14" s="462">
        <v>2342.8174399999998</v>
      </c>
      <c r="J14" s="462">
        <v>467.81743987499976</v>
      </c>
      <c r="K14" s="464">
        <v>0.52062609774306923</v>
      </c>
      <c r="L14" s="150"/>
      <c r="M14" s="460" t="str">
        <f t="shared" si="0"/>
        <v>X</v>
      </c>
    </row>
    <row r="15" spans="1:13" ht="14.45" customHeight="1" x14ac:dyDescent="0.2">
      <c r="A15" s="465" t="s">
        <v>276</v>
      </c>
      <c r="B15" s="461">
        <v>3200.0000010000003</v>
      </c>
      <c r="C15" s="462">
        <v>3092.3704500000003</v>
      </c>
      <c r="D15" s="462">
        <v>-107.62955099999999</v>
      </c>
      <c r="E15" s="463">
        <v>0.96636576532301066</v>
      </c>
      <c r="F15" s="461">
        <v>4075</v>
      </c>
      <c r="G15" s="462">
        <v>1697.9166666666665</v>
      </c>
      <c r="H15" s="462">
        <v>407.24847999999997</v>
      </c>
      <c r="I15" s="462">
        <v>2240.2931600000002</v>
      </c>
      <c r="J15" s="462">
        <v>542.37649333333366</v>
      </c>
      <c r="K15" s="464">
        <v>0.5497651926380368</v>
      </c>
      <c r="L15" s="150"/>
      <c r="M15" s="460" t="str">
        <f t="shared" si="0"/>
        <v/>
      </c>
    </row>
    <row r="16" spans="1:13" ht="14.45" customHeight="1" x14ac:dyDescent="0.2">
      <c r="A16" s="465" t="s">
        <v>277</v>
      </c>
      <c r="B16" s="461">
        <v>200</v>
      </c>
      <c r="C16" s="462">
        <v>213.06486999999998</v>
      </c>
      <c r="D16" s="462">
        <v>13.064869999999985</v>
      </c>
      <c r="E16" s="463">
        <v>1.06532435</v>
      </c>
      <c r="F16" s="461">
        <v>200.00000009999999</v>
      </c>
      <c r="G16" s="462">
        <v>83.333333374999995</v>
      </c>
      <c r="H16" s="462">
        <v>20.269749999999998</v>
      </c>
      <c r="I16" s="462">
        <v>84.83350999999999</v>
      </c>
      <c r="J16" s="462">
        <v>1.5001766249999946</v>
      </c>
      <c r="K16" s="464">
        <v>0.42416754978791621</v>
      </c>
      <c r="L16" s="150"/>
      <c r="M16" s="460" t="str">
        <f t="shared" si="0"/>
        <v/>
      </c>
    </row>
    <row r="17" spans="1:13" ht="14.45" customHeight="1" x14ac:dyDescent="0.2">
      <c r="A17" s="465" t="s">
        <v>278</v>
      </c>
      <c r="B17" s="461">
        <v>9.999998999999999</v>
      </c>
      <c r="C17" s="462">
        <v>7.5468199999999994</v>
      </c>
      <c r="D17" s="462">
        <v>-2.4531789999999996</v>
      </c>
      <c r="E17" s="463">
        <v>0.75468207546820754</v>
      </c>
      <c r="F17" s="461">
        <v>10</v>
      </c>
      <c r="G17" s="462">
        <v>4.166666666666667</v>
      </c>
      <c r="H17" s="462">
        <v>0.17041999999999999</v>
      </c>
      <c r="I17" s="462">
        <v>0.60709000000000002</v>
      </c>
      <c r="J17" s="462">
        <v>-3.5595766666666671</v>
      </c>
      <c r="K17" s="464">
        <v>6.0708999999999999E-2</v>
      </c>
      <c r="L17" s="150"/>
      <c r="M17" s="460" t="str">
        <f t="shared" si="0"/>
        <v/>
      </c>
    </row>
    <row r="18" spans="1:13" ht="14.45" customHeight="1" x14ac:dyDescent="0.2">
      <c r="A18" s="465" t="s">
        <v>279</v>
      </c>
      <c r="B18" s="461">
        <v>189.99999800000001</v>
      </c>
      <c r="C18" s="462">
        <v>97.367500000000007</v>
      </c>
      <c r="D18" s="462">
        <v>-92.632497999999998</v>
      </c>
      <c r="E18" s="463">
        <v>0.51246053171011086</v>
      </c>
      <c r="F18" s="461">
        <v>190</v>
      </c>
      <c r="G18" s="462">
        <v>79.166666666666671</v>
      </c>
      <c r="H18" s="462">
        <v>3.7247699999999999</v>
      </c>
      <c r="I18" s="462">
        <v>8.7052600000000009</v>
      </c>
      <c r="J18" s="462">
        <v>-70.461406666666676</v>
      </c>
      <c r="K18" s="464">
        <v>4.5817157894736844E-2</v>
      </c>
      <c r="L18" s="150"/>
      <c r="M18" s="460" t="str">
        <f t="shared" si="0"/>
        <v/>
      </c>
    </row>
    <row r="19" spans="1:13" ht="14.45" customHeight="1" x14ac:dyDescent="0.2">
      <c r="A19" s="465" t="s">
        <v>280</v>
      </c>
      <c r="B19" s="461">
        <v>5.0000039999999997</v>
      </c>
      <c r="C19" s="462">
        <v>3.5680000000000001</v>
      </c>
      <c r="D19" s="462">
        <v>-1.4320039999999996</v>
      </c>
      <c r="E19" s="463">
        <v>0.71359942912045671</v>
      </c>
      <c r="F19" s="461">
        <v>5.0000002000000006</v>
      </c>
      <c r="G19" s="462">
        <v>2.083333416666667</v>
      </c>
      <c r="H19" s="462">
        <v>0.24099999999999999</v>
      </c>
      <c r="I19" s="462">
        <v>1.3260000000000001</v>
      </c>
      <c r="J19" s="462">
        <v>-0.75733341666666698</v>
      </c>
      <c r="K19" s="464">
        <v>0.2651999893920004</v>
      </c>
      <c r="L19" s="150"/>
      <c r="M19" s="460" t="str">
        <f t="shared" si="0"/>
        <v/>
      </c>
    </row>
    <row r="20" spans="1:13" ht="14.45" customHeight="1" x14ac:dyDescent="0.2">
      <c r="A20" s="465" t="s">
        <v>281</v>
      </c>
      <c r="B20" s="461">
        <v>19.999997999999998</v>
      </c>
      <c r="C20" s="462">
        <v>15.04715</v>
      </c>
      <c r="D20" s="462">
        <v>-4.9528479999999977</v>
      </c>
      <c r="E20" s="463">
        <v>0.75235757523575764</v>
      </c>
      <c r="F20" s="461">
        <v>20</v>
      </c>
      <c r="G20" s="462">
        <v>8.3333333333333339</v>
      </c>
      <c r="H20" s="462">
        <v>1.736</v>
      </c>
      <c r="I20" s="462">
        <v>7.0524199999999997</v>
      </c>
      <c r="J20" s="462">
        <v>-1.2809133333333342</v>
      </c>
      <c r="K20" s="464">
        <v>0.35262099999999996</v>
      </c>
      <c r="L20" s="150"/>
      <c r="M20" s="460" t="str">
        <f t="shared" si="0"/>
        <v/>
      </c>
    </row>
    <row r="21" spans="1:13" ht="14.45" customHeight="1" x14ac:dyDescent="0.2">
      <c r="A21" s="465" t="s">
        <v>282</v>
      </c>
      <c r="B21" s="461">
        <v>103.810468</v>
      </c>
      <c r="C21" s="462">
        <v>80.784909999999996</v>
      </c>
      <c r="D21" s="462">
        <v>-23.025558000000004</v>
      </c>
      <c r="E21" s="463">
        <v>0.77819618345232777</v>
      </c>
      <c r="F21" s="461">
        <v>104.834266</v>
      </c>
      <c r="G21" s="462">
        <v>43.680944166666663</v>
      </c>
      <c r="H21" s="462">
        <v>14.95421</v>
      </c>
      <c r="I21" s="462">
        <v>48.28275</v>
      </c>
      <c r="J21" s="462">
        <v>4.6018058333333371</v>
      </c>
      <c r="K21" s="464">
        <v>0.46056267518484845</v>
      </c>
      <c r="L21" s="150"/>
      <c r="M21" s="460" t="str">
        <f t="shared" si="0"/>
        <v>X</v>
      </c>
    </row>
    <row r="22" spans="1:13" ht="14.45" customHeight="1" x14ac:dyDescent="0.2">
      <c r="A22" s="465" t="s">
        <v>283</v>
      </c>
      <c r="B22" s="461">
        <v>0</v>
      </c>
      <c r="C22" s="462">
        <v>-23.81766</v>
      </c>
      <c r="D22" s="462">
        <v>-23.81766</v>
      </c>
      <c r="E22" s="463">
        <v>0</v>
      </c>
      <c r="F22" s="461">
        <v>0</v>
      </c>
      <c r="G22" s="462">
        <v>0</v>
      </c>
      <c r="H22" s="462">
        <v>0</v>
      </c>
      <c r="I22" s="462">
        <v>0</v>
      </c>
      <c r="J22" s="462">
        <v>0</v>
      </c>
      <c r="K22" s="464">
        <v>0</v>
      </c>
      <c r="L22" s="150"/>
      <c r="M22" s="460" t="str">
        <f t="shared" si="0"/>
        <v/>
      </c>
    </row>
    <row r="23" spans="1:13" ht="14.45" customHeight="1" x14ac:dyDescent="0.2">
      <c r="A23" s="465" t="s">
        <v>284</v>
      </c>
      <c r="B23" s="461">
        <v>7</v>
      </c>
      <c r="C23" s="462">
        <v>6.75495</v>
      </c>
      <c r="D23" s="462">
        <v>-0.24504999999999999</v>
      </c>
      <c r="E23" s="463">
        <v>0.9649928571428571</v>
      </c>
      <c r="F23" s="461">
        <v>6.9999998999999997</v>
      </c>
      <c r="G23" s="462">
        <v>2.916666625</v>
      </c>
      <c r="H23" s="462">
        <v>0.32756000000000002</v>
      </c>
      <c r="I23" s="462">
        <v>1.9462999999999999</v>
      </c>
      <c r="J23" s="462">
        <v>-0.97036662500000004</v>
      </c>
      <c r="K23" s="464">
        <v>0.27804286111489801</v>
      </c>
      <c r="L23" s="150"/>
      <c r="M23" s="460" t="str">
        <f t="shared" si="0"/>
        <v/>
      </c>
    </row>
    <row r="24" spans="1:13" ht="14.45" customHeight="1" x14ac:dyDescent="0.2">
      <c r="A24" s="465" t="s">
        <v>285</v>
      </c>
      <c r="B24" s="461">
        <v>15</v>
      </c>
      <c r="C24" s="462">
        <v>13.062860000000001</v>
      </c>
      <c r="D24" s="462">
        <v>-1.9371399999999994</v>
      </c>
      <c r="E24" s="463">
        <v>0.87085733333333337</v>
      </c>
      <c r="F24" s="461">
        <v>12.000000099999999</v>
      </c>
      <c r="G24" s="462">
        <v>5.0000000416666666</v>
      </c>
      <c r="H24" s="462">
        <v>1.8148299999999999</v>
      </c>
      <c r="I24" s="462">
        <v>3.0423800000000001</v>
      </c>
      <c r="J24" s="462">
        <v>-1.9576200416666665</v>
      </c>
      <c r="K24" s="464">
        <v>0.2535316645539028</v>
      </c>
      <c r="L24" s="150"/>
      <c r="M24" s="460" t="str">
        <f t="shared" si="0"/>
        <v/>
      </c>
    </row>
    <row r="25" spans="1:13" ht="14.45" customHeight="1" x14ac:dyDescent="0.2">
      <c r="A25" s="465" t="s">
        <v>286</v>
      </c>
      <c r="B25" s="461">
        <v>32.999997999999998</v>
      </c>
      <c r="C25" s="462">
        <v>36.038519999999998</v>
      </c>
      <c r="D25" s="462">
        <v>3.0385220000000004</v>
      </c>
      <c r="E25" s="463">
        <v>1.0920764298228141</v>
      </c>
      <c r="F25" s="461">
        <v>36.999999900000006</v>
      </c>
      <c r="G25" s="462">
        <v>15.416666625000001</v>
      </c>
      <c r="H25" s="462">
        <v>2.7467800000000002</v>
      </c>
      <c r="I25" s="462">
        <v>13.017139999999999</v>
      </c>
      <c r="J25" s="462">
        <v>-2.3995266250000018</v>
      </c>
      <c r="K25" s="464">
        <v>0.35181459554544481</v>
      </c>
      <c r="L25" s="150"/>
      <c r="M25" s="460" t="str">
        <f t="shared" si="0"/>
        <v/>
      </c>
    </row>
    <row r="26" spans="1:13" ht="14.45" customHeight="1" x14ac:dyDescent="0.2">
      <c r="A26" s="465" t="s">
        <v>287</v>
      </c>
      <c r="B26" s="461">
        <v>0.36616300000000002</v>
      </c>
      <c r="C26" s="462">
        <v>1.9610000000000001</v>
      </c>
      <c r="D26" s="462">
        <v>1.5948370000000001</v>
      </c>
      <c r="E26" s="463">
        <v>5.3555383804480519</v>
      </c>
      <c r="F26" s="461">
        <v>1.7553337</v>
      </c>
      <c r="G26" s="462">
        <v>0.73138904166666674</v>
      </c>
      <c r="H26" s="462">
        <v>0</v>
      </c>
      <c r="I26" s="462">
        <v>0.75600000000000001</v>
      </c>
      <c r="J26" s="462">
        <v>2.4610958333333266E-2</v>
      </c>
      <c r="K26" s="464">
        <v>0.43068733882338156</v>
      </c>
      <c r="L26" s="150"/>
      <c r="M26" s="460" t="str">
        <f t="shared" si="0"/>
        <v/>
      </c>
    </row>
    <row r="27" spans="1:13" ht="14.45" customHeight="1" x14ac:dyDescent="0.2">
      <c r="A27" s="465" t="s">
        <v>288</v>
      </c>
      <c r="B27" s="461">
        <v>0</v>
      </c>
      <c r="C27" s="462">
        <v>0.86648000000000003</v>
      </c>
      <c r="D27" s="462">
        <v>0.86648000000000003</v>
      </c>
      <c r="E27" s="463">
        <v>0</v>
      </c>
      <c r="F27" s="461">
        <v>0</v>
      </c>
      <c r="G27" s="462">
        <v>0</v>
      </c>
      <c r="H27" s="462">
        <v>0</v>
      </c>
      <c r="I27" s="462">
        <v>0.23474</v>
      </c>
      <c r="J27" s="462">
        <v>0.23474</v>
      </c>
      <c r="K27" s="464">
        <v>0</v>
      </c>
      <c r="L27" s="150"/>
      <c r="M27" s="460" t="str">
        <f t="shared" si="0"/>
        <v/>
      </c>
    </row>
    <row r="28" spans="1:13" ht="14.45" customHeight="1" x14ac:dyDescent="0.2">
      <c r="A28" s="465" t="s">
        <v>289</v>
      </c>
      <c r="B28" s="461">
        <v>0</v>
      </c>
      <c r="C28" s="462">
        <v>5.9900000000000002E-2</v>
      </c>
      <c r="D28" s="462">
        <v>5.9900000000000002E-2</v>
      </c>
      <c r="E28" s="463">
        <v>0</v>
      </c>
      <c r="F28" s="461">
        <v>0</v>
      </c>
      <c r="G28" s="462">
        <v>0</v>
      </c>
      <c r="H28" s="462">
        <v>0</v>
      </c>
      <c r="I28" s="462">
        <v>0</v>
      </c>
      <c r="J28" s="462">
        <v>0</v>
      </c>
      <c r="K28" s="464">
        <v>0</v>
      </c>
      <c r="L28" s="150"/>
      <c r="M28" s="460" t="str">
        <f t="shared" si="0"/>
        <v/>
      </c>
    </row>
    <row r="29" spans="1:13" ht="14.45" customHeight="1" x14ac:dyDescent="0.2">
      <c r="A29" s="465" t="s">
        <v>290</v>
      </c>
      <c r="B29" s="461">
        <v>2</v>
      </c>
      <c r="C29" s="462">
        <v>0.47239999999999999</v>
      </c>
      <c r="D29" s="462">
        <v>-1.5276000000000001</v>
      </c>
      <c r="E29" s="463">
        <v>0.23619999999999999</v>
      </c>
      <c r="F29" s="461">
        <v>2</v>
      </c>
      <c r="G29" s="462">
        <v>0.83333333333333326</v>
      </c>
      <c r="H29" s="462">
        <v>0</v>
      </c>
      <c r="I29" s="462">
        <v>0</v>
      </c>
      <c r="J29" s="462">
        <v>-0.83333333333333326</v>
      </c>
      <c r="K29" s="464">
        <v>0</v>
      </c>
      <c r="L29" s="150"/>
      <c r="M29" s="460" t="str">
        <f t="shared" si="0"/>
        <v/>
      </c>
    </row>
    <row r="30" spans="1:13" ht="14.45" customHeight="1" x14ac:dyDescent="0.2">
      <c r="A30" s="465" t="s">
        <v>291</v>
      </c>
      <c r="B30" s="461">
        <v>21.444307000000002</v>
      </c>
      <c r="C30" s="462">
        <v>19.293419999999998</v>
      </c>
      <c r="D30" s="462">
        <v>-2.1508870000000044</v>
      </c>
      <c r="E30" s="463">
        <v>0.89969892708586929</v>
      </c>
      <c r="F30" s="461">
        <v>18.0973556</v>
      </c>
      <c r="G30" s="462">
        <v>7.5405648333333328</v>
      </c>
      <c r="H30" s="462">
        <v>5.2807500000000003</v>
      </c>
      <c r="I30" s="462">
        <v>14.392770000000001</v>
      </c>
      <c r="J30" s="462">
        <v>6.8522051666666677</v>
      </c>
      <c r="K30" s="464">
        <v>0.79529685541461093</v>
      </c>
      <c r="L30" s="150"/>
      <c r="M30" s="460" t="str">
        <f t="shared" si="0"/>
        <v/>
      </c>
    </row>
    <row r="31" spans="1:13" ht="14.45" customHeight="1" x14ac:dyDescent="0.2">
      <c r="A31" s="465" t="s">
        <v>292</v>
      </c>
      <c r="B31" s="461">
        <v>25</v>
      </c>
      <c r="C31" s="462">
        <v>20.93844</v>
      </c>
      <c r="D31" s="462">
        <v>-4.0615600000000001</v>
      </c>
      <c r="E31" s="463">
        <v>0.83753759999999999</v>
      </c>
      <c r="F31" s="461">
        <v>22.000000100000001</v>
      </c>
      <c r="G31" s="462">
        <v>9.1666667083333344</v>
      </c>
      <c r="H31" s="462">
        <v>1.05829</v>
      </c>
      <c r="I31" s="462">
        <v>8.5054200000000009</v>
      </c>
      <c r="J31" s="462">
        <v>-0.66124670833333354</v>
      </c>
      <c r="K31" s="464">
        <v>0.38660999824268183</v>
      </c>
      <c r="L31" s="150"/>
      <c r="M31" s="460" t="str">
        <f t="shared" si="0"/>
        <v/>
      </c>
    </row>
    <row r="32" spans="1:13" ht="14.45" customHeight="1" x14ac:dyDescent="0.2">
      <c r="A32" s="465" t="s">
        <v>293</v>
      </c>
      <c r="B32" s="461">
        <v>0</v>
      </c>
      <c r="C32" s="462">
        <v>5.1546000000000003</v>
      </c>
      <c r="D32" s="462">
        <v>5.1546000000000003</v>
      </c>
      <c r="E32" s="463">
        <v>0</v>
      </c>
      <c r="F32" s="461">
        <v>4.9815766999999997</v>
      </c>
      <c r="G32" s="462">
        <v>2.0756569583333331</v>
      </c>
      <c r="H32" s="462">
        <v>3.726</v>
      </c>
      <c r="I32" s="462">
        <v>6.3879999999999999</v>
      </c>
      <c r="J32" s="462">
        <v>4.3123430416666668</v>
      </c>
      <c r="K32" s="464">
        <v>1.2823249313816647</v>
      </c>
      <c r="L32" s="150"/>
      <c r="M32" s="460" t="str">
        <f t="shared" si="0"/>
        <v/>
      </c>
    </row>
    <row r="33" spans="1:13" ht="14.45" customHeight="1" x14ac:dyDescent="0.2">
      <c r="A33" s="465" t="s">
        <v>294</v>
      </c>
      <c r="B33" s="461">
        <v>11.48624</v>
      </c>
      <c r="C33" s="462">
        <v>10.221729999999999</v>
      </c>
      <c r="D33" s="462">
        <v>-1.2645100000000014</v>
      </c>
      <c r="E33" s="463">
        <v>0.88991088467592516</v>
      </c>
      <c r="F33" s="461">
        <v>3.7090378999999998</v>
      </c>
      <c r="G33" s="462">
        <v>1.5454324583333332</v>
      </c>
      <c r="H33" s="462">
        <v>0</v>
      </c>
      <c r="I33" s="462">
        <v>0.35458000000000001</v>
      </c>
      <c r="J33" s="462">
        <v>-1.1908524583333331</v>
      </c>
      <c r="K33" s="464">
        <v>9.5598915287438829E-2</v>
      </c>
      <c r="L33" s="150"/>
      <c r="M33" s="460" t="str">
        <f t="shared" si="0"/>
        <v>X</v>
      </c>
    </row>
    <row r="34" spans="1:13" ht="14.45" customHeight="1" x14ac:dyDescent="0.2">
      <c r="A34" s="465" t="s">
        <v>295</v>
      </c>
      <c r="B34" s="461">
        <v>2.4650639999999999</v>
      </c>
      <c r="C34" s="462">
        <v>7.8495100000000004</v>
      </c>
      <c r="D34" s="462">
        <v>5.3844460000000005</v>
      </c>
      <c r="E34" s="463">
        <v>3.1843027199293816</v>
      </c>
      <c r="F34" s="461">
        <v>0.70903779999999994</v>
      </c>
      <c r="G34" s="462">
        <v>0.29543241666666664</v>
      </c>
      <c r="H34" s="462">
        <v>0</v>
      </c>
      <c r="I34" s="462">
        <v>0</v>
      </c>
      <c r="J34" s="462">
        <v>-0.29543241666666664</v>
      </c>
      <c r="K34" s="464">
        <v>0</v>
      </c>
      <c r="L34" s="150"/>
      <c r="M34" s="460" t="str">
        <f t="shared" si="0"/>
        <v/>
      </c>
    </row>
    <row r="35" spans="1:13" ht="14.45" customHeight="1" x14ac:dyDescent="0.2">
      <c r="A35" s="465" t="s">
        <v>296</v>
      </c>
      <c r="B35" s="461">
        <v>3.269361</v>
      </c>
      <c r="C35" s="462">
        <v>2.37222</v>
      </c>
      <c r="D35" s="462">
        <v>-0.89714099999999997</v>
      </c>
      <c r="E35" s="463">
        <v>0.72559133115003205</v>
      </c>
      <c r="F35" s="461">
        <v>3.0000001000000003</v>
      </c>
      <c r="G35" s="462">
        <v>1.2500000416666668</v>
      </c>
      <c r="H35" s="462">
        <v>0</v>
      </c>
      <c r="I35" s="462">
        <v>0.35458000000000001</v>
      </c>
      <c r="J35" s="462">
        <v>-0.89542004166666678</v>
      </c>
      <c r="K35" s="464">
        <v>0.11819332939355567</v>
      </c>
      <c r="L35" s="150"/>
      <c r="M35" s="460" t="str">
        <f t="shared" si="0"/>
        <v/>
      </c>
    </row>
    <row r="36" spans="1:13" ht="14.45" customHeight="1" x14ac:dyDescent="0.2">
      <c r="A36" s="465" t="s">
        <v>297</v>
      </c>
      <c r="B36" s="461">
        <v>5.7518149999999997</v>
      </c>
      <c r="C36" s="462">
        <v>0</v>
      </c>
      <c r="D36" s="462">
        <v>-5.7518149999999997</v>
      </c>
      <c r="E36" s="463">
        <v>0</v>
      </c>
      <c r="F36" s="461">
        <v>0</v>
      </c>
      <c r="G36" s="462">
        <v>0</v>
      </c>
      <c r="H36" s="462">
        <v>0</v>
      </c>
      <c r="I36" s="462">
        <v>0</v>
      </c>
      <c r="J36" s="462">
        <v>0</v>
      </c>
      <c r="K36" s="464">
        <v>0</v>
      </c>
      <c r="L36" s="150"/>
      <c r="M36" s="460" t="str">
        <f t="shared" si="0"/>
        <v/>
      </c>
    </row>
    <row r="37" spans="1:13" ht="14.45" customHeight="1" x14ac:dyDescent="0.2">
      <c r="A37" s="465" t="s">
        <v>298</v>
      </c>
      <c r="B37" s="461">
        <v>3.999997</v>
      </c>
      <c r="C37" s="462">
        <v>7.9735899999999997</v>
      </c>
      <c r="D37" s="462">
        <v>3.9735929999999997</v>
      </c>
      <c r="E37" s="463">
        <v>1.9933989950492461</v>
      </c>
      <c r="F37" s="461">
        <v>3.9999998999999997</v>
      </c>
      <c r="G37" s="462">
        <v>1.6666666249999997</v>
      </c>
      <c r="H37" s="462">
        <v>8.2683600000000013</v>
      </c>
      <c r="I37" s="462">
        <v>43.58623</v>
      </c>
      <c r="J37" s="462">
        <v>41.919563375000003</v>
      </c>
      <c r="K37" s="464">
        <v>10.896557772413946</v>
      </c>
      <c r="L37" s="150"/>
      <c r="M37" s="460" t="str">
        <f t="shared" si="0"/>
        <v>X</v>
      </c>
    </row>
    <row r="38" spans="1:13" ht="14.45" customHeight="1" x14ac:dyDescent="0.2">
      <c r="A38" s="465" t="s">
        <v>299</v>
      </c>
      <c r="B38" s="461">
        <v>0</v>
      </c>
      <c r="C38" s="462">
        <v>3.6832600000000002</v>
      </c>
      <c r="D38" s="462">
        <v>3.6832600000000002</v>
      </c>
      <c r="E38" s="463">
        <v>0</v>
      </c>
      <c r="F38" s="461">
        <v>0</v>
      </c>
      <c r="G38" s="462">
        <v>0</v>
      </c>
      <c r="H38" s="462">
        <v>0</v>
      </c>
      <c r="I38" s="462">
        <v>1.42954</v>
      </c>
      <c r="J38" s="462">
        <v>1.42954</v>
      </c>
      <c r="K38" s="464">
        <v>0</v>
      </c>
      <c r="L38" s="150"/>
      <c r="M38" s="460" t="str">
        <f t="shared" si="0"/>
        <v/>
      </c>
    </row>
    <row r="39" spans="1:13" ht="14.45" customHeight="1" x14ac:dyDescent="0.2">
      <c r="A39" s="465" t="s">
        <v>300</v>
      </c>
      <c r="B39" s="461">
        <v>0</v>
      </c>
      <c r="C39" s="462">
        <v>0</v>
      </c>
      <c r="D39" s="462">
        <v>0</v>
      </c>
      <c r="E39" s="463">
        <v>0</v>
      </c>
      <c r="F39" s="461">
        <v>0</v>
      </c>
      <c r="G39" s="462">
        <v>0</v>
      </c>
      <c r="H39" s="462">
        <v>0</v>
      </c>
      <c r="I39" s="462">
        <v>1.0033300000000001</v>
      </c>
      <c r="J39" s="462">
        <v>1.0033300000000001</v>
      </c>
      <c r="K39" s="464">
        <v>0</v>
      </c>
      <c r="L39" s="150"/>
      <c r="M39" s="460" t="str">
        <f t="shared" si="0"/>
        <v/>
      </c>
    </row>
    <row r="40" spans="1:13" ht="14.45" customHeight="1" x14ac:dyDescent="0.2">
      <c r="A40" s="465" t="s">
        <v>301</v>
      </c>
      <c r="B40" s="461">
        <v>0.999996</v>
      </c>
      <c r="C40" s="462">
        <v>1.2913399999999999</v>
      </c>
      <c r="D40" s="462">
        <v>0.29134399999999994</v>
      </c>
      <c r="E40" s="463">
        <v>1.2913451653806614</v>
      </c>
      <c r="F40" s="461">
        <v>1</v>
      </c>
      <c r="G40" s="462">
        <v>0.41666666666666663</v>
      </c>
      <c r="H40" s="462">
        <v>0</v>
      </c>
      <c r="I40" s="462">
        <v>0</v>
      </c>
      <c r="J40" s="462">
        <v>-0.41666666666666663</v>
      </c>
      <c r="K40" s="464">
        <v>0</v>
      </c>
      <c r="L40" s="150"/>
      <c r="M40" s="460" t="str">
        <f t="shared" si="0"/>
        <v/>
      </c>
    </row>
    <row r="41" spans="1:13" ht="14.45" customHeight="1" x14ac:dyDescent="0.2">
      <c r="A41" s="465" t="s">
        <v>302</v>
      </c>
      <c r="B41" s="461">
        <v>3.0000010000000001</v>
      </c>
      <c r="C41" s="462">
        <v>2.9989899999999996</v>
      </c>
      <c r="D41" s="462">
        <v>-1.0110000000005392E-3</v>
      </c>
      <c r="E41" s="463">
        <v>0.99966300011233311</v>
      </c>
      <c r="F41" s="461">
        <v>2.9999998999999997</v>
      </c>
      <c r="G41" s="462">
        <v>1.2499999583333332</v>
      </c>
      <c r="H41" s="462">
        <v>0.26988000000000001</v>
      </c>
      <c r="I41" s="462">
        <v>0.98982000000000003</v>
      </c>
      <c r="J41" s="462">
        <v>-0.26017995833333318</v>
      </c>
      <c r="K41" s="464">
        <v>0.32994001099800041</v>
      </c>
      <c r="L41" s="150"/>
      <c r="M41" s="460" t="str">
        <f t="shared" si="0"/>
        <v/>
      </c>
    </row>
    <row r="42" spans="1:13" ht="14.45" customHeight="1" x14ac:dyDescent="0.2">
      <c r="A42" s="465" t="s">
        <v>303</v>
      </c>
      <c r="B42" s="461">
        <v>0</v>
      </c>
      <c r="C42" s="462">
        <v>0</v>
      </c>
      <c r="D42" s="462">
        <v>0</v>
      </c>
      <c r="E42" s="463">
        <v>0</v>
      </c>
      <c r="F42" s="461">
        <v>0</v>
      </c>
      <c r="G42" s="462">
        <v>0</v>
      </c>
      <c r="H42" s="462">
        <v>0</v>
      </c>
      <c r="I42" s="462">
        <v>0.31866</v>
      </c>
      <c r="J42" s="462">
        <v>0.31866</v>
      </c>
      <c r="K42" s="464">
        <v>0</v>
      </c>
      <c r="L42" s="150"/>
      <c r="M42" s="460" t="str">
        <f t="shared" si="0"/>
        <v/>
      </c>
    </row>
    <row r="43" spans="1:13" ht="14.45" customHeight="1" x14ac:dyDescent="0.2">
      <c r="A43" s="465" t="s">
        <v>304</v>
      </c>
      <c r="B43" s="461">
        <v>0</v>
      </c>
      <c r="C43" s="462">
        <v>0</v>
      </c>
      <c r="D43" s="462">
        <v>0</v>
      </c>
      <c r="E43" s="463">
        <v>0</v>
      </c>
      <c r="F43" s="461">
        <v>0</v>
      </c>
      <c r="G43" s="462">
        <v>0</v>
      </c>
      <c r="H43" s="462">
        <v>6.9696000000000007</v>
      </c>
      <c r="I43" s="462">
        <v>36.372599999999998</v>
      </c>
      <c r="J43" s="462">
        <v>36.372599999999998</v>
      </c>
      <c r="K43" s="464">
        <v>0</v>
      </c>
      <c r="L43" s="150"/>
      <c r="M43" s="460" t="str">
        <f t="shared" si="0"/>
        <v/>
      </c>
    </row>
    <row r="44" spans="1:13" ht="14.45" customHeight="1" x14ac:dyDescent="0.2">
      <c r="A44" s="465" t="s">
        <v>305</v>
      </c>
      <c r="B44" s="461">
        <v>0</v>
      </c>
      <c r="C44" s="462">
        <v>0</v>
      </c>
      <c r="D44" s="462">
        <v>0</v>
      </c>
      <c r="E44" s="463">
        <v>0</v>
      </c>
      <c r="F44" s="461">
        <v>0</v>
      </c>
      <c r="G44" s="462">
        <v>0</v>
      </c>
      <c r="H44" s="462">
        <v>1.02888</v>
      </c>
      <c r="I44" s="462">
        <v>3.47228</v>
      </c>
      <c r="J44" s="462">
        <v>3.47228</v>
      </c>
      <c r="K44" s="464">
        <v>0</v>
      </c>
      <c r="L44" s="150"/>
      <c r="M44" s="460" t="str">
        <f t="shared" si="0"/>
        <v/>
      </c>
    </row>
    <row r="45" spans="1:13" ht="14.45" customHeight="1" x14ac:dyDescent="0.2">
      <c r="A45" s="465" t="s">
        <v>306</v>
      </c>
      <c r="B45" s="461">
        <v>187.752206</v>
      </c>
      <c r="C45" s="462">
        <v>188.44200000000001</v>
      </c>
      <c r="D45" s="462">
        <v>0.68979400000000624</v>
      </c>
      <c r="E45" s="463">
        <v>1.0036739594953148</v>
      </c>
      <c r="F45" s="461">
        <v>184.74593489999998</v>
      </c>
      <c r="G45" s="462">
        <v>76.977472874999989</v>
      </c>
      <c r="H45" s="462">
        <v>13.209</v>
      </c>
      <c r="I45" s="462">
        <v>82.313999999999993</v>
      </c>
      <c r="J45" s="462">
        <v>5.3365271250000035</v>
      </c>
      <c r="K45" s="464">
        <v>0.44555242876957074</v>
      </c>
      <c r="L45" s="150"/>
      <c r="M45" s="460" t="str">
        <f t="shared" si="0"/>
        <v/>
      </c>
    </row>
    <row r="46" spans="1:13" ht="14.45" customHeight="1" x14ac:dyDescent="0.2">
      <c r="A46" s="465" t="s">
        <v>307</v>
      </c>
      <c r="B46" s="461">
        <v>187.752206</v>
      </c>
      <c r="C46" s="462">
        <v>188.44200000000001</v>
      </c>
      <c r="D46" s="462">
        <v>0.68979400000000624</v>
      </c>
      <c r="E46" s="463">
        <v>1.0036739594953148</v>
      </c>
      <c r="F46" s="461">
        <v>184.74593489999998</v>
      </c>
      <c r="G46" s="462">
        <v>76.977472874999989</v>
      </c>
      <c r="H46" s="462">
        <v>13.209</v>
      </c>
      <c r="I46" s="462">
        <v>82.313999999999993</v>
      </c>
      <c r="J46" s="462">
        <v>5.3365271250000035</v>
      </c>
      <c r="K46" s="464">
        <v>0.44555242876957074</v>
      </c>
      <c r="L46" s="150"/>
      <c r="M46" s="460" t="str">
        <f t="shared" si="0"/>
        <v>X</v>
      </c>
    </row>
    <row r="47" spans="1:13" ht="14.45" customHeight="1" x14ac:dyDescent="0.2">
      <c r="A47" s="465" t="s">
        <v>308</v>
      </c>
      <c r="B47" s="461">
        <v>77.203828999999999</v>
      </c>
      <c r="C47" s="462">
        <v>82.11</v>
      </c>
      <c r="D47" s="462">
        <v>4.9061710000000005</v>
      </c>
      <c r="E47" s="463">
        <v>1.063548285927632</v>
      </c>
      <c r="F47" s="461">
        <v>74.717999899999995</v>
      </c>
      <c r="G47" s="462">
        <v>31.132499958333334</v>
      </c>
      <c r="H47" s="462">
        <v>5.665</v>
      </c>
      <c r="I47" s="462">
        <v>29.329000000000001</v>
      </c>
      <c r="J47" s="462">
        <v>-1.8034999583333331</v>
      </c>
      <c r="K47" s="464">
        <v>0.39252924381344423</v>
      </c>
      <c r="L47" s="150"/>
      <c r="M47" s="460" t="str">
        <f t="shared" si="0"/>
        <v/>
      </c>
    </row>
    <row r="48" spans="1:13" ht="14.45" customHeight="1" x14ac:dyDescent="0.2">
      <c r="A48" s="465" t="s">
        <v>309</v>
      </c>
      <c r="B48" s="461">
        <v>27.096837999999998</v>
      </c>
      <c r="C48" s="462">
        <v>25.986000000000001</v>
      </c>
      <c r="D48" s="462">
        <v>-1.1108379999999975</v>
      </c>
      <c r="E48" s="463">
        <v>0.95900488462897415</v>
      </c>
      <c r="F48" s="461">
        <v>28.295901300000001</v>
      </c>
      <c r="G48" s="462">
        <v>11.789958875</v>
      </c>
      <c r="H48" s="462">
        <v>2.1389999999999998</v>
      </c>
      <c r="I48" s="462">
        <v>11.068</v>
      </c>
      <c r="J48" s="462">
        <v>-0.72195887500000033</v>
      </c>
      <c r="K48" s="464">
        <v>0.39115205706488659</v>
      </c>
      <c r="L48" s="150"/>
      <c r="M48" s="460" t="str">
        <f t="shared" si="0"/>
        <v/>
      </c>
    </row>
    <row r="49" spans="1:13" ht="14.45" customHeight="1" x14ac:dyDescent="0.2">
      <c r="A49" s="465" t="s">
        <v>310</v>
      </c>
      <c r="B49" s="461">
        <v>83.451539000000011</v>
      </c>
      <c r="C49" s="462">
        <v>80.346000000000004</v>
      </c>
      <c r="D49" s="462">
        <v>-3.1055390000000074</v>
      </c>
      <c r="E49" s="463">
        <v>0.96278631841648832</v>
      </c>
      <c r="F49" s="461">
        <v>81.732033700000002</v>
      </c>
      <c r="G49" s="462">
        <v>34.055014041666666</v>
      </c>
      <c r="H49" s="462">
        <v>5.4050000000000002</v>
      </c>
      <c r="I49" s="462">
        <v>41.917000000000002</v>
      </c>
      <c r="J49" s="462">
        <v>7.8619859583333351</v>
      </c>
      <c r="K49" s="464">
        <v>0.51285888901110266</v>
      </c>
      <c r="L49" s="150"/>
      <c r="M49" s="460" t="str">
        <f t="shared" si="0"/>
        <v/>
      </c>
    </row>
    <row r="50" spans="1:13" ht="14.45" customHeight="1" x14ac:dyDescent="0.2">
      <c r="A50" s="465" t="s">
        <v>311</v>
      </c>
      <c r="B50" s="461">
        <v>1734.8668799999998</v>
      </c>
      <c r="C50" s="462">
        <v>1471.8824299999999</v>
      </c>
      <c r="D50" s="462">
        <v>-262.98444999999992</v>
      </c>
      <c r="E50" s="463">
        <v>0.84841231737618972</v>
      </c>
      <c r="F50" s="461">
        <v>1343.0908715999999</v>
      </c>
      <c r="G50" s="462">
        <v>559.6211965</v>
      </c>
      <c r="H50" s="462">
        <v>56.680109999999999</v>
      </c>
      <c r="I50" s="462">
        <v>471.09956</v>
      </c>
      <c r="J50" s="462">
        <v>-88.5216365</v>
      </c>
      <c r="K50" s="464">
        <v>0.35075777072238423</v>
      </c>
      <c r="L50" s="150"/>
      <c r="M50" s="460" t="str">
        <f t="shared" si="0"/>
        <v/>
      </c>
    </row>
    <row r="51" spans="1:13" ht="14.45" customHeight="1" x14ac:dyDescent="0.2">
      <c r="A51" s="465" t="s">
        <v>312</v>
      </c>
      <c r="B51" s="461">
        <v>437.422483</v>
      </c>
      <c r="C51" s="462">
        <v>262.70245</v>
      </c>
      <c r="D51" s="462">
        <v>-174.720033</v>
      </c>
      <c r="E51" s="463">
        <v>0.60056915272917055</v>
      </c>
      <c r="F51" s="461">
        <v>192.42510289999998</v>
      </c>
      <c r="G51" s="462">
        <v>80.177126208333334</v>
      </c>
      <c r="H51" s="462">
        <v>1.9819200000000001</v>
      </c>
      <c r="I51" s="462">
        <v>108.51598</v>
      </c>
      <c r="J51" s="462">
        <v>28.338853791666665</v>
      </c>
      <c r="K51" s="464">
        <v>0.56393879158476479</v>
      </c>
      <c r="L51" s="150"/>
      <c r="M51" s="460" t="str">
        <f t="shared" si="0"/>
        <v/>
      </c>
    </row>
    <row r="52" spans="1:13" ht="14.45" customHeight="1" x14ac:dyDescent="0.2">
      <c r="A52" s="465" t="s">
        <v>313</v>
      </c>
      <c r="B52" s="461">
        <v>437.422483</v>
      </c>
      <c r="C52" s="462">
        <v>262.70245</v>
      </c>
      <c r="D52" s="462">
        <v>-174.720033</v>
      </c>
      <c r="E52" s="463">
        <v>0.60056915272917055</v>
      </c>
      <c r="F52" s="461">
        <v>192.42510289999998</v>
      </c>
      <c r="G52" s="462">
        <v>80.177126208333334</v>
      </c>
      <c r="H52" s="462">
        <v>1.9819200000000001</v>
      </c>
      <c r="I52" s="462">
        <v>108.51598</v>
      </c>
      <c r="J52" s="462">
        <v>28.338853791666665</v>
      </c>
      <c r="K52" s="464">
        <v>0.56393879158476479</v>
      </c>
      <c r="L52" s="150"/>
      <c r="M52" s="460" t="str">
        <f t="shared" si="0"/>
        <v>X</v>
      </c>
    </row>
    <row r="53" spans="1:13" ht="14.45" customHeight="1" x14ac:dyDescent="0.2">
      <c r="A53" s="465" t="s">
        <v>314</v>
      </c>
      <c r="B53" s="461">
        <v>285.34893399999999</v>
      </c>
      <c r="C53" s="462">
        <v>90.626580000000004</v>
      </c>
      <c r="D53" s="462">
        <v>-194.722354</v>
      </c>
      <c r="E53" s="463">
        <v>0.31759915388364479</v>
      </c>
      <c r="F53" s="461">
        <v>92.780836699999995</v>
      </c>
      <c r="G53" s="462">
        <v>38.658681958333332</v>
      </c>
      <c r="H53" s="462">
        <v>0</v>
      </c>
      <c r="I53" s="462">
        <v>99.728200000000001</v>
      </c>
      <c r="J53" s="462">
        <v>61.069518041666669</v>
      </c>
      <c r="K53" s="464">
        <v>1.0748792913181393</v>
      </c>
      <c r="L53" s="150"/>
      <c r="M53" s="460" t="str">
        <f t="shared" si="0"/>
        <v/>
      </c>
    </row>
    <row r="54" spans="1:13" ht="14.45" customHeight="1" x14ac:dyDescent="0.2">
      <c r="A54" s="465" t="s">
        <v>315</v>
      </c>
      <c r="B54" s="461">
        <v>0.24384299999999998</v>
      </c>
      <c r="C54" s="462">
        <v>15.589</v>
      </c>
      <c r="D54" s="462">
        <v>15.345157</v>
      </c>
      <c r="E54" s="463">
        <v>63.930479857941386</v>
      </c>
      <c r="F54" s="461">
        <v>0.66547509999999999</v>
      </c>
      <c r="G54" s="462">
        <v>0.27728129166666665</v>
      </c>
      <c r="H54" s="462">
        <v>0</v>
      </c>
      <c r="I54" s="462">
        <v>0</v>
      </c>
      <c r="J54" s="462">
        <v>-0.27728129166666665</v>
      </c>
      <c r="K54" s="464">
        <v>0</v>
      </c>
      <c r="L54" s="150"/>
      <c r="M54" s="460" t="str">
        <f t="shared" si="0"/>
        <v/>
      </c>
    </row>
    <row r="55" spans="1:13" ht="14.45" customHeight="1" x14ac:dyDescent="0.2">
      <c r="A55" s="465" t="s">
        <v>316</v>
      </c>
      <c r="B55" s="461">
        <v>112.696298</v>
      </c>
      <c r="C55" s="462">
        <v>67.954149999999998</v>
      </c>
      <c r="D55" s="462">
        <v>-44.742148</v>
      </c>
      <c r="E55" s="463">
        <v>0.60298475820385866</v>
      </c>
      <c r="F55" s="461">
        <v>38</v>
      </c>
      <c r="G55" s="462">
        <v>15.833333333333332</v>
      </c>
      <c r="H55" s="462">
        <v>0</v>
      </c>
      <c r="I55" s="462">
        <v>0</v>
      </c>
      <c r="J55" s="462">
        <v>-15.833333333333332</v>
      </c>
      <c r="K55" s="464">
        <v>0</v>
      </c>
      <c r="L55" s="150"/>
      <c r="M55" s="460" t="str">
        <f t="shared" si="0"/>
        <v/>
      </c>
    </row>
    <row r="56" spans="1:13" ht="14.45" customHeight="1" x14ac:dyDescent="0.2">
      <c r="A56" s="465" t="s">
        <v>317</v>
      </c>
      <c r="B56" s="461">
        <v>31.352057000000002</v>
      </c>
      <c r="C56" s="462">
        <v>34.76032</v>
      </c>
      <c r="D56" s="462">
        <v>3.408262999999998</v>
      </c>
      <c r="E56" s="463">
        <v>1.1087093902642495</v>
      </c>
      <c r="F56" s="461">
        <v>30.978791099999999</v>
      </c>
      <c r="G56" s="462">
        <v>12.907829625</v>
      </c>
      <c r="H56" s="462">
        <v>0.90991999999999995</v>
      </c>
      <c r="I56" s="462">
        <v>7.7157799999999996</v>
      </c>
      <c r="J56" s="462">
        <v>-5.1920496250000001</v>
      </c>
      <c r="K56" s="464">
        <v>0.24906652990729519</v>
      </c>
      <c r="L56" s="150"/>
      <c r="M56" s="460" t="str">
        <f t="shared" si="0"/>
        <v/>
      </c>
    </row>
    <row r="57" spans="1:13" ht="14.45" customHeight="1" x14ac:dyDescent="0.2">
      <c r="A57" s="465" t="s">
        <v>318</v>
      </c>
      <c r="B57" s="461">
        <v>2.9798710000000002</v>
      </c>
      <c r="C57" s="462">
        <v>0</v>
      </c>
      <c r="D57" s="462">
        <v>-2.9798710000000002</v>
      </c>
      <c r="E57" s="463">
        <v>0</v>
      </c>
      <c r="F57" s="461">
        <v>0</v>
      </c>
      <c r="G57" s="462">
        <v>0</v>
      </c>
      <c r="H57" s="462">
        <v>0</v>
      </c>
      <c r="I57" s="462">
        <v>0</v>
      </c>
      <c r="J57" s="462">
        <v>0</v>
      </c>
      <c r="K57" s="464">
        <v>0</v>
      </c>
      <c r="L57" s="150"/>
      <c r="M57" s="460" t="str">
        <f t="shared" si="0"/>
        <v/>
      </c>
    </row>
    <row r="58" spans="1:13" ht="14.45" customHeight="1" x14ac:dyDescent="0.2">
      <c r="A58" s="465" t="s">
        <v>319</v>
      </c>
      <c r="B58" s="461">
        <v>3.625607</v>
      </c>
      <c r="C58" s="462">
        <v>53.772400000000005</v>
      </c>
      <c r="D58" s="462">
        <v>50.146793000000002</v>
      </c>
      <c r="E58" s="463">
        <v>14.831282044634182</v>
      </c>
      <c r="F58" s="461">
        <v>30</v>
      </c>
      <c r="G58" s="462">
        <v>12.5</v>
      </c>
      <c r="H58" s="462">
        <v>0</v>
      </c>
      <c r="I58" s="462">
        <v>0</v>
      </c>
      <c r="J58" s="462">
        <v>-12.5</v>
      </c>
      <c r="K58" s="464">
        <v>0</v>
      </c>
      <c r="L58" s="150"/>
      <c r="M58" s="460" t="str">
        <f t="shared" si="0"/>
        <v/>
      </c>
    </row>
    <row r="59" spans="1:13" ht="14.45" customHeight="1" x14ac:dyDescent="0.2">
      <c r="A59" s="465" t="s">
        <v>320</v>
      </c>
      <c r="B59" s="461">
        <v>1.1758729999999999</v>
      </c>
      <c r="C59" s="462">
        <v>0</v>
      </c>
      <c r="D59" s="462">
        <v>-1.1758729999999999</v>
      </c>
      <c r="E59" s="463">
        <v>0</v>
      </c>
      <c r="F59" s="461">
        <v>0</v>
      </c>
      <c r="G59" s="462">
        <v>0</v>
      </c>
      <c r="H59" s="462">
        <v>1.0720000000000001</v>
      </c>
      <c r="I59" s="462">
        <v>1.0720000000000001</v>
      </c>
      <c r="J59" s="462">
        <v>1.0720000000000001</v>
      </c>
      <c r="K59" s="464">
        <v>0</v>
      </c>
      <c r="L59" s="150"/>
      <c r="M59" s="460" t="str">
        <f t="shared" si="0"/>
        <v/>
      </c>
    </row>
    <row r="60" spans="1:13" ht="14.45" customHeight="1" x14ac:dyDescent="0.2">
      <c r="A60" s="465" t="s">
        <v>321</v>
      </c>
      <c r="B60" s="461">
        <v>0</v>
      </c>
      <c r="C60" s="462">
        <v>151.14699999999999</v>
      </c>
      <c r="D60" s="462">
        <v>151.14699999999999</v>
      </c>
      <c r="E60" s="463">
        <v>0</v>
      </c>
      <c r="F60" s="461">
        <v>0</v>
      </c>
      <c r="G60" s="462">
        <v>0</v>
      </c>
      <c r="H60" s="462">
        <v>0.75</v>
      </c>
      <c r="I60" s="462">
        <v>36.262999999999998</v>
      </c>
      <c r="J60" s="462">
        <v>36.262999999999998</v>
      </c>
      <c r="K60" s="464">
        <v>0</v>
      </c>
      <c r="L60" s="150"/>
      <c r="M60" s="460" t="str">
        <f t="shared" si="0"/>
        <v/>
      </c>
    </row>
    <row r="61" spans="1:13" ht="14.45" customHeight="1" x14ac:dyDescent="0.2">
      <c r="A61" s="465" t="s">
        <v>322</v>
      </c>
      <c r="B61" s="461">
        <v>0</v>
      </c>
      <c r="C61" s="462">
        <v>121.133</v>
      </c>
      <c r="D61" s="462">
        <v>121.133</v>
      </c>
      <c r="E61" s="463">
        <v>0</v>
      </c>
      <c r="F61" s="461">
        <v>0</v>
      </c>
      <c r="G61" s="462">
        <v>0</v>
      </c>
      <c r="H61" s="462">
        <v>0.75</v>
      </c>
      <c r="I61" s="462">
        <v>36.262999999999998</v>
      </c>
      <c r="J61" s="462">
        <v>36.262999999999998</v>
      </c>
      <c r="K61" s="464">
        <v>0</v>
      </c>
      <c r="L61" s="150"/>
      <c r="M61" s="460" t="str">
        <f t="shared" si="0"/>
        <v>X</v>
      </c>
    </row>
    <row r="62" spans="1:13" ht="14.45" customHeight="1" x14ac:dyDescent="0.2">
      <c r="A62" s="465" t="s">
        <v>323</v>
      </c>
      <c r="B62" s="461">
        <v>0</v>
      </c>
      <c r="C62" s="462">
        <v>114.49299999999999</v>
      </c>
      <c r="D62" s="462">
        <v>114.49299999999999</v>
      </c>
      <c r="E62" s="463">
        <v>0</v>
      </c>
      <c r="F62" s="461">
        <v>0</v>
      </c>
      <c r="G62" s="462">
        <v>0</v>
      </c>
      <c r="H62" s="462">
        <v>0</v>
      </c>
      <c r="I62" s="462">
        <v>22.741</v>
      </c>
      <c r="J62" s="462">
        <v>22.741</v>
      </c>
      <c r="K62" s="464">
        <v>0</v>
      </c>
      <c r="L62" s="150"/>
      <c r="M62" s="460" t="str">
        <f t="shared" si="0"/>
        <v/>
      </c>
    </row>
    <row r="63" spans="1:13" ht="14.45" customHeight="1" x14ac:dyDescent="0.2">
      <c r="A63" s="465" t="s">
        <v>324</v>
      </c>
      <c r="B63" s="461">
        <v>0</v>
      </c>
      <c r="C63" s="462">
        <v>6.64</v>
      </c>
      <c r="D63" s="462">
        <v>6.64</v>
      </c>
      <c r="E63" s="463">
        <v>0</v>
      </c>
      <c r="F63" s="461">
        <v>0</v>
      </c>
      <c r="G63" s="462">
        <v>0</v>
      </c>
      <c r="H63" s="462">
        <v>0.75</v>
      </c>
      <c r="I63" s="462">
        <v>13.522</v>
      </c>
      <c r="J63" s="462">
        <v>13.522</v>
      </c>
      <c r="K63" s="464">
        <v>0</v>
      </c>
      <c r="L63" s="150"/>
      <c r="M63" s="460" t="str">
        <f t="shared" si="0"/>
        <v/>
      </c>
    </row>
    <row r="64" spans="1:13" ht="14.45" customHeight="1" x14ac:dyDescent="0.2">
      <c r="A64" s="465" t="s">
        <v>325</v>
      </c>
      <c r="B64" s="461">
        <v>0</v>
      </c>
      <c r="C64" s="462">
        <v>30.013999999999999</v>
      </c>
      <c r="D64" s="462">
        <v>30.013999999999999</v>
      </c>
      <c r="E64" s="463">
        <v>0</v>
      </c>
      <c r="F64" s="461">
        <v>0</v>
      </c>
      <c r="G64" s="462">
        <v>0</v>
      </c>
      <c r="H64" s="462">
        <v>0</v>
      </c>
      <c r="I64" s="462">
        <v>0</v>
      </c>
      <c r="J64" s="462">
        <v>0</v>
      </c>
      <c r="K64" s="464">
        <v>0</v>
      </c>
      <c r="L64" s="150"/>
      <c r="M64" s="460" t="str">
        <f t="shared" si="0"/>
        <v>X</v>
      </c>
    </row>
    <row r="65" spans="1:13" ht="14.45" customHeight="1" x14ac:dyDescent="0.2">
      <c r="A65" s="465" t="s">
        <v>326</v>
      </c>
      <c r="B65" s="461">
        <v>0</v>
      </c>
      <c r="C65" s="462">
        <v>30.013999999999999</v>
      </c>
      <c r="D65" s="462">
        <v>30.013999999999999</v>
      </c>
      <c r="E65" s="463">
        <v>0</v>
      </c>
      <c r="F65" s="461">
        <v>0</v>
      </c>
      <c r="G65" s="462">
        <v>0</v>
      </c>
      <c r="H65" s="462">
        <v>0</v>
      </c>
      <c r="I65" s="462">
        <v>0</v>
      </c>
      <c r="J65" s="462">
        <v>0</v>
      </c>
      <c r="K65" s="464">
        <v>0</v>
      </c>
      <c r="L65" s="150"/>
      <c r="M65" s="460" t="str">
        <f t="shared" si="0"/>
        <v/>
      </c>
    </row>
    <row r="66" spans="1:13" ht="14.45" customHeight="1" x14ac:dyDescent="0.2">
      <c r="A66" s="465" t="s">
        <v>327</v>
      </c>
      <c r="B66" s="461">
        <v>1297.4443970000002</v>
      </c>
      <c r="C66" s="462">
        <v>1058.03298</v>
      </c>
      <c r="D66" s="462">
        <v>-239.41141700000026</v>
      </c>
      <c r="E66" s="463">
        <v>0.81547462260920289</v>
      </c>
      <c r="F66" s="461">
        <v>1150.6657686999999</v>
      </c>
      <c r="G66" s="462">
        <v>479.44407029166661</v>
      </c>
      <c r="H66" s="462">
        <v>53.948190000000004</v>
      </c>
      <c r="I66" s="462">
        <v>326.32058000000001</v>
      </c>
      <c r="J66" s="462">
        <v>-153.1234902916666</v>
      </c>
      <c r="K66" s="464">
        <v>0.2835928458779744</v>
      </c>
      <c r="L66" s="150"/>
      <c r="M66" s="460" t="str">
        <f t="shared" si="0"/>
        <v/>
      </c>
    </row>
    <row r="67" spans="1:13" ht="14.45" customHeight="1" x14ac:dyDescent="0.2">
      <c r="A67" s="465" t="s">
        <v>328</v>
      </c>
      <c r="B67" s="461">
        <v>51.626109</v>
      </c>
      <c r="C67" s="462">
        <v>55.706780000000002</v>
      </c>
      <c r="D67" s="462">
        <v>4.0806710000000024</v>
      </c>
      <c r="E67" s="463">
        <v>1.0790427765919761</v>
      </c>
      <c r="F67" s="461">
        <v>57.365897599999997</v>
      </c>
      <c r="G67" s="462">
        <v>23.902457333333334</v>
      </c>
      <c r="H67" s="462">
        <v>4.0937900000000003</v>
      </c>
      <c r="I67" s="462">
        <v>22.4253</v>
      </c>
      <c r="J67" s="462">
        <v>-1.4771573333333343</v>
      </c>
      <c r="K67" s="464">
        <v>0.39091691995071304</v>
      </c>
      <c r="L67" s="150"/>
      <c r="M67" s="460" t="str">
        <f t="shared" si="0"/>
        <v>X</v>
      </c>
    </row>
    <row r="68" spans="1:13" ht="14.45" customHeight="1" x14ac:dyDescent="0.2">
      <c r="A68" s="465" t="s">
        <v>329</v>
      </c>
      <c r="B68" s="461">
        <v>40.058546999999997</v>
      </c>
      <c r="C68" s="462">
        <v>42.783300000000004</v>
      </c>
      <c r="D68" s="462">
        <v>2.7247530000000069</v>
      </c>
      <c r="E68" s="463">
        <v>1.068019266899521</v>
      </c>
      <c r="F68" s="461">
        <v>43.368222699999997</v>
      </c>
      <c r="G68" s="462">
        <v>18.070092791666667</v>
      </c>
      <c r="H68" s="462">
        <v>2.9593000000000003</v>
      </c>
      <c r="I68" s="462">
        <v>16.8507</v>
      </c>
      <c r="J68" s="462">
        <v>-1.2193927916666674</v>
      </c>
      <c r="K68" s="464">
        <v>0.3885494712698937</v>
      </c>
      <c r="L68" s="150"/>
      <c r="M68" s="460" t="str">
        <f t="shared" si="0"/>
        <v/>
      </c>
    </row>
    <row r="69" spans="1:13" ht="14.45" customHeight="1" x14ac:dyDescent="0.2">
      <c r="A69" s="465" t="s">
        <v>330</v>
      </c>
      <c r="B69" s="461">
        <v>11.567562000000001</v>
      </c>
      <c r="C69" s="462">
        <v>12.92348</v>
      </c>
      <c r="D69" s="462">
        <v>1.3559179999999991</v>
      </c>
      <c r="E69" s="463">
        <v>1.1172172666980302</v>
      </c>
      <c r="F69" s="461">
        <v>13.9976749</v>
      </c>
      <c r="G69" s="462">
        <v>5.8323645416666672</v>
      </c>
      <c r="H69" s="462">
        <v>1.13449</v>
      </c>
      <c r="I69" s="462">
        <v>5.5746000000000002</v>
      </c>
      <c r="J69" s="462">
        <v>-0.25776454166666696</v>
      </c>
      <c r="K69" s="464">
        <v>0.39825185538492541</v>
      </c>
      <c r="L69" s="150"/>
      <c r="M69" s="460" t="str">
        <f t="shared" si="0"/>
        <v/>
      </c>
    </row>
    <row r="70" spans="1:13" ht="14.45" customHeight="1" x14ac:dyDescent="0.2">
      <c r="A70" s="465" t="s">
        <v>331</v>
      </c>
      <c r="B70" s="461">
        <v>21.843737000000001</v>
      </c>
      <c r="C70" s="462">
        <v>21.138999999999999</v>
      </c>
      <c r="D70" s="462">
        <v>-0.7047370000000015</v>
      </c>
      <c r="E70" s="463">
        <v>0.9677373427449707</v>
      </c>
      <c r="F70" s="461">
        <v>22.2229493</v>
      </c>
      <c r="G70" s="462">
        <v>9.2595622083333335</v>
      </c>
      <c r="H70" s="462">
        <v>0</v>
      </c>
      <c r="I70" s="462">
        <v>14.055</v>
      </c>
      <c r="J70" s="462">
        <v>4.7954377916666662</v>
      </c>
      <c r="K70" s="464">
        <v>0.63245430704375494</v>
      </c>
      <c r="L70" s="150"/>
      <c r="M70" s="460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465" t="s">
        <v>332</v>
      </c>
      <c r="B71" s="461">
        <v>3</v>
      </c>
      <c r="C71" s="462">
        <v>2.7</v>
      </c>
      <c r="D71" s="462">
        <v>-0.29999999999999982</v>
      </c>
      <c r="E71" s="463">
        <v>0.9</v>
      </c>
      <c r="F71" s="461">
        <v>2.7</v>
      </c>
      <c r="G71" s="462">
        <v>1.125</v>
      </c>
      <c r="H71" s="462">
        <v>0</v>
      </c>
      <c r="I71" s="462">
        <v>1.35</v>
      </c>
      <c r="J71" s="462">
        <v>0.22500000000000009</v>
      </c>
      <c r="K71" s="464">
        <v>0.5</v>
      </c>
      <c r="L71" s="150"/>
      <c r="M71" s="460" t="str">
        <f t="shared" si="1"/>
        <v/>
      </c>
    </row>
    <row r="72" spans="1:13" ht="14.45" customHeight="1" x14ac:dyDescent="0.2">
      <c r="A72" s="465" t="s">
        <v>333</v>
      </c>
      <c r="B72" s="461">
        <v>18.843737000000001</v>
      </c>
      <c r="C72" s="462">
        <v>18.439</v>
      </c>
      <c r="D72" s="462">
        <v>-0.40473700000000079</v>
      </c>
      <c r="E72" s="463">
        <v>0.97852140475108518</v>
      </c>
      <c r="F72" s="461">
        <v>19.522949300000001</v>
      </c>
      <c r="G72" s="462">
        <v>8.1345622083333335</v>
      </c>
      <c r="H72" s="462">
        <v>0</v>
      </c>
      <c r="I72" s="462">
        <v>12.705</v>
      </c>
      <c r="J72" s="462">
        <v>4.5704377916666665</v>
      </c>
      <c r="K72" s="464">
        <v>0.65077257563743196</v>
      </c>
      <c r="L72" s="150"/>
      <c r="M72" s="460" t="str">
        <f t="shared" si="1"/>
        <v/>
      </c>
    </row>
    <row r="73" spans="1:13" ht="14.45" customHeight="1" x14ac:dyDescent="0.2">
      <c r="A73" s="465" t="s">
        <v>334</v>
      </c>
      <c r="B73" s="461">
        <v>282.03396399999997</v>
      </c>
      <c r="C73" s="462">
        <v>289.46156000000002</v>
      </c>
      <c r="D73" s="462">
        <v>7.4275960000000509</v>
      </c>
      <c r="E73" s="463">
        <v>1.0263358210289881</v>
      </c>
      <c r="F73" s="461">
        <v>318.0081386</v>
      </c>
      <c r="G73" s="462">
        <v>132.50339108333333</v>
      </c>
      <c r="H73" s="462">
        <v>30.821639999999999</v>
      </c>
      <c r="I73" s="462">
        <v>150.19766000000001</v>
      </c>
      <c r="J73" s="462">
        <v>17.694268916666687</v>
      </c>
      <c r="K73" s="464">
        <v>0.47230759772762626</v>
      </c>
      <c r="L73" s="150"/>
      <c r="M73" s="460" t="str">
        <f t="shared" si="1"/>
        <v>X</v>
      </c>
    </row>
    <row r="74" spans="1:13" ht="14.45" customHeight="1" x14ac:dyDescent="0.2">
      <c r="A74" s="465" t="s">
        <v>335</v>
      </c>
      <c r="B74" s="461">
        <v>247.385908</v>
      </c>
      <c r="C74" s="462">
        <v>247.5642</v>
      </c>
      <c r="D74" s="462">
        <v>0.17829199999999901</v>
      </c>
      <c r="E74" s="463">
        <v>1.0007207039456749</v>
      </c>
      <c r="F74" s="461">
        <v>271.33456800000005</v>
      </c>
      <c r="G74" s="462">
        <v>113.05607000000002</v>
      </c>
      <c r="H74" s="462">
        <v>22.75027</v>
      </c>
      <c r="I74" s="462">
        <v>111.92148</v>
      </c>
      <c r="J74" s="462">
        <v>-1.1345900000000171</v>
      </c>
      <c r="K74" s="464">
        <v>0.41248515006757258</v>
      </c>
      <c r="L74" s="150"/>
      <c r="M74" s="460" t="str">
        <f t="shared" si="1"/>
        <v/>
      </c>
    </row>
    <row r="75" spans="1:13" ht="14.45" customHeight="1" x14ac:dyDescent="0.2">
      <c r="A75" s="465" t="s">
        <v>336</v>
      </c>
      <c r="B75" s="461">
        <v>0</v>
      </c>
      <c r="C75" s="462">
        <v>4.2350000000000003</v>
      </c>
      <c r="D75" s="462">
        <v>4.2350000000000003</v>
      </c>
      <c r="E75" s="463">
        <v>0</v>
      </c>
      <c r="F75" s="461">
        <v>2.5921601999999999</v>
      </c>
      <c r="G75" s="462">
        <v>1.0800667499999999</v>
      </c>
      <c r="H75" s="462">
        <v>0</v>
      </c>
      <c r="I75" s="462">
        <v>0</v>
      </c>
      <c r="J75" s="462">
        <v>-1.0800667499999999</v>
      </c>
      <c r="K75" s="464">
        <v>0</v>
      </c>
      <c r="L75" s="150"/>
      <c r="M75" s="460" t="str">
        <f t="shared" si="1"/>
        <v/>
      </c>
    </row>
    <row r="76" spans="1:13" ht="14.45" customHeight="1" x14ac:dyDescent="0.2">
      <c r="A76" s="465" t="s">
        <v>337</v>
      </c>
      <c r="B76" s="461">
        <v>0.35685600000000001</v>
      </c>
      <c r="C76" s="462">
        <v>0.36399999999999999</v>
      </c>
      <c r="D76" s="462">
        <v>7.1439999999999837E-3</v>
      </c>
      <c r="E76" s="463">
        <v>1.0200192794852825</v>
      </c>
      <c r="F76" s="461">
        <v>0.35969400000000001</v>
      </c>
      <c r="G76" s="462">
        <v>0.14987250000000002</v>
      </c>
      <c r="H76" s="462">
        <v>0</v>
      </c>
      <c r="I76" s="462">
        <v>0.182</v>
      </c>
      <c r="J76" s="462">
        <v>3.2127499999999976E-2</v>
      </c>
      <c r="K76" s="464">
        <v>0.50598564335240503</v>
      </c>
      <c r="L76" s="150"/>
      <c r="M76" s="460" t="str">
        <f t="shared" si="1"/>
        <v/>
      </c>
    </row>
    <row r="77" spans="1:13" ht="14.45" customHeight="1" x14ac:dyDescent="0.2">
      <c r="A77" s="465" t="s">
        <v>338</v>
      </c>
      <c r="B77" s="461">
        <v>34.291199999999996</v>
      </c>
      <c r="C77" s="462">
        <v>28.97662</v>
      </c>
      <c r="D77" s="462">
        <v>-5.3145799999999959</v>
      </c>
      <c r="E77" s="463">
        <v>0.84501621407241523</v>
      </c>
      <c r="F77" s="461">
        <v>29.160716000000001</v>
      </c>
      <c r="G77" s="462">
        <v>12.150298333333334</v>
      </c>
      <c r="H77" s="462">
        <v>2.1245400000000001</v>
      </c>
      <c r="I77" s="462">
        <v>11.333930000000001</v>
      </c>
      <c r="J77" s="462">
        <v>-0.81636833333333314</v>
      </c>
      <c r="K77" s="464">
        <v>0.38867118351963648</v>
      </c>
      <c r="L77" s="150"/>
      <c r="M77" s="460" t="str">
        <f t="shared" si="1"/>
        <v/>
      </c>
    </row>
    <row r="78" spans="1:13" ht="14.45" customHeight="1" x14ac:dyDescent="0.2">
      <c r="A78" s="465" t="s">
        <v>339</v>
      </c>
      <c r="B78" s="461">
        <v>0</v>
      </c>
      <c r="C78" s="462">
        <v>8.3217400000000001</v>
      </c>
      <c r="D78" s="462">
        <v>8.3217400000000001</v>
      </c>
      <c r="E78" s="463">
        <v>0</v>
      </c>
      <c r="F78" s="461">
        <v>14.561000400000001</v>
      </c>
      <c r="G78" s="462">
        <v>6.0670834999999999</v>
      </c>
      <c r="H78" s="462">
        <v>5.9468300000000003</v>
      </c>
      <c r="I78" s="462">
        <v>26.760249999999999</v>
      </c>
      <c r="J78" s="462">
        <v>20.6931665</v>
      </c>
      <c r="K78" s="464">
        <v>1.8378029850201774</v>
      </c>
      <c r="L78" s="150"/>
      <c r="M78" s="460" t="str">
        <f t="shared" si="1"/>
        <v/>
      </c>
    </row>
    <row r="79" spans="1:13" ht="14.45" customHeight="1" x14ac:dyDescent="0.2">
      <c r="A79" s="465" t="s">
        <v>340</v>
      </c>
      <c r="B79" s="461">
        <v>0</v>
      </c>
      <c r="C79" s="462">
        <v>1.1287700000000001</v>
      </c>
      <c r="D79" s="462">
        <v>1.1287700000000001</v>
      </c>
      <c r="E79" s="463">
        <v>0</v>
      </c>
      <c r="F79" s="461">
        <v>0.84035749999999998</v>
      </c>
      <c r="G79" s="462">
        <v>0.35014895833333332</v>
      </c>
      <c r="H79" s="462">
        <v>0</v>
      </c>
      <c r="I79" s="462">
        <v>0</v>
      </c>
      <c r="J79" s="462">
        <v>-0.35014895833333332</v>
      </c>
      <c r="K79" s="464">
        <v>0</v>
      </c>
      <c r="L79" s="150"/>
      <c r="M79" s="460" t="str">
        <f t="shared" si="1"/>
        <v>X</v>
      </c>
    </row>
    <row r="80" spans="1:13" ht="14.45" customHeight="1" x14ac:dyDescent="0.2">
      <c r="A80" s="465" t="s">
        <v>341</v>
      </c>
      <c r="B80" s="461">
        <v>0</v>
      </c>
      <c r="C80" s="462">
        <v>1.1287700000000001</v>
      </c>
      <c r="D80" s="462">
        <v>1.1287700000000001</v>
      </c>
      <c r="E80" s="463">
        <v>0</v>
      </c>
      <c r="F80" s="461">
        <v>0.84035749999999998</v>
      </c>
      <c r="G80" s="462">
        <v>0.35014895833333332</v>
      </c>
      <c r="H80" s="462">
        <v>0</v>
      </c>
      <c r="I80" s="462">
        <v>0</v>
      </c>
      <c r="J80" s="462">
        <v>-0.35014895833333332</v>
      </c>
      <c r="K80" s="464">
        <v>0</v>
      </c>
      <c r="L80" s="150"/>
      <c r="M80" s="460" t="str">
        <f t="shared" si="1"/>
        <v/>
      </c>
    </row>
    <row r="81" spans="1:13" ht="14.45" customHeight="1" x14ac:dyDescent="0.2">
      <c r="A81" s="465" t="s">
        <v>342</v>
      </c>
      <c r="B81" s="461">
        <v>711.94058299999995</v>
      </c>
      <c r="C81" s="462">
        <v>594.59748000000002</v>
      </c>
      <c r="D81" s="462">
        <v>-117.34310299999993</v>
      </c>
      <c r="E81" s="463">
        <v>0.8351785165757295</v>
      </c>
      <c r="F81" s="461">
        <v>537.50022730000001</v>
      </c>
      <c r="G81" s="462">
        <v>223.95842804166665</v>
      </c>
      <c r="H81" s="462">
        <v>19.69342</v>
      </c>
      <c r="I81" s="462">
        <v>116.74436999999999</v>
      </c>
      <c r="J81" s="462">
        <v>-107.21405804166666</v>
      </c>
      <c r="K81" s="464">
        <v>0.21719873605716702</v>
      </c>
      <c r="L81" s="150"/>
      <c r="M81" s="460" t="str">
        <f t="shared" si="1"/>
        <v>X</v>
      </c>
    </row>
    <row r="82" spans="1:13" ht="14.45" customHeight="1" x14ac:dyDescent="0.2">
      <c r="A82" s="465" t="s">
        <v>343</v>
      </c>
      <c r="B82" s="461">
        <v>447.95133899999996</v>
      </c>
      <c r="C82" s="462">
        <v>330.62581</v>
      </c>
      <c r="D82" s="462">
        <v>-117.32552899999996</v>
      </c>
      <c r="E82" s="463">
        <v>0.73808420963331467</v>
      </c>
      <c r="F82" s="461">
        <v>295.84675319999997</v>
      </c>
      <c r="G82" s="462">
        <v>123.26948049999999</v>
      </c>
      <c r="H82" s="462">
        <v>9.0278099999999988</v>
      </c>
      <c r="I82" s="462">
        <v>82.295929999999998</v>
      </c>
      <c r="J82" s="462">
        <v>-40.973550499999988</v>
      </c>
      <c r="K82" s="464">
        <v>0.27817080670939742</v>
      </c>
      <c r="L82" s="150"/>
      <c r="M82" s="460" t="str">
        <f t="shared" si="1"/>
        <v/>
      </c>
    </row>
    <row r="83" spans="1:13" ht="14.45" customHeight="1" x14ac:dyDescent="0.2">
      <c r="A83" s="465" t="s">
        <v>344</v>
      </c>
      <c r="B83" s="461">
        <v>10</v>
      </c>
      <c r="C83" s="462">
        <v>7.6684999999999999</v>
      </c>
      <c r="D83" s="462">
        <v>-2.3315000000000001</v>
      </c>
      <c r="E83" s="463">
        <v>0.76685000000000003</v>
      </c>
      <c r="F83" s="461">
        <v>10</v>
      </c>
      <c r="G83" s="462">
        <v>4.166666666666667</v>
      </c>
      <c r="H83" s="462">
        <v>0</v>
      </c>
      <c r="I83" s="462">
        <v>7.99038</v>
      </c>
      <c r="J83" s="462">
        <v>3.8237133333333331</v>
      </c>
      <c r="K83" s="464">
        <v>0.79903800000000003</v>
      </c>
      <c r="L83" s="150"/>
      <c r="M83" s="460" t="str">
        <f t="shared" si="1"/>
        <v/>
      </c>
    </row>
    <row r="84" spans="1:13" ht="14.45" customHeight="1" x14ac:dyDescent="0.2">
      <c r="A84" s="465" t="s">
        <v>345</v>
      </c>
      <c r="B84" s="461">
        <v>233.75619800000001</v>
      </c>
      <c r="C84" s="462">
        <v>216.67735000000002</v>
      </c>
      <c r="D84" s="462">
        <v>-17.078847999999994</v>
      </c>
      <c r="E84" s="463">
        <v>0.92693734691903229</v>
      </c>
      <c r="F84" s="461">
        <v>226.65347370000001</v>
      </c>
      <c r="G84" s="462">
        <v>94.438947375000012</v>
      </c>
      <c r="H84" s="462">
        <v>10.406000000000001</v>
      </c>
      <c r="I84" s="462">
        <v>26.198450000000001</v>
      </c>
      <c r="J84" s="462">
        <v>-68.240497375000018</v>
      </c>
      <c r="K84" s="464">
        <v>0.11558812478063513</v>
      </c>
      <c r="L84" s="150"/>
      <c r="M84" s="460" t="str">
        <f t="shared" si="1"/>
        <v/>
      </c>
    </row>
    <row r="85" spans="1:13" ht="14.45" customHeight="1" x14ac:dyDescent="0.2">
      <c r="A85" s="465" t="s">
        <v>346</v>
      </c>
      <c r="B85" s="461">
        <v>20.233045999999998</v>
      </c>
      <c r="C85" s="462">
        <v>17.48282</v>
      </c>
      <c r="D85" s="462">
        <v>-2.7502259999999978</v>
      </c>
      <c r="E85" s="463">
        <v>0.86407256722492509</v>
      </c>
      <c r="F85" s="461">
        <v>0</v>
      </c>
      <c r="G85" s="462">
        <v>0</v>
      </c>
      <c r="H85" s="462">
        <v>0</v>
      </c>
      <c r="I85" s="462">
        <v>0</v>
      </c>
      <c r="J85" s="462">
        <v>0</v>
      </c>
      <c r="K85" s="464">
        <v>0</v>
      </c>
      <c r="L85" s="150"/>
      <c r="M85" s="460" t="str">
        <f t="shared" si="1"/>
        <v/>
      </c>
    </row>
    <row r="86" spans="1:13" ht="14.45" customHeight="1" x14ac:dyDescent="0.2">
      <c r="A86" s="465" t="s">
        <v>347</v>
      </c>
      <c r="B86" s="461">
        <v>0</v>
      </c>
      <c r="C86" s="462">
        <v>22.143000000000001</v>
      </c>
      <c r="D86" s="462">
        <v>22.143000000000001</v>
      </c>
      <c r="E86" s="463">
        <v>0</v>
      </c>
      <c r="F86" s="461">
        <v>5.0000004000000002</v>
      </c>
      <c r="G86" s="462">
        <v>2.0833335000000002</v>
      </c>
      <c r="H86" s="462">
        <v>0.25961000000000001</v>
      </c>
      <c r="I86" s="462">
        <v>0.25961000000000001</v>
      </c>
      <c r="J86" s="462">
        <v>-1.8237235000000003</v>
      </c>
      <c r="K86" s="464">
        <v>5.1921995846240333E-2</v>
      </c>
      <c r="L86" s="150"/>
      <c r="M86" s="460" t="str">
        <f t="shared" si="1"/>
        <v/>
      </c>
    </row>
    <row r="87" spans="1:13" ht="14.45" customHeight="1" x14ac:dyDescent="0.2">
      <c r="A87" s="465" t="s">
        <v>348</v>
      </c>
      <c r="B87" s="461">
        <v>230.00000399999999</v>
      </c>
      <c r="C87" s="462">
        <v>95.999390000000005</v>
      </c>
      <c r="D87" s="462">
        <v>-134.00061399999998</v>
      </c>
      <c r="E87" s="463">
        <v>0.41738864491498012</v>
      </c>
      <c r="F87" s="461">
        <v>214.7281984</v>
      </c>
      <c r="G87" s="462">
        <v>89.470082666666656</v>
      </c>
      <c r="H87" s="462">
        <v>-0.66065999999999991</v>
      </c>
      <c r="I87" s="462">
        <v>22.898250000000001</v>
      </c>
      <c r="J87" s="462">
        <v>-66.571832666666651</v>
      </c>
      <c r="K87" s="464">
        <v>0.10663829981633191</v>
      </c>
      <c r="L87" s="150"/>
      <c r="M87" s="460" t="str">
        <f t="shared" si="1"/>
        <v>X</v>
      </c>
    </row>
    <row r="88" spans="1:13" ht="14.45" customHeight="1" x14ac:dyDescent="0.2">
      <c r="A88" s="465" t="s">
        <v>349</v>
      </c>
      <c r="B88" s="461">
        <v>120</v>
      </c>
      <c r="C88" s="462">
        <v>32.287289999999999</v>
      </c>
      <c r="D88" s="462">
        <v>-87.712710000000001</v>
      </c>
      <c r="E88" s="463">
        <v>0.26906075000000002</v>
      </c>
      <c r="F88" s="461">
        <v>31.693586</v>
      </c>
      <c r="G88" s="462">
        <v>13.205660833333333</v>
      </c>
      <c r="H88" s="462">
        <v>0</v>
      </c>
      <c r="I88" s="462">
        <v>22.898250000000001</v>
      </c>
      <c r="J88" s="462">
        <v>9.6925891666666679</v>
      </c>
      <c r="K88" s="464">
        <v>0.72248845555059626</v>
      </c>
      <c r="L88" s="150"/>
      <c r="M88" s="460" t="str">
        <f t="shared" si="1"/>
        <v/>
      </c>
    </row>
    <row r="89" spans="1:13" ht="14.45" customHeight="1" x14ac:dyDescent="0.2">
      <c r="A89" s="465" t="s">
        <v>350</v>
      </c>
      <c r="B89" s="461">
        <v>0</v>
      </c>
      <c r="C89" s="462">
        <v>0</v>
      </c>
      <c r="D89" s="462">
        <v>0</v>
      </c>
      <c r="E89" s="463">
        <v>0</v>
      </c>
      <c r="F89" s="461">
        <v>0</v>
      </c>
      <c r="G89" s="462">
        <v>0</v>
      </c>
      <c r="H89" s="462">
        <v>-0.66065999999999991</v>
      </c>
      <c r="I89" s="462">
        <v>0</v>
      </c>
      <c r="J89" s="462">
        <v>0</v>
      </c>
      <c r="K89" s="464">
        <v>0</v>
      </c>
      <c r="L89" s="150"/>
      <c r="M89" s="460" t="str">
        <f t="shared" si="1"/>
        <v/>
      </c>
    </row>
    <row r="90" spans="1:13" ht="14.45" customHeight="1" x14ac:dyDescent="0.2">
      <c r="A90" s="465" t="s">
        <v>351</v>
      </c>
      <c r="B90" s="461">
        <v>110.000004</v>
      </c>
      <c r="C90" s="462">
        <v>63.7121</v>
      </c>
      <c r="D90" s="462">
        <v>-46.287904000000005</v>
      </c>
      <c r="E90" s="463">
        <v>0.57920088802905856</v>
      </c>
      <c r="F90" s="461">
        <v>183.03461240000001</v>
      </c>
      <c r="G90" s="462">
        <v>76.264421833333344</v>
      </c>
      <c r="H90" s="462">
        <v>0</v>
      </c>
      <c r="I90" s="462">
        <v>0</v>
      </c>
      <c r="J90" s="462">
        <v>-76.264421833333344</v>
      </c>
      <c r="K90" s="464">
        <v>0</v>
      </c>
      <c r="L90" s="150"/>
      <c r="M90" s="460" t="str">
        <f t="shared" si="1"/>
        <v/>
      </c>
    </row>
    <row r="91" spans="1:13" ht="14.45" customHeight="1" x14ac:dyDescent="0.2">
      <c r="A91" s="465" t="s">
        <v>352</v>
      </c>
      <c r="B91" s="461">
        <v>23016.645256</v>
      </c>
      <c r="C91" s="462">
        <v>22058.038619999999</v>
      </c>
      <c r="D91" s="462">
        <v>-958.60663600000044</v>
      </c>
      <c r="E91" s="463">
        <v>0.95835159184416285</v>
      </c>
      <c r="F91" s="461">
        <v>23106.0060328</v>
      </c>
      <c r="G91" s="462">
        <v>9627.5025136666663</v>
      </c>
      <c r="H91" s="462">
        <v>1650.87672</v>
      </c>
      <c r="I91" s="462">
        <v>8270.8130899999996</v>
      </c>
      <c r="J91" s="462">
        <v>-1356.6894236666667</v>
      </c>
      <c r="K91" s="464">
        <v>0.35795078899655847</v>
      </c>
      <c r="L91" s="150"/>
      <c r="M91" s="460" t="str">
        <f t="shared" si="1"/>
        <v/>
      </c>
    </row>
    <row r="92" spans="1:13" ht="14.45" customHeight="1" x14ac:dyDescent="0.2">
      <c r="A92" s="465" t="s">
        <v>353</v>
      </c>
      <c r="B92" s="461">
        <v>16350.56</v>
      </c>
      <c r="C92" s="462">
        <v>16243.483</v>
      </c>
      <c r="D92" s="462">
        <v>-107.07699999999932</v>
      </c>
      <c r="E92" s="463">
        <v>0.99345117231458746</v>
      </c>
      <c r="F92" s="461">
        <v>16977.1855301</v>
      </c>
      <c r="G92" s="462">
        <v>7073.8273042083338</v>
      </c>
      <c r="H92" s="462">
        <v>1215.4110000000001</v>
      </c>
      <c r="I92" s="462">
        <v>6091.4110000000001</v>
      </c>
      <c r="J92" s="462">
        <v>-982.41630420833371</v>
      </c>
      <c r="K92" s="464">
        <v>0.3587998133848585</v>
      </c>
      <c r="L92" s="150"/>
      <c r="M92" s="460" t="str">
        <f t="shared" si="1"/>
        <v/>
      </c>
    </row>
    <row r="93" spans="1:13" ht="14.45" customHeight="1" x14ac:dyDescent="0.2">
      <c r="A93" s="465" t="s">
        <v>354</v>
      </c>
      <c r="B93" s="461">
        <v>15897.67</v>
      </c>
      <c r="C93" s="462">
        <v>16125.084000000001</v>
      </c>
      <c r="D93" s="462">
        <v>227.41400000000067</v>
      </c>
      <c r="E93" s="463">
        <v>1.0143048635428966</v>
      </c>
      <c r="F93" s="461">
        <v>16854.650606400002</v>
      </c>
      <c r="G93" s="462">
        <v>7022.7710860000016</v>
      </c>
      <c r="H93" s="462">
        <v>1211.511</v>
      </c>
      <c r="I93" s="462">
        <v>6050.62</v>
      </c>
      <c r="J93" s="462">
        <v>-972.15108600000167</v>
      </c>
      <c r="K93" s="464">
        <v>0.35898815948771284</v>
      </c>
      <c r="L93" s="150"/>
      <c r="M93" s="460" t="str">
        <f t="shared" si="1"/>
        <v>X</v>
      </c>
    </row>
    <row r="94" spans="1:13" ht="14.45" customHeight="1" x14ac:dyDescent="0.2">
      <c r="A94" s="465" t="s">
        <v>355</v>
      </c>
      <c r="B94" s="461">
        <v>15897.67</v>
      </c>
      <c r="C94" s="462">
        <v>16125.084000000001</v>
      </c>
      <c r="D94" s="462">
        <v>227.41400000000067</v>
      </c>
      <c r="E94" s="463">
        <v>1.0143048635428966</v>
      </c>
      <c r="F94" s="461">
        <v>16854.650606400002</v>
      </c>
      <c r="G94" s="462">
        <v>7022.7710860000016</v>
      </c>
      <c r="H94" s="462">
        <v>1211.511</v>
      </c>
      <c r="I94" s="462">
        <v>6050.62</v>
      </c>
      <c r="J94" s="462">
        <v>-972.15108600000167</v>
      </c>
      <c r="K94" s="464">
        <v>0.35898815948771284</v>
      </c>
      <c r="L94" s="150"/>
      <c r="M94" s="460" t="str">
        <f t="shared" si="1"/>
        <v/>
      </c>
    </row>
    <row r="95" spans="1:13" ht="14.45" customHeight="1" x14ac:dyDescent="0.2">
      <c r="A95" s="465" t="s">
        <v>356</v>
      </c>
      <c r="B95" s="461">
        <v>416.3</v>
      </c>
      <c r="C95" s="462">
        <v>58.5</v>
      </c>
      <c r="D95" s="462">
        <v>-357.8</v>
      </c>
      <c r="E95" s="463">
        <v>0.14052366082152293</v>
      </c>
      <c r="F95" s="461">
        <v>60.545453999999999</v>
      </c>
      <c r="G95" s="462">
        <v>25.227272499999998</v>
      </c>
      <c r="H95" s="462">
        <v>3.9</v>
      </c>
      <c r="I95" s="462">
        <v>21.75</v>
      </c>
      <c r="J95" s="462">
        <v>-3.477272499999998</v>
      </c>
      <c r="K95" s="464">
        <v>0.3592342374705787</v>
      </c>
      <c r="L95" s="150"/>
      <c r="M95" s="460" t="str">
        <f t="shared" si="1"/>
        <v>X</v>
      </c>
    </row>
    <row r="96" spans="1:13" ht="14.45" customHeight="1" x14ac:dyDescent="0.2">
      <c r="A96" s="465" t="s">
        <v>357</v>
      </c>
      <c r="B96" s="461">
        <v>416.3</v>
      </c>
      <c r="C96" s="462">
        <v>58.5</v>
      </c>
      <c r="D96" s="462">
        <v>-357.8</v>
      </c>
      <c r="E96" s="463">
        <v>0.14052366082152293</v>
      </c>
      <c r="F96" s="461">
        <v>60.545453999999999</v>
      </c>
      <c r="G96" s="462">
        <v>25.227272499999998</v>
      </c>
      <c r="H96" s="462">
        <v>3.9</v>
      </c>
      <c r="I96" s="462">
        <v>21.75</v>
      </c>
      <c r="J96" s="462">
        <v>-3.477272499999998</v>
      </c>
      <c r="K96" s="464">
        <v>0.3592342374705787</v>
      </c>
      <c r="L96" s="150"/>
      <c r="M96" s="460" t="str">
        <f t="shared" si="1"/>
        <v/>
      </c>
    </row>
    <row r="97" spans="1:13" ht="14.45" customHeight="1" x14ac:dyDescent="0.2">
      <c r="A97" s="465" t="s">
        <v>358</v>
      </c>
      <c r="B97" s="461">
        <v>23.51</v>
      </c>
      <c r="C97" s="462">
        <v>37.399000000000001</v>
      </c>
      <c r="D97" s="462">
        <v>13.888999999999999</v>
      </c>
      <c r="E97" s="463">
        <v>1.590769885155253</v>
      </c>
      <c r="F97" s="461">
        <v>37.151203699999996</v>
      </c>
      <c r="G97" s="462">
        <v>15.479668208333333</v>
      </c>
      <c r="H97" s="462">
        <v>0</v>
      </c>
      <c r="I97" s="462">
        <v>19.041</v>
      </c>
      <c r="J97" s="462">
        <v>3.5613317916666674</v>
      </c>
      <c r="K97" s="464">
        <v>0.51252713515713089</v>
      </c>
      <c r="L97" s="150"/>
      <c r="M97" s="460" t="str">
        <f t="shared" si="1"/>
        <v>X</v>
      </c>
    </row>
    <row r="98" spans="1:13" ht="14.45" customHeight="1" x14ac:dyDescent="0.2">
      <c r="A98" s="465" t="s">
        <v>359</v>
      </c>
      <c r="B98" s="461">
        <v>23.51</v>
      </c>
      <c r="C98" s="462">
        <v>37.399000000000001</v>
      </c>
      <c r="D98" s="462">
        <v>13.888999999999999</v>
      </c>
      <c r="E98" s="463">
        <v>1.590769885155253</v>
      </c>
      <c r="F98" s="461">
        <v>37.151203699999996</v>
      </c>
      <c r="G98" s="462">
        <v>15.479668208333333</v>
      </c>
      <c r="H98" s="462">
        <v>0</v>
      </c>
      <c r="I98" s="462">
        <v>19.041</v>
      </c>
      <c r="J98" s="462">
        <v>3.5613317916666674</v>
      </c>
      <c r="K98" s="464">
        <v>0.51252713515713089</v>
      </c>
      <c r="L98" s="150"/>
      <c r="M98" s="460" t="str">
        <f t="shared" si="1"/>
        <v/>
      </c>
    </row>
    <row r="99" spans="1:13" ht="14.45" customHeight="1" x14ac:dyDescent="0.2">
      <c r="A99" s="465" t="s">
        <v>360</v>
      </c>
      <c r="B99" s="461">
        <v>13.08</v>
      </c>
      <c r="C99" s="462">
        <v>22.5</v>
      </c>
      <c r="D99" s="462">
        <v>9.42</v>
      </c>
      <c r="E99" s="463">
        <v>1.7201834862385321</v>
      </c>
      <c r="F99" s="461">
        <v>24.838266000000001</v>
      </c>
      <c r="G99" s="462">
        <v>10.349277499999999</v>
      </c>
      <c r="H99" s="462">
        <v>0</v>
      </c>
      <c r="I99" s="462">
        <v>0</v>
      </c>
      <c r="J99" s="462">
        <v>-10.349277499999999</v>
      </c>
      <c r="K99" s="464">
        <v>0</v>
      </c>
      <c r="L99" s="150"/>
      <c r="M99" s="460" t="str">
        <f t="shared" si="1"/>
        <v>X</v>
      </c>
    </row>
    <row r="100" spans="1:13" ht="14.45" customHeight="1" x14ac:dyDescent="0.2">
      <c r="A100" s="465" t="s">
        <v>361</v>
      </c>
      <c r="B100" s="461">
        <v>13.08</v>
      </c>
      <c r="C100" s="462">
        <v>22.5</v>
      </c>
      <c r="D100" s="462">
        <v>9.42</v>
      </c>
      <c r="E100" s="463">
        <v>1.7201834862385321</v>
      </c>
      <c r="F100" s="461">
        <v>24.838266000000001</v>
      </c>
      <c r="G100" s="462">
        <v>10.349277499999999</v>
      </c>
      <c r="H100" s="462">
        <v>0</v>
      </c>
      <c r="I100" s="462">
        <v>0</v>
      </c>
      <c r="J100" s="462">
        <v>-10.349277499999999</v>
      </c>
      <c r="K100" s="464">
        <v>0</v>
      </c>
      <c r="L100" s="150"/>
      <c r="M100" s="460" t="str">
        <f t="shared" si="1"/>
        <v/>
      </c>
    </row>
    <row r="101" spans="1:13" ht="14.45" customHeight="1" x14ac:dyDescent="0.2">
      <c r="A101" s="465" t="s">
        <v>362</v>
      </c>
      <c r="B101" s="461">
        <v>6222.09</v>
      </c>
      <c r="C101" s="462">
        <v>5491.2854500000003</v>
      </c>
      <c r="D101" s="462">
        <v>-730.80454999999984</v>
      </c>
      <c r="E101" s="463">
        <v>0.88254677286892347</v>
      </c>
      <c r="F101" s="461">
        <v>5717.8243474000001</v>
      </c>
      <c r="G101" s="462">
        <v>2382.4268114166666</v>
      </c>
      <c r="H101" s="462">
        <v>410.56056000000001</v>
      </c>
      <c r="I101" s="462">
        <v>2053.7962600000001</v>
      </c>
      <c r="J101" s="462">
        <v>-328.63055141666655</v>
      </c>
      <c r="K101" s="464">
        <v>0.3591919120309981</v>
      </c>
      <c r="L101" s="150"/>
      <c r="M101" s="460" t="str">
        <f t="shared" si="1"/>
        <v/>
      </c>
    </row>
    <row r="102" spans="1:13" ht="14.45" customHeight="1" x14ac:dyDescent="0.2">
      <c r="A102" s="465" t="s">
        <v>363</v>
      </c>
      <c r="B102" s="461">
        <v>1652.11</v>
      </c>
      <c r="C102" s="462">
        <v>1458.5520800000002</v>
      </c>
      <c r="D102" s="462">
        <v>-193.55791999999974</v>
      </c>
      <c r="E102" s="463">
        <v>0.8828419899401373</v>
      </c>
      <c r="F102" s="461">
        <v>1522.4976071999999</v>
      </c>
      <c r="G102" s="462">
        <v>634.37400300000002</v>
      </c>
      <c r="H102" s="462">
        <v>109.44838</v>
      </c>
      <c r="I102" s="462">
        <v>547.29842000000008</v>
      </c>
      <c r="J102" s="462">
        <v>-87.075582999999938</v>
      </c>
      <c r="K102" s="464">
        <v>0.35947407563190031</v>
      </c>
      <c r="L102" s="150"/>
      <c r="M102" s="460" t="str">
        <f t="shared" si="1"/>
        <v>X</v>
      </c>
    </row>
    <row r="103" spans="1:13" ht="14.45" customHeight="1" x14ac:dyDescent="0.2">
      <c r="A103" s="465" t="s">
        <v>364</v>
      </c>
      <c r="B103" s="461">
        <v>1652.11</v>
      </c>
      <c r="C103" s="462">
        <v>1458.5520800000002</v>
      </c>
      <c r="D103" s="462">
        <v>-193.55791999999974</v>
      </c>
      <c r="E103" s="463">
        <v>0.8828419899401373</v>
      </c>
      <c r="F103" s="461">
        <v>1522.4976071999999</v>
      </c>
      <c r="G103" s="462">
        <v>634.37400300000002</v>
      </c>
      <c r="H103" s="462">
        <v>109.44838</v>
      </c>
      <c r="I103" s="462">
        <v>547.29842000000008</v>
      </c>
      <c r="J103" s="462">
        <v>-87.075582999999938</v>
      </c>
      <c r="K103" s="464">
        <v>0.35947407563190031</v>
      </c>
      <c r="L103" s="150"/>
      <c r="M103" s="460" t="str">
        <f t="shared" si="1"/>
        <v/>
      </c>
    </row>
    <row r="104" spans="1:13" ht="14.45" customHeight="1" x14ac:dyDescent="0.2">
      <c r="A104" s="465" t="s">
        <v>365</v>
      </c>
      <c r="B104" s="461">
        <v>4569.9799999999996</v>
      </c>
      <c r="C104" s="462">
        <v>4032.7333699999999</v>
      </c>
      <c r="D104" s="462">
        <v>-537.24662999999964</v>
      </c>
      <c r="E104" s="463">
        <v>0.88244004787767127</v>
      </c>
      <c r="F104" s="461">
        <v>4195.3267402000001</v>
      </c>
      <c r="G104" s="462">
        <v>1748.0528084166667</v>
      </c>
      <c r="H104" s="462">
        <v>301.11217999999997</v>
      </c>
      <c r="I104" s="462">
        <v>1506.49784</v>
      </c>
      <c r="J104" s="462">
        <v>-241.55496841666672</v>
      </c>
      <c r="K104" s="464">
        <v>0.35908951395003436</v>
      </c>
      <c r="L104" s="150"/>
      <c r="M104" s="460" t="str">
        <f t="shared" si="1"/>
        <v>X</v>
      </c>
    </row>
    <row r="105" spans="1:13" ht="14.45" customHeight="1" x14ac:dyDescent="0.2">
      <c r="A105" s="465" t="s">
        <v>366</v>
      </c>
      <c r="B105" s="461">
        <v>4569.9799999999996</v>
      </c>
      <c r="C105" s="462">
        <v>4032.7333699999999</v>
      </c>
      <c r="D105" s="462">
        <v>-537.24662999999964</v>
      </c>
      <c r="E105" s="463">
        <v>0.88244004787767127</v>
      </c>
      <c r="F105" s="461">
        <v>4195.3267402000001</v>
      </c>
      <c r="G105" s="462">
        <v>1748.0528084166667</v>
      </c>
      <c r="H105" s="462">
        <v>301.11217999999997</v>
      </c>
      <c r="I105" s="462">
        <v>1506.49784</v>
      </c>
      <c r="J105" s="462">
        <v>-241.55496841666672</v>
      </c>
      <c r="K105" s="464">
        <v>0.35908951395003436</v>
      </c>
      <c r="L105" s="150"/>
      <c r="M105" s="460" t="str">
        <f t="shared" si="1"/>
        <v/>
      </c>
    </row>
    <row r="106" spans="1:13" ht="14.45" customHeight="1" x14ac:dyDescent="0.2">
      <c r="A106" s="465" t="s">
        <v>367</v>
      </c>
      <c r="B106" s="461">
        <v>75.485255999999993</v>
      </c>
      <c r="C106" s="462">
        <v>0</v>
      </c>
      <c r="D106" s="462">
        <v>-75.485255999999993</v>
      </c>
      <c r="E106" s="463">
        <v>0</v>
      </c>
      <c r="F106" s="461">
        <v>71.452444600000007</v>
      </c>
      <c r="G106" s="462">
        <v>29.77185191666667</v>
      </c>
      <c r="H106" s="462">
        <v>0</v>
      </c>
      <c r="I106" s="462">
        <v>0</v>
      </c>
      <c r="J106" s="462">
        <v>-29.77185191666667</v>
      </c>
      <c r="K106" s="464">
        <v>0</v>
      </c>
      <c r="L106" s="150"/>
      <c r="M106" s="460" t="str">
        <f t="shared" si="1"/>
        <v/>
      </c>
    </row>
    <row r="107" spans="1:13" ht="14.45" customHeight="1" x14ac:dyDescent="0.2">
      <c r="A107" s="465" t="s">
        <v>368</v>
      </c>
      <c r="B107" s="461">
        <v>75.485255999999993</v>
      </c>
      <c r="C107" s="462">
        <v>0</v>
      </c>
      <c r="D107" s="462">
        <v>-75.485255999999993</v>
      </c>
      <c r="E107" s="463">
        <v>0</v>
      </c>
      <c r="F107" s="461">
        <v>71.452444600000007</v>
      </c>
      <c r="G107" s="462">
        <v>29.77185191666667</v>
      </c>
      <c r="H107" s="462">
        <v>0</v>
      </c>
      <c r="I107" s="462">
        <v>0</v>
      </c>
      <c r="J107" s="462">
        <v>-29.77185191666667</v>
      </c>
      <c r="K107" s="464">
        <v>0</v>
      </c>
      <c r="L107" s="150"/>
      <c r="M107" s="460" t="str">
        <f t="shared" si="1"/>
        <v>X</v>
      </c>
    </row>
    <row r="108" spans="1:13" ht="14.45" customHeight="1" x14ac:dyDescent="0.2">
      <c r="A108" s="465" t="s">
        <v>369</v>
      </c>
      <c r="B108" s="461">
        <v>75.485255999999993</v>
      </c>
      <c r="C108" s="462">
        <v>0</v>
      </c>
      <c r="D108" s="462">
        <v>-75.485255999999993</v>
      </c>
      <c r="E108" s="463">
        <v>0</v>
      </c>
      <c r="F108" s="461">
        <v>71.452444600000007</v>
      </c>
      <c r="G108" s="462">
        <v>29.77185191666667</v>
      </c>
      <c r="H108" s="462">
        <v>0</v>
      </c>
      <c r="I108" s="462">
        <v>0</v>
      </c>
      <c r="J108" s="462">
        <v>-29.77185191666667</v>
      </c>
      <c r="K108" s="464">
        <v>0</v>
      </c>
      <c r="L108" s="150"/>
      <c r="M108" s="460" t="str">
        <f t="shared" si="1"/>
        <v/>
      </c>
    </row>
    <row r="109" spans="1:13" ht="14.45" customHeight="1" x14ac:dyDescent="0.2">
      <c r="A109" s="465" t="s">
        <v>370</v>
      </c>
      <c r="B109" s="461">
        <v>368.51</v>
      </c>
      <c r="C109" s="462">
        <v>323.27017000000001</v>
      </c>
      <c r="D109" s="462">
        <v>-45.239829999999984</v>
      </c>
      <c r="E109" s="463">
        <v>0.87723581449621457</v>
      </c>
      <c r="F109" s="461">
        <v>339.54371070000002</v>
      </c>
      <c r="G109" s="462">
        <v>141.476546125</v>
      </c>
      <c r="H109" s="462">
        <v>24.23216</v>
      </c>
      <c r="I109" s="462">
        <v>121.39583</v>
      </c>
      <c r="J109" s="462">
        <v>-20.080716124999995</v>
      </c>
      <c r="K109" s="464">
        <v>0.35752636899011186</v>
      </c>
      <c r="L109" s="150"/>
      <c r="M109" s="460" t="str">
        <f t="shared" si="1"/>
        <v/>
      </c>
    </row>
    <row r="110" spans="1:13" ht="14.45" customHeight="1" x14ac:dyDescent="0.2">
      <c r="A110" s="465" t="s">
        <v>371</v>
      </c>
      <c r="B110" s="461">
        <v>368.51</v>
      </c>
      <c r="C110" s="462">
        <v>323.27017000000001</v>
      </c>
      <c r="D110" s="462">
        <v>-45.239829999999984</v>
      </c>
      <c r="E110" s="463">
        <v>0.87723581449621457</v>
      </c>
      <c r="F110" s="461">
        <v>339.54371070000002</v>
      </c>
      <c r="G110" s="462">
        <v>141.476546125</v>
      </c>
      <c r="H110" s="462">
        <v>24.23216</v>
      </c>
      <c r="I110" s="462">
        <v>121.39583</v>
      </c>
      <c r="J110" s="462">
        <v>-20.080716124999995</v>
      </c>
      <c r="K110" s="464">
        <v>0.35752636899011186</v>
      </c>
      <c r="L110" s="150"/>
      <c r="M110" s="460" t="str">
        <f t="shared" si="1"/>
        <v>X</v>
      </c>
    </row>
    <row r="111" spans="1:13" ht="14.45" customHeight="1" x14ac:dyDescent="0.2">
      <c r="A111" s="465" t="s">
        <v>372</v>
      </c>
      <c r="B111" s="461">
        <v>368.51</v>
      </c>
      <c r="C111" s="462">
        <v>323.27017000000001</v>
      </c>
      <c r="D111" s="462">
        <v>-45.239829999999984</v>
      </c>
      <c r="E111" s="463">
        <v>0.87723581449621457</v>
      </c>
      <c r="F111" s="461">
        <v>339.54371070000002</v>
      </c>
      <c r="G111" s="462">
        <v>141.476546125</v>
      </c>
      <c r="H111" s="462">
        <v>24.23216</v>
      </c>
      <c r="I111" s="462">
        <v>121.39583</v>
      </c>
      <c r="J111" s="462">
        <v>-20.080716124999995</v>
      </c>
      <c r="K111" s="464">
        <v>0.35752636899011186</v>
      </c>
      <c r="L111" s="150"/>
      <c r="M111" s="460" t="str">
        <f t="shared" si="1"/>
        <v/>
      </c>
    </row>
    <row r="112" spans="1:13" ht="14.45" customHeight="1" x14ac:dyDescent="0.2">
      <c r="A112" s="465" t="s">
        <v>373</v>
      </c>
      <c r="B112" s="461">
        <v>0</v>
      </c>
      <c r="C112" s="462">
        <v>0</v>
      </c>
      <c r="D112" s="462">
        <v>0</v>
      </c>
      <c r="E112" s="463">
        <v>0</v>
      </c>
      <c r="F112" s="461">
        <v>0</v>
      </c>
      <c r="G112" s="462">
        <v>0</v>
      </c>
      <c r="H112" s="462">
        <v>0.67300000000000004</v>
      </c>
      <c r="I112" s="462">
        <v>4.21</v>
      </c>
      <c r="J112" s="462">
        <v>4.21</v>
      </c>
      <c r="K112" s="464">
        <v>0</v>
      </c>
      <c r="L112" s="150"/>
      <c r="M112" s="460" t="str">
        <f t="shared" si="1"/>
        <v/>
      </c>
    </row>
    <row r="113" spans="1:13" ht="14.45" customHeight="1" x14ac:dyDescent="0.2">
      <c r="A113" s="465" t="s">
        <v>374</v>
      </c>
      <c r="B113" s="461">
        <v>0</v>
      </c>
      <c r="C113" s="462">
        <v>0</v>
      </c>
      <c r="D113" s="462">
        <v>0</v>
      </c>
      <c r="E113" s="463">
        <v>0</v>
      </c>
      <c r="F113" s="461">
        <v>0</v>
      </c>
      <c r="G113" s="462">
        <v>0</v>
      </c>
      <c r="H113" s="462">
        <v>0.67300000000000004</v>
      </c>
      <c r="I113" s="462">
        <v>4.21</v>
      </c>
      <c r="J113" s="462">
        <v>4.21</v>
      </c>
      <c r="K113" s="464">
        <v>0</v>
      </c>
      <c r="L113" s="150"/>
      <c r="M113" s="460" t="str">
        <f t="shared" si="1"/>
        <v>X</v>
      </c>
    </row>
    <row r="114" spans="1:13" ht="14.45" customHeight="1" x14ac:dyDescent="0.2">
      <c r="A114" s="465" t="s">
        <v>375</v>
      </c>
      <c r="B114" s="461">
        <v>0</v>
      </c>
      <c r="C114" s="462">
        <v>0</v>
      </c>
      <c r="D114" s="462">
        <v>0</v>
      </c>
      <c r="E114" s="463">
        <v>0</v>
      </c>
      <c r="F114" s="461">
        <v>0</v>
      </c>
      <c r="G114" s="462">
        <v>0</v>
      </c>
      <c r="H114" s="462">
        <v>0.67300000000000004</v>
      </c>
      <c r="I114" s="462">
        <v>4.21</v>
      </c>
      <c r="J114" s="462">
        <v>4.21</v>
      </c>
      <c r="K114" s="464">
        <v>0</v>
      </c>
      <c r="L114" s="150"/>
      <c r="M114" s="460" t="str">
        <f t="shared" si="1"/>
        <v/>
      </c>
    </row>
    <row r="115" spans="1:13" ht="14.45" customHeight="1" x14ac:dyDescent="0.2">
      <c r="A115" s="465" t="s">
        <v>376</v>
      </c>
      <c r="B115" s="461">
        <v>0</v>
      </c>
      <c r="C115" s="462">
        <v>118.6521</v>
      </c>
      <c r="D115" s="462">
        <v>118.6521</v>
      </c>
      <c r="E115" s="463">
        <v>0</v>
      </c>
      <c r="F115" s="461">
        <v>112.59894</v>
      </c>
      <c r="G115" s="462">
        <v>46.916225000000004</v>
      </c>
      <c r="H115" s="462">
        <v>3</v>
      </c>
      <c r="I115" s="462">
        <v>36.087949999999999</v>
      </c>
      <c r="J115" s="462">
        <v>-10.828275000000005</v>
      </c>
      <c r="K115" s="464">
        <v>0.32049990879132612</v>
      </c>
      <c r="L115" s="150"/>
      <c r="M115" s="460" t="str">
        <f t="shared" si="1"/>
        <v/>
      </c>
    </row>
    <row r="116" spans="1:13" ht="14.45" customHeight="1" x14ac:dyDescent="0.2">
      <c r="A116" s="465" t="s">
        <v>377</v>
      </c>
      <c r="B116" s="461">
        <v>0</v>
      </c>
      <c r="C116" s="462">
        <v>118.6521</v>
      </c>
      <c r="D116" s="462">
        <v>118.6521</v>
      </c>
      <c r="E116" s="463">
        <v>0</v>
      </c>
      <c r="F116" s="461">
        <v>112.59894</v>
      </c>
      <c r="G116" s="462">
        <v>46.916225000000004</v>
      </c>
      <c r="H116" s="462">
        <v>3</v>
      </c>
      <c r="I116" s="462">
        <v>36.087949999999999</v>
      </c>
      <c r="J116" s="462">
        <v>-10.828275000000005</v>
      </c>
      <c r="K116" s="464">
        <v>0.32049990879132612</v>
      </c>
      <c r="L116" s="150"/>
      <c r="M116" s="460" t="str">
        <f t="shared" si="1"/>
        <v/>
      </c>
    </row>
    <row r="117" spans="1:13" ht="14.45" customHeight="1" x14ac:dyDescent="0.2">
      <c r="A117" s="465" t="s">
        <v>378</v>
      </c>
      <c r="B117" s="461">
        <v>0</v>
      </c>
      <c r="C117" s="462">
        <v>66.205100000000002</v>
      </c>
      <c r="D117" s="462">
        <v>66.205100000000002</v>
      </c>
      <c r="E117" s="463">
        <v>0</v>
      </c>
      <c r="F117" s="461">
        <v>79.208779200000009</v>
      </c>
      <c r="G117" s="462">
        <v>33.003658000000001</v>
      </c>
      <c r="H117" s="462">
        <v>3</v>
      </c>
      <c r="I117" s="462">
        <v>35.387949999999996</v>
      </c>
      <c r="J117" s="462">
        <v>2.384291999999995</v>
      </c>
      <c r="K117" s="464">
        <v>0.44676802694618467</v>
      </c>
      <c r="L117" s="150"/>
      <c r="M117" s="460" t="str">
        <f t="shared" si="1"/>
        <v>X</v>
      </c>
    </row>
    <row r="118" spans="1:13" ht="14.45" customHeight="1" x14ac:dyDescent="0.2">
      <c r="A118" s="465" t="s">
        <v>379</v>
      </c>
      <c r="B118" s="461">
        <v>0</v>
      </c>
      <c r="C118" s="462">
        <v>0.92310000000000003</v>
      </c>
      <c r="D118" s="462">
        <v>0.92310000000000003</v>
      </c>
      <c r="E118" s="463">
        <v>0</v>
      </c>
      <c r="F118" s="461">
        <v>0.9845256</v>
      </c>
      <c r="G118" s="462">
        <v>0.410219</v>
      </c>
      <c r="H118" s="462">
        <v>0</v>
      </c>
      <c r="I118" s="462">
        <v>0.49895</v>
      </c>
      <c r="J118" s="462">
        <v>8.8731000000000004E-2</v>
      </c>
      <c r="K118" s="464">
        <v>0.50679230687348298</v>
      </c>
      <c r="L118" s="150"/>
      <c r="M118" s="460" t="str">
        <f t="shared" si="1"/>
        <v/>
      </c>
    </row>
    <row r="119" spans="1:13" ht="14.45" customHeight="1" x14ac:dyDescent="0.2">
      <c r="A119" s="465" t="s">
        <v>380</v>
      </c>
      <c r="B119" s="461">
        <v>0</v>
      </c>
      <c r="C119" s="462">
        <v>11.9</v>
      </c>
      <c r="D119" s="462">
        <v>11.9</v>
      </c>
      <c r="E119" s="463">
        <v>0</v>
      </c>
      <c r="F119" s="461">
        <v>18.970994399999999</v>
      </c>
      <c r="G119" s="462">
        <v>7.9045809999999994</v>
      </c>
      <c r="H119" s="462">
        <v>0</v>
      </c>
      <c r="I119" s="462">
        <v>0</v>
      </c>
      <c r="J119" s="462">
        <v>-7.9045809999999994</v>
      </c>
      <c r="K119" s="464">
        <v>0</v>
      </c>
      <c r="L119" s="150"/>
      <c r="M119" s="460" t="str">
        <f t="shared" si="1"/>
        <v/>
      </c>
    </row>
    <row r="120" spans="1:13" ht="14.45" customHeight="1" x14ac:dyDescent="0.2">
      <c r="A120" s="465" t="s">
        <v>381</v>
      </c>
      <c r="B120" s="461">
        <v>0</v>
      </c>
      <c r="C120" s="462">
        <v>53.381999999999998</v>
      </c>
      <c r="D120" s="462">
        <v>53.381999999999998</v>
      </c>
      <c r="E120" s="463">
        <v>0</v>
      </c>
      <c r="F120" s="461">
        <v>59.253259200000002</v>
      </c>
      <c r="G120" s="462">
        <v>24.688858000000003</v>
      </c>
      <c r="H120" s="462">
        <v>3</v>
      </c>
      <c r="I120" s="462">
        <v>34.889000000000003</v>
      </c>
      <c r="J120" s="462">
        <v>10.200142</v>
      </c>
      <c r="K120" s="464">
        <v>0.5888114927524527</v>
      </c>
      <c r="L120" s="150"/>
      <c r="M120" s="460" t="str">
        <f t="shared" si="1"/>
        <v/>
      </c>
    </row>
    <row r="121" spans="1:13" ht="14.45" customHeight="1" x14ac:dyDescent="0.2">
      <c r="A121" s="465" t="s">
        <v>382</v>
      </c>
      <c r="B121" s="461">
        <v>0</v>
      </c>
      <c r="C121" s="462">
        <v>14.6</v>
      </c>
      <c r="D121" s="462">
        <v>14.6</v>
      </c>
      <c r="E121" s="463">
        <v>0</v>
      </c>
      <c r="F121" s="461">
        <v>11.4869796</v>
      </c>
      <c r="G121" s="462">
        <v>4.7862415</v>
      </c>
      <c r="H121" s="462">
        <v>0</v>
      </c>
      <c r="I121" s="462">
        <v>0.6</v>
      </c>
      <c r="J121" s="462">
        <v>-4.1862415000000004</v>
      </c>
      <c r="K121" s="464">
        <v>5.2233051758880114E-2</v>
      </c>
      <c r="L121" s="150"/>
      <c r="M121" s="460" t="str">
        <f t="shared" si="1"/>
        <v>X</v>
      </c>
    </row>
    <row r="122" spans="1:13" ht="14.45" customHeight="1" x14ac:dyDescent="0.2">
      <c r="A122" s="465" t="s">
        <v>383</v>
      </c>
      <c r="B122" s="461">
        <v>0</v>
      </c>
      <c r="C122" s="462">
        <v>14.6</v>
      </c>
      <c r="D122" s="462">
        <v>14.6</v>
      </c>
      <c r="E122" s="463">
        <v>0</v>
      </c>
      <c r="F122" s="461">
        <v>11.4869796</v>
      </c>
      <c r="G122" s="462">
        <v>4.7862415</v>
      </c>
      <c r="H122" s="462">
        <v>0</v>
      </c>
      <c r="I122" s="462">
        <v>0.6</v>
      </c>
      <c r="J122" s="462">
        <v>-4.1862415000000004</v>
      </c>
      <c r="K122" s="464">
        <v>5.2233051758880114E-2</v>
      </c>
      <c r="L122" s="150"/>
      <c r="M122" s="460" t="str">
        <f t="shared" si="1"/>
        <v/>
      </c>
    </row>
    <row r="123" spans="1:13" ht="14.45" customHeight="1" x14ac:dyDescent="0.2">
      <c r="A123" s="465" t="s">
        <v>384</v>
      </c>
      <c r="B123" s="461">
        <v>0</v>
      </c>
      <c r="C123" s="462">
        <v>25.033000000000001</v>
      </c>
      <c r="D123" s="462">
        <v>25.033000000000001</v>
      </c>
      <c r="E123" s="463">
        <v>0</v>
      </c>
      <c r="F123" s="461">
        <v>10.057089599999999</v>
      </c>
      <c r="G123" s="462">
        <v>4.1904539999999999</v>
      </c>
      <c r="H123" s="462">
        <v>0</v>
      </c>
      <c r="I123" s="462">
        <v>0.1</v>
      </c>
      <c r="J123" s="462">
        <v>-4.0904540000000003</v>
      </c>
      <c r="K123" s="464">
        <v>9.9432344721280021E-3</v>
      </c>
      <c r="L123" s="150"/>
      <c r="M123" s="460" t="str">
        <f t="shared" si="1"/>
        <v>X</v>
      </c>
    </row>
    <row r="124" spans="1:13" ht="14.45" customHeight="1" x14ac:dyDescent="0.2">
      <c r="A124" s="465" t="s">
        <v>385</v>
      </c>
      <c r="B124" s="461">
        <v>0</v>
      </c>
      <c r="C124" s="462">
        <v>25.033000000000001</v>
      </c>
      <c r="D124" s="462">
        <v>25.033000000000001</v>
      </c>
      <c r="E124" s="463">
        <v>0</v>
      </c>
      <c r="F124" s="461">
        <v>10.057089599999999</v>
      </c>
      <c r="G124" s="462">
        <v>4.1904539999999999</v>
      </c>
      <c r="H124" s="462">
        <v>0</v>
      </c>
      <c r="I124" s="462">
        <v>0.1</v>
      </c>
      <c r="J124" s="462">
        <v>-4.0904540000000003</v>
      </c>
      <c r="K124" s="464">
        <v>9.9432344721280021E-3</v>
      </c>
      <c r="L124" s="150"/>
      <c r="M124" s="460" t="str">
        <f t="shared" si="1"/>
        <v/>
      </c>
    </row>
    <row r="125" spans="1:13" ht="14.45" customHeight="1" x14ac:dyDescent="0.2">
      <c r="A125" s="465" t="s">
        <v>386</v>
      </c>
      <c r="B125" s="461">
        <v>0</v>
      </c>
      <c r="C125" s="462">
        <v>12.814</v>
      </c>
      <c r="D125" s="462">
        <v>12.814</v>
      </c>
      <c r="E125" s="463">
        <v>0</v>
      </c>
      <c r="F125" s="461">
        <v>11.846091599999999</v>
      </c>
      <c r="G125" s="462">
        <v>4.9358714999999993</v>
      </c>
      <c r="H125" s="462">
        <v>0</v>
      </c>
      <c r="I125" s="462">
        <v>0</v>
      </c>
      <c r="J125" s="462">
        <v>-4.9358714999999993</v>
      </c>
      <c r="K125" s="464">
        <v>0</v>
      </c>
      <c r="L125" s="150"/>
      <c r="M125" s="460" t="str">
        <f t="shared" si="1"/>
        <v>X</v>
      </c>
    </row>
    <row r="126" spans="1:13" ht="14.45" customHeight="1" x14ac:dyDescent="0.2">
      <c r="A126" s="465" t="s">
        <v>387</v>
      </c>
      <c r="B126" s="461">
        <v>0</v>
      </c>
      <c r="C126" s="462">
        <v>12.814</v>
      </c>
      <c r="D126" s="462">
        <v>12.814</v>
      </c>
      <c r="E126" s="463">
        <v>0</v>
      </c>
      <c r="F126" s="461">
        <v>11.846091599999999</v>
      </c>
      <c r="G126" s="462">
        <v>4.9358714999999993</v>
      </c>
      <c r="H126" s="462">
        <v>0</v>
      </c>
      <c r="I126" s="462">
        <v>0</v>
      </c>
      <c r="J126" s="462">
        <v>-4.9358714999999993</v>
      </c>
      <c r="K126" s="464">
        <v>0</v>
      </c>
      <c r="L126" s="150"/>
      <c r="M126" s="460" t="str">
        <f t="shared" si="1"/>
        <v/>
      </c>
    </row>
    <row r="127" spans="1:13" ht="14.45" customHeight="1" x14ac:dyDescent="0.2">
      <c r="A127" s="465" t="s">
        <v>388</v>
      </c>
      <c r="B127" s="461">
        <v>1836.0000120000002</v>
      </c>
      <c r="C127" s="462">
        <v>1765.9609399999999</v>
      </c>
      <c r="D127" s="462">
        <v>-70.03907200000026</v>
      </c>
      <c r="E127" s="463">
        <v>0.96185235754780585</v>
      </c>
      <c r="F127" s="461">
        <v>2250.1196442999999</v>
      </c>
      <c r="G127" s="462">
        <v>937.5498517916667</v>
      </c>
      <c r="H127" s="462">
        <v>182.64429999999999</v>
      </c>
      <c r="I127" s="462">
        <v>913.7130699999999</v>
      </c>
      <c r="J127" s="462">
        <v>-23.836781791666795</v>
      </c>
      <c r="K127" s="464">
        <v>0.40607310474117081</v>
      </c>
      <c r="L127" s="150"/>
      <c r="M127" s="460" t="str">
        <f t="shared" si="1"/>
        <v/>
      </c>
    </row>
    <row r="128" spans="1:13" ht="14.45" customHeight="1" x14ac:dyDescent="0.2">
      <c r="A128" s="465" t="s">
        <v>389</v>
      </c>
      <c r="B128" s="461">
        <v>1824.0000120000002</v>
      </c>
      <c r="C128" s="462">
        <v>1686.19353</v>
      </c>
      <c r="D128" s="462">
        <v>-137.80648200000019</v>
      </c>
      <c r="E128" s="463">
        <v>0.92444820115494597</v>
      </c>
      <c r="F128" s="461">
        <v>2250.1196442999999</v>
      </c>
      <c r="G128" s="462">
        <v>937.5498517916667</v>
      </c>
      <c r="H128" s="462">
        <v>182.64429999999999</v>
      </c>
      <c r="I128" s="462">
        <v>913.7130699999999</v>
      </c>
      <c r="J128" s="462">
        <v>-23.836781791666795</v>
      </c>
      <c r="K128" s="464">
        <v>0.40607310474117081</v>
      </c>
      <c r="L128" s="150"/>
      <c r="M128" s="460" t="str">
        <f t="shared" si="1"/>
        <v/>
      </c>
    </row>
    <row r="129" spans="1:13" ht="14.45" customHeight="1" x14ac:dyDescent="0.2">
      <c r="A129" s="465" t="s">
        <v>390</v>
      </c>
      <c r="B129" s="461">
        <v>1824.0000120000002</v>
      </c>
      <c r="C129" s="462">
        <v>1686.19353</v>
      </c>
      <c r="D129" s="462">
        <v>-137.80648200000019</v>
      </c>
      <c r="E129" s="463">
        <v>0.92444820115494597</v>
      </c>
      <c r="F129" s="461">
        <v>2250.1196442999999</v>
      </c>
      <c r="G129" s="462">
        <v>937.5498517916667</v>
      </c>
      <c r="H129" s="462">
        <v>182.64429999999999</v>
      </c>
      <c r="I129" s="462">
        <v>913.7130699999999</v>
      </c>
      <c r="J129" s="462">
        <v>-23.836781791666795</v>
      </c>
      <c r="K129" s="464">
        <v>0.40607310474117081</v>
      </c>
      <c r="L129" s="150"/>
      <c r="M129" s="460" t="str">
        <f t="shared" si="1"/>
        <v>X</v>
      </c>
    </row>
    <row r="130" spans="1:13" ht="14.45" customHeight="1" x14ac:dyDescent="0.2">
      <c r="A130" s="465" t="s">
        <v>391</v>
      </c>
      <c r="B130" s="461">
        <v>3.9999959999999999</v>
      </c>
      <c r="C130" s="462">
        <v>3.528</v>
      </c>
      <c r="D130" s="462">
        <v>-0.47199599999999986</v>
      </c>
      <c r="E130" s="463">
        <v>0.882000882000882</v>
      </c>
      <c r="F130" s="461">
        <v>0</v>
      </c>
      <c r="G130" s="462">
        <v>0</v>
      </c>
      <c r="H130" s="462">
        <v>0</v>
      </c>
      <c r="I130" s="462">
        <v>0</v>
      </c>
      <c r="J130" s="462">
        <v>0</v>
      </c>
      <c r="K130" s="464">
        <v>0</v>
      </c>
      <c r="L130" s="150"/>
      <c r="M130" s="460" t="str">
        <f t="shared" si="1"/>
        <v/>
      </c>
    </row>
    <row r="131" spans="1:13" ht="14.45" customHeight="1" x14ac:dyDescent="0.2">
      <c r="A131" s="465" t="s">
        <v>392</v>
      </c>
      <c r="B131" s="461">
        <v>497.00000399999999</v>
      </c>
      <c r="C131" s="462">
        <v>496.53745000000004</v>
      </c>
      <c r="D131" s="462">
        <v>-0.46255399999995461</v>
      </c>
      <c r="E131" s="463">
        <v>0.99906930785457304</v>
      </c>
      <c r="F131" s="461">
        <v>642.3269196</v>
      </c>
      <c r="G131" s="462">
        <v>267.63621649999999</v>
      </c>
      <c r="H131" s="462">
        <v>41.271209999999996</v>
      </c>
      <c r="I131" s="462">
        <v>206.63661999999999</v>
      </c>
      <c r="J131" s="462">
        <v>-60.999596499999996</v>
      </c>
      <c r="K131" s="464">
        <v>0.32170007778699361</v>
      </c>
      <c r="L131" s="150"/>
      <c r="M131" s="460" t="str">
        <f t="shared" si="1"/>
        <v/>
      </c>
    </row>
    <row r="132" spans="1:13" ht="14.45" customHeight="1" x14ac:dyDescent="0.2">
      <c r="A132" s="465" t="s">
        <v>393</v>
      </c>
      <c r="B132" s="461">
        <v>704.00000399999999</v>
      </c>
      <c r="C132" s="462">
        <v>477.33300000000003</v>
      </c>
      <c r="D132" s="462">
        <v>-226.66700399999996</v>
      </c>
      <c r="E132" s="463">
        <v>0.6780298256930124</v>
      </c>
      <c r="F132" s="461">
        <v>853.80726430000004</v>
      </c>
      <c r="G132" s="462">
        <v>355.75302679166668</v>
      </c>
      <c r="H132" s="462">
        <v>78.546000000000006</v>
      </c>
      <c r="I132" s="462">
        <v>392.935</v>
      </c>
      <c r="J132" s="462">
        <v>37.181973208333318</v>
      </c>
      <c r="K132" s="464">
        <v>0.46021510524644055</v>
      </c>
      <c r="L132" s="150"/>
      <c r="M132" s="460" t="str">
        <f t="shared" si="1"/>
        <v/>
      </c>
    </row>
    <row r="133" spans="1:13" ht="14.45" customHeight="1" x14ac:dyDescent="0.2">
      <c r="A133" s="465" t="s">
        <v>394</v>
      </c>
      <c r="B133" s="461">
        <v>59.000004000000004</v>
      </c>
      <c r="C133" s="462">
        <v>58.61</v>
      </c>
      <c r="D133" s="462">
        <v>-0.39000400000000468</v>
      </c>
      <c r="E133" s="463">
        <v>0.99338976316001593</v>
      </c>
      <c r="F133" s="461">
        <v>58.607999999999997</v>
      </c>
      <c r="G133" s="462">
        <v>24.419999999999998</v>
      </c>
      <c r="H133" s="462">
        <v>4.8840000000000003</v>
      </c>
      <c r="I133" s="462">
        <v>24.42</v>
      </c>
      <c r="J133" s="462">
        <v>3.5527136788005009E-15</v>
      </c>
      <c r="K133" s="464">
        <v>0.41666666666666674</v>
      </c>
      <c r="L133" s="150"/>
      <c r="M133" s="460" t="str">
        <f t="shared" si="1"/>
        <v/>
      </c>
    </row>
    <row r="134" spans="1:13" ht="14.45" customHeight="1" x14ac:dyDescent="0.2">
      <c r="A134" s="465" t="s">
        <v>395</v>
      </c>
      <c r="B134" s="461">
        <v>5.0000039999999997</v>
      </c>
      <c r="C134" s="462">
        <v>5.08908</v>
      </c>
      <c r="D134" s="462">
        <v>8.9076000000000377E-2</v>
      </c>
      <c r="E134" s="463">
        <v>1.0178151857478515</v>
      </c>
      <c r="F134" s="461">
        <v>5.1134604000000001</v>
      </c>
      <c r="G134" s="462">
        <v>2.1306085000000001</v>
      </c>
      <c r="H134" s="462">
        <v>0.42408999999999997</v>
      </c>
      <c r="I134" s="462">
        <v>2.1204499999999999</v>
      </c>
      <c r="J134" s="462">
        <v>-1.0158500000000181E-2</v>
      </c>
      <c r="K134" s="464">
        <v>0.41468004719465507</v>
      </c>
      <c r="L134" s="150"/>
      <c r="M134" s="460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5" t="s">
        <v>396</v>
      </c>
      <c r="B135" s="461">
        <v>555</v>
      </c>
      <c r="C135" s="462">
        <v>645.096</v>
      </c>
      <c r="D135" s="462">
        <v>90.096000000000004</v>
      </c>
      <c r="E135" s="463">
        <v>1.1623351351351352</v>
      </c>
      <c r="F135" s="461">
        <v>690.26400000000001</v>
      </c>
      <c r="G135" s="462">
        <v>287.61</v>
      </c>
      <c r="H135" s="462">
        <v>57.518999999999998</v>
      </c>
      <c r="I135" s="462">
        <v>287.601</v>
      </c>
      <c r="J135" s="462">
        <v>-9.0000000000145519E-3</v>
      </c>
      <c r="K135" s="464">
        <v>0.41665362817704532</v>
      </c>
      <c r="L135" s="150"/>
      <c r="M135" s="460" t="str">
        <f t="shared" si="2"/>
        <v/>
      </c>
    </row>
    <row r="136" spans="1:13" ht="14.45" customHeight="1" x14ac:dyDescent="0.2">
      <c r="A136" s="465" t="s">
        <v>397</v>
      </c>
      <c r="B136" s="461">
        <v>12</v>
      </c>
      <c r="C136" s="462">
        <v>79.767409999999998</v>
      </c>
      <c r="D136" s="462">
        <v>67.767409999999998</v>
      </c>
      <c r="E136" s="463">
        <v>6.6472841666666662</v>
      </c>
      <c r="F136" s="461">
        <v>0</v>
      </c>
      <c r="G136" s="462">
        <v>0</v>
      </c>
      <c r="H136" s="462">
        <v>0</v>
      </c>
      <c r="I136" s="462">
        <v>0</v>
      </c>
      <c r="J136" s="462">
        <v>0</v>
      </c>
      <c r="K136" s="464">
        <v>0</v>
      </c>
      <c r="L136" s="150"/>
      <c r="M136" s="460" t="str">
        <f t="shared" si="2"/>
        <v/>
      </c>
    </row>
    <row r="137" spans="1:13" ht="14.45" customHeight="1" x14ac:dyDescent="0.2">
      <c r="A137" s="465" t="s">
        <v>398</v>
      </c>
      <c r="B137" s="461">
        <v>12</v>
      </c>
      <c r="C137" s="462">
        <v>73.56741000000001</v>
      </c>
      <c r="D137" s="462">
        <v>61.56741000000001</v>
      </c>
      <c r="E137" s="463">
        <v>6.1306175000000005</v>
      </c>
      <c r="F137" s="461">
        <v>0</v>
      </c>
      <c r="G137" s="462">
        <v>0</v>
      </c>
      <c r="H137" s="462">
        <v>0</v>
      </c>
      <c r="I137" s="462">
        <v>0</v>
      </c>
      <c r="J137" s="462">
        <v>0</v>
      </c>
      <c r="K137" s="464">
        <v>0</v>
      </c>
      <c r="L137" s="150"/>
      <c r="M137" s="460" t="str">
        <f t="shared" si="2"/>
        <v>X</v>
      </c>
    </row>
    <row r="138" spans="1:13" ht="14.45" customHeight="1" x14ac:dyDescent="0.2">
      <c r="A138" s="465" t="s">
        <v>399</v>
      </c>
      <c r="B138" s="461">
        <v>12</v>
      </c>
      <c r="C138" s="462">
        <v>73.56741000000001</v>
      </c>
      <c r="D138" s="462">
        <v>61.56741000000001</v>
      </c>
      <c r="E138" s="463">
        <v>6.1306175000000005</v>
      </c>
      <c r="F138" s="461">
        <v>0</v>
      </c>
      <c r="G138" s="462">
        <v>0</v>
      </c>
      <c r="H138" s="462">
        <v>0</v>
      </c>
      <c r="I138" s="462">
        <v>0</v>
      </c>
      <c r="J138" s="462">
        <v>0</v>
      </c>
      <c r="K138" s="464">
        <v>0</v>
      </c>
      <c r="L138" s="150"/>
      <c r="M138" s="460" t="str">
        <f t="shared" si="2"/>
        <v/>
      </c>
    </row>
    <row r="139" spans="1:13" ht="14.45" customHeight="1" x14ac:dyDescent="0.2">
      <c r="A139" s="465" t="s">
        <v>400</v>
      </c>
      <c r="B139" s="461">
        <v>0</v>
      </c>
      <c r="C139" s="462">
        <v>6.2</v>
      </c>
      <c r="D139" s="462">
        <v>6.2</v>
      </c>
      <c r="E139" s="463">
        <v>0</v>
      </c>
      <c r="F139" s="461">
        <v>0</v>
      </c>
      <c r="G139" s="462">
        <v>0</v>
      </c>
      <c r="H139" s="462">
        <v>0</v>
      </c>
      <c r="I139" s="462">
        <v>0</v>
      </c>
      <c r="J139" s="462">
        <v>0</v>
      </c>
      <c r="K139" s="464">
        <v>0</v>
      </c>
      <c r="L139" s="150"/>
      <c r="M139" s="460" t="str">
        <f t="shared" si="2"/>
        <v>X</v>
      </c>
    </row>
    <row r="140" spans="1:13" ht="14.45" customHeight="1" x14ac:dyDescent="0.2">
      <c r="A140" s="465" t="s">
        <v>401</v>
      </c>
      <c r="B140" s="461">
        <v>0</v>
      </c>
      <c r="C140" s="462">
        <v>6.2</v>
      </c>
      <c r="D140" s="462">
        <v>6.2</v>
      </c>
      <c r="E140" s="463">
        <v>0</v>
      </c>
      <c r="F140" s="461">
        <v>0</v>
      </c>
      <c r="G140" s="462">
        <v>0</v>
      </c>
      <c r="H140" s="462">
        <v>0</v>
      </c>
      <c r="I140" s="462">
        <v>0</v>
      </c>
      <c r="J140" s="462">
        <v>0</v>
      </c>
      <c r="K140" s="464">
        <v>0</v>
      </c>
      <c r="L140" s="150"/>
      <c r="M140" s="460" t="str">
        <f t="shared" si="2"/>
        <v/>
      </c>
    </row>
    <row r="141" spans="1:13" ht="14.45" customHeight="1" x14ac:dyDescent="0.2">
      <c r="A141" s="465" t="s">
        <v>402</v>
      </c>
      <c r="B141" s="461">
        <v>0</v>
      </c>
      <c r="C141" s="462">
        <v>0.20821999999999999</v>
      </c>
      <c r="D141" s="462">
        <v>0.20821999999999999</v>
      </c>
      <c r="E141" s="463">
        <v>0</v>
      </c>
      <c r="F141" s="461">
        <v>0.24348359999999999</v>
      </c>
      <c r="G141" s="462">
        <v>0.1014515</v>
      </c>
      <c r="H141" s="462">
        <v>0</v>
      </c>
      <c r="I141" s="462">
        <v>2.5950000000000001E-2</v>
      </c>
      <c r="J141" s="462">
        <v>-7.5501499999999999E-2</v>
      </c>
      <c r="K141" s="464">
        <v>0.106578020039132</v>
      </c>
      <c r="L141" s="150"/>
      <c r="M141" s="460" t="str">
        <f t="shared" si="2"/>
        <v/>
      </c>
    </row>
    <row r="142" spans="1:13" ht="14.45" customHeight="1" x14ac:dyDescent="0.2">
      <c r="A142" s="465" t="s">
        <v>403</v>
      </c>
      <c r="B142" s="461">
        <v>0</v>
      </c>
      <c r="C142" s="462">
        <v>0.20821999999999999</v>
      </c>
      <c r="D142" s="462">
        <v>0.20821999999999999</v>
      </c>
      <c r="E142" s="463">
        <v>0</v>
      </c>
      <c r="F142" s="461">
        <v>0.24348359999999999</v>
      </c>
      <c r="G142" s="462">
        <v>0.1014515</v>
      </c>
      <c r="H142" s="462">
        <v>0</v>
      </c>
      <c r="I142" s="462">
        <v>2.5950000000000001E-2</v>
      </c>
      <c r="J142" s="462">
        <v>-7.5501499999999999E-2</v>
      </c>
      <c r="K142" s="464">
        <v>0.106578020039132</v>
      </c>
      <c r="L142" s="150"/>
      <c r="M142" s="460" t="str">
        <f t="shared" si="2"/>
        <v/>
      </c>
    </row>
    <row r="143" spans="1:13" ht="14.45" customHeight="1" x14ac:dyDescent="0.2">
      <c r="A143" s="465" t="s">
        <v>404</v>
      </c>
      <c r="B143" s="461">
        <v>0</v>
      </c>
      <c r="C143" s="462">
        <v>0.20821999999999999</v>
      </c>
      <c r="D143" s="462">
        <v>0.20821999999999999</v>
      </c>
      <c r="E143" s="463">
        <v>0</v>
      </c>
      <c r="F143" s="461">
        <v>0.24348359999999999</v>
      </c>
      <c r="G143" s="462">
        <v>0.1014515</v>
      </c>
      <c r="H143" s="462">
        <v>0</v>
      </c>
      <c r="I143" s="462">
        <v>2.5950000000000001E-2</v>
      </c>
      <c r="J143" s="462">
        <v>-7.5501499999999999E-2</v>
      </c>
      <c r="K143" s="464">
        <v>0.106578020039132</v>
      </c>
      <c r="L143" s="150"/>
      <c r="M143" s="460" t="str">
        <f t="shared" si="2"/>
        <v>X</v>
      </c>
    </row>
    <row r="144" spans="1:13" ht="14.45" customHeight="1" x14ac:dyDescent="0.2">
      <c r="A144" s="465" t="s">
        <v>405</v>
      </c>
      <c r="B144" s="461">
        <v>0</v>
      </c>
      <c r="C144" s="462">
        <v>0.20821999999999999</v>
      </c>
      <c r="D144" s="462">
        <v>0.20821999999999999</v>
      </c>
      <c r="E144" s="463">
        <v>0</v>
      </c>
      <c r="F144" s="461">
        <v>0.24348359999999999</v>
      </c>
      <c r="G144" s="462">
        <v>0.1014515</v>
      </c>
      <c r="H144" s="462">
        <v>0</v>
      </c>
      <c r="I144" s="462">
        <v>2.5950000000000001E-2</v>
      </c>
      <c r="J144" s="462">
        <v>-7.5501499999999999E-2</v>
      </c>
      <c r="K144" s="464">
        <v>0.106578020039132</v>
      </c>
      <c r="L144" s="150"/>
      <c r="M144" s="460" t="str">
        <f t="shared" si="2"/>
        <v/>
      </c>
    </row>
    <row r="145" spans="1:13" ht="14.45" customHeight="1" x14ac:dyDescent="0.2">
      <c r="A145" s="465" t="s">
        <v>406</v>
      </c>
      <c r="B145" s="461">
        <v>18890.854660000001</v>
      </c>
      <c r="C145" s="462">
        <v>55465.207139999999</v>
      </c>
      <c r="D145" s="462">
        <v>36574.352480000001</v>
      </c>
      <c r="E145" s="463">
        <v>2.9360877598324606</v>
      </c>
      <c r="F145" s="461">
        <v>33.368830699999997</v>
      </c>
      <c r="G145" s="462">
        <v>13.903679458333331</v>
      </c>
      <c r="H145" s="462">
        <v>6167.8860400000003</v>
      </c>
      <c r="I145" s="462">
        <v>29976.88811</v>
      </c>
      <c r="J145" s="462">
        <v>29962.984430541666</v>
      </c>
      <c r="K145" s="464">
        <v>898.3499715499471</v>
      </c>
      <c r="L145" s="150"/>
      <c r="M145" s="460" t="str">
        <f t="shared" si="2"/>
        <v/>
      </c>
    </row>
    <row r="146" spans="1:13" ht="14.45" customHeight="1" x14ac:dyDescent="0.2">
      <c r="A146" s="465" t="s">
        <v>407</v>
      </c>
      <c r="B146" s="461">
        <v>18890.854660000001</v>
      </c>
      <c r="C146" s="462">
        <v>55196.951890000004</v>
      </c>
      <c r="D146" s="462">
        <v>36306.097229999999</v>
      </c>
      <c r="E146" s="463">
        <v>2.9218874891285624</v>
      </c>
      <c r="F146" s="461">
        <v>28.028582</v>
      </c>
      <c r="G146" s="462">
        <v>11.678575833333333</v>
      </c>
      <c r="H146" s="462">
        <v>6108.1290399999998</v>
      </c>
      <c r="I146" s="462">
        <v>29648.82258</v>
      </c>
      <c r="J146" s="462">
        <v>29637.144004166668</v>
      </c>
      <c r="K146" s="464">
        <v>1057.8067267191755</v>
      </c>
      <c r="L146" s="150"/>
      <c r="M146" s="460" t="str">
        <f t="shared" si="2"/>
        <v/>
      </c>
    </row>
    <row r="147" spans="1:13" ht="14.45" customHeight="1" x14ac:dyDescent="0.2">
      <c r="A147" s="465" t="s">
        <v>408</v>
      </c>
      <c r="B147" s="461">
        <v>18890.854660000001</v>
      </c>
      <c r="C147" s="462">
        <v>55196.951890000004</v>
      </c>
      <c r="D147" s="462">
        <v>36306.097229999999</v>
      </c>
      <c r="E147" s="463">
        <v>2.9218874891285624</v>
      </c>
      <c r="F147" s="461">
        <v>28.028582</v>
      </c>
      <c r="G147" s="462">
        <v>11.678575833333333</v>
      </c>
      <c r="H147" s="462">
        <v>6108.1290399999998</v>
      </c>
      <c r="I147" s="462">
        <v>29648.82258</v>
      </c>
      <c r="J147" s="462">
        <v>29637.144004166668</v>
      </c>
      <c r="K147" s="464">
        <v>1057.8067267191755</v>
      </c>
      <c r="L147" s="150"/>
      <c r="M147" s="460" t="str">
        <f t="shared" si="2"/>
        <v/>
      </c>
    </row>
    <row r="148" spans="1:13" ht="14.45" customHeight="1" x14ac:dyDescent="0.2">
      <c r="A148" s="465" t="s">
        <v>409</v>
      </c>
      <c r="B148" s="461">
        <v>57.642389000000001</v>
      </c>
      <c r="C148" s="462">
        <v>27.97486</v>
      </c>
      <c r="D148" s="462">
        <v>-29.667529000000002</v>
      </c>
      <c r="E148" s="463">
        <v>0.48531749785734934</v>
      </c>
      <c r="F148" s="461">
        <v>28.028582</v>
      </c>
      <c r="G148" s="462">
        <v>11.678575833333333</v>
      </c>
      <c r="H148" s="462">
        <v>0</v>
      </c>
      <c r="I148" s="462">
        <v>36.147559999999999</v>
      </c>
      <c r="J148" s="462">
        <v>24.468984166666665</v>
      </c>
      <c r="K148" s="464">
        <v>1.2896678112364015</v>
      </c>
      <c r="L148" s="150"/>
      <c r="M148" s="460" t="str">
        <f t="shared" si="2"/>
        <v>X</v>
      </c>
    </row>
    <row r="149" spans="1:13" ht="14.45" customHeight="1" x14ac:dyDescent="0.2">
      <c r="A149" s="465" t="s">
        <v>410</v>
      </c>
      <c r="B149" s="461">
        <v>39.359516999999997</v>
      </c>
      <c r="C149" s="462">
        <v>0</v>
      </c>
      <c r="D149" s="462">
        <v>-39.359516999999997</v>
      </c>
      <c r="E149" s="463">
        <v>0</v>
      </c>
      <c r="F149" s="461">
        <v>0</v>
      </c>
      <c r="G149" s="462">
        <v>0</v>
      </c>
      <c r="H149" s="462">
        <v>0</v>
      </c>
      <c r="I149" s="462">
        <v>5.7110000000000003</v>
      </c>
      <c r="J149" s="462">
        <v>5.7110000000000003</v>
      </c>
      <c r="K149" s="464">
        <v>0</v>
      </c>
      <c r="L149" s="150"/>
      <c r="M149" s="460" t="str">
        <f t="shared" si="2"/>
        <v/>
      </c>
    </row>
    <row r="150" spans="1:13" ht="14.45" customHeight="1" x14ac:dyDescent="0.2">
      <c r="A150" s="465" t="s">
        <v>411</v>
      </c>
      <c r="B150" s="461">
        <v>1.872727</v>
      </c>
      <c r="C150" s="462">
        <v>10.755000000000001</v>
      </c>
      <c r="D150" s="462">
        <v>8.8822730000000014</v>
      </c>
      <c r="E150" s="463">
        <v>5.7429620014022333</v>
      </c>
      <c r="F150" s="461">
        <v>10.3873955</v>
      </c>
      <c r="G150" s="462">
        <v>4.3280814583333331</v>
      </c>
      <c r="H150" s="462">
        <v>0</v>
      </c>
      <c r="I150" s="462">
        <v>15.853200000000001</v>
      </c>
      <c r="J150" s="462">
        <v>11.525118541666668</v>
      </c>
      <c r="K150" s="464">
        <v>1.526195859202627</v>
      </c>
      <c r="L150" s="150"/>
      <c r="M150" s="460" t="str">
        <f t="shared" si="2"/>
        <v/>
      </c>
    </row>
    <row r="151" spans="1:13" ht="14.45" customHeight="1" x14ac:dyDescent="0.2">
      <c r="A151" s="465" t="s">
        <v>412</v>
      </c>
      <c r="B151" s="461">
        <v>16.410145</v>
      </c>
      <c r="C151" s="462">
        <v>17.219860000000001</v>
      </c>
      <c r="D151" s="462">
        <v>0.80971500000000063</v>
      </c>
      <c r="E151" s="463">
        <v>1.0493423428007491</v>
      </c>
      <c r="F151" s="461">
        <v>17.6411865</v>
      </c>
      <c r="G151" s="462">
        <v>7.3504943749999994</v>
      </c>
      <c r="H151" s="462">
        <v>0</v>
      </c>
      <c r="I151" s="462">
        <v>14.583360000000001</v>
      </c>
      <c r="J151" s="462">
        <v>7.2328656250000014</v>
      </c>
      <c r="K151" s="464">
        <v>0.82666548534022932</v>
      </c>
      <c r="L151" s="150"/>
      <c r="M151" s="460" t="str">
        <f t="shared" si="2"/>
        <v/>
      </c>
    </row>
    <row r="152" spans="1:13" ht="14.45" customHeight="1" x14ac:dyDescent="0.2">
      <c r="A152" s="465" t="s">
        <v>413</v>
      </c>
      <c r="B152" s="461">
        <v>0</v>
      </c>
      <c r="C152" s="462">
        <v>15.19557</v>
      </c>
      <c r="D152" s="462">
        <v>15.19557</v>
      </c>
      <c r="E152" s="463">
        <v>0</v>
      </c>
      <c r="F152" s="461">
        <v>0</v>
      </c>
      <c r="G152" s="462">
        <v>0</v>
      </c>
      <c r="H152" s="462">
        <v>0</v>
      </c>
      <c r="I152" s="462">
        <v>12.445309999999999</v>
      </c>
      <c r="J152" s="462">
        <v>12.445309999999999</v>
      </c>
      <c r="K152" s="464">
        <v>0</v>
      </c>
      <c r="L152" s="150"/>
      <c r="M152" s="460" t="str">
        <f t="shared" si="2"/>
        <v>X</v>
      </c>
    </row>
    <row r="153" spans="1:13" ht="14.45" customHeight="1" x14ac:dyDescent="0.2">
      <c r="A153" s="465" t="s">
        <v>414</v>
      </c>
      <c r="B153" s="461">
        <v>0</v>
      </c>
      <c r="C153" s="462">
        <v>0</v>
      </c>
      <c r="D153" s="462">
        <v>0</v>
      </c>
      <c r="E153" s="463">
        <v>0</v>
      </c>
      <c r="F153" s="461">
        <v>0</v>
      </c>
      <c r="G153" s="462">
        <v>0</v>
      </c>
      <c r="H153" s="462">
        <v>0</v>
      </c>
      <c r="I153" s="462">
        <v>12.445309999999999</v>
      </c>
      <c r="J153" s="462">
        <v>12.445309999999999</v>
      </c>
      <c r="K153" s="464">
        <v>0</v>
      </c>
      <c r="L153" s="150"/>
      <c r="M153" s="460" t="str">
        <f t="shared" si="2"/>
        <v/>
      </c>
    </row>
    <row r="154" spans="1:13" ht="14.45" customHeight="1" x14ac:dyDescent="0.2">
      <c r="A154" s="465" t="s">
        <v>415</v>
      </c>
      <c r="B154" s="461">
        <v>0</v>
      </c>
      <c r="C154" s="462">
        <v>15.19557</v>
      </c>
      <c r="D154" s="462">
        <v>15.19557</v>
      </c>
      <c r="E154" s="463">
        <v>0</v>
      </c>
      <c r="F154" s="461">
        <v>0</v>
      </c>
      <c r="G154" s="462">
        <v>0</v>
      </c>
      <c r="H154" s="462">
        <v>0</v>
      </c>
      <c r="I154" s="462">
        <v>0</v>
      </c>
      <c r="J154" s="462">
        <v>0</v>
      </c>
      <c r="K154" s="464">
        <v>0</v>
      </c>
      <c r="L154" s="150"/>
      <c r="M154" s="460" t="str">
        <f t="shared" si="2"/>
        <v/>
      </c>
    </row>
    <row r="155" spans="1:13" ht="14.45" customHeight="1" x14ac:dyDescent="0.2">
      <c r="A155" s="465" t="s">
        <v>416</v>
      </c>
      <c r="B155" s="461">
        <v>18833.212271</v>
      </c>
      <c r="C155" s="462">
        <v>51506.525880000001</v>
      </c>
      <c r="D155" s="462">
        <v>32673.313609000001</v>
      </c>
      <c r="E155" s="463">
        <v>2.7348773612726407</v>
      </c>
      <c r="F155" s="461">
        <v>0</v>
      </c>
      <c r="G155" s="462">
        <v>0</v>
      </c>
      <c r="H155" s="462">
        <v>6108.1290399999998</v>
      </c>
      <c r="I155" s="462">
        <v>29598.78631</v>
      </c>
      <c r="J155" s="462">
        <v>29598.78631</v>
      </c>
      <c r="K155" s="464">
        <v>0</v>
      </c>
      <c r="L155" s="150"/>
      <c r="M155" s="460" t="str">
        <f t="shared" si="2"/>
        <v>X</v>
      </c>
    </row>
    <row r="156" spans="1:13" ht="14.45" customHeight="1" x14ac:dyDescent="0.2">
      <c r="A156" s="465" t="s">
        <v>417</v>
      </c>
      <c r="B156" s="461">
        <v>18833.212271</v>
      </c>
      <c r="C156" s="462">
        <v>51506.525880000001</v>
      </c>
      <c r="D156" s="462">
        <v>32673.313609000001</v>
      </c>
      <c r="E156" s="463">
        <v>2.7348773612726407</v>
      </c>
      <c r="F156" s="461">
        <v>0</v>
      </c>
      <c r="G156" s="462">
        <v>0</v>
      </c>
      <c r="H156" s="462">
        <v>6108.1290399999998</v>
      </c>
      <c r="I156" s="462">
        <v>29598.78631</v>
      </c>
      <c r="J156" s="462">
        <v>29598.78631</v>
      </c>
      <c r="K156" s="464">
        <v>0</v>
      </c>
      <c r="L156" s="150"/>
      <c r="M156" s="460" t="str">
        <f t="shared" si="2"/>
        <v/>
      </c>
    </row>
    <row r="157" spans="1:13" ht="14.45" customHeight="1" x14ac:dyDescent="0.2">
      <c r="A157" s="465" t="s">
        <v>418</v>
      </c>
      <c r="B157" s="461">
        <v>0</v>
      </c>
      <c r="C157" s="462">
        <v>3647.25558</v>
      </c>
      <c r="D157" s="462">
        <v>3647.25558</v>
      </c>
      <c r="E157" s="463">
        <v>0</v>
      </c>
      <c r="F157" s="461">
        <v>0</v>
      </c>
      <c r="G157" s="462">
        <v>0</v>
      </c>
      <c r="H157" s="462">
        <v>0</v>
      </c>
      <c r="I157" s="462">
        <v>1.4434</v>
      </c>
      <c r="J157" s="462">
        <v>1.4434</v>
      </c>
      <c r="K157" s="464">
        <v>0</v>
      </c>
      <c r="L157" s="150"/>
      <c r="M157" s="460" t="str">
        <f t="shared" si="2"/>
        <v>X</v>
      </c>
    </row>
    <row r="158" spans="1:13" ht="14.45" customHeight="1" x14ac:dyDescent="0.2">
      <c r="A158" s="465" t="s">
        <v>419</v>
      </c>
      <c r="B158" s="461">
        <v>0</v>
      </c>
      <c r="C158" s="462">
        <v>3647.25558</v>
      </c>
      <c r="D158" s="462">
        <v>3647.25558</v>
      </c>
      <c r="E158" s="463">
        <v>0</v>
      </c>
      <c r="F158" s="461">
        <v>0</v>
      </c>
      <c r="G158" s="462">
        <v>0</v>
      </c>
      <c r="H158" s="462">
        <v>0</v>
      </c>
      <c r="I158" s="462">
        <v>1.4434</v>
      </c>
      <c r="J158" s="462">
        <v>1.4434</v>
      </c>
      <c r="K158" s="464">
        <v>0</v>
      </c>
      <c r="L158" s="150"/>
      <c r="M158" s="460" t="str">
        <f t="shared" si="2"/>
        <v/>
      </c>
    </row>
    <row r="159" spans="1:13" ht="14.45" customHeight="1" x14ac:dyDescent="0.2">
      <c r="A159" s="465" t="s">
        <v>420</v>
      </c>
      <c r="B159" s="461">
        <v>0</v>
      </c>
      <c r="C159" s="462">
        <v>29.06128</v>
      </c>
      <c r="D159" s="462">
        <v>29.06128</v>
      </c>
      <c r="E159" s="463">
        <v>0</v>
      </c>
      <c r="F159" s="461">
        <v>5.1921207000000003</v>
      </c>
      <c r="G159" s="462">
        <v>2.1633836250000003</v>
      </c>
      <c r="H159" s="462">
        <v>0</v>
      </c>
      <c r="I159" s="462">
        <v>29.186439999999997</v>
      </c>
      <c r="J159" s="462">
        <v>27.023056374999996</v>
      </c>
      <c r="K159" s="464">
        <v>5.6212945897039717</v>
      </c>
      <c r="L159" s="150"/>
      <c r="M159" s="460" t="str">
        <f t="shared" si="2"/>
        <v/>
      </c>
    </row>
    <row r="160" spans="1:13" ht="14.45" customHeight="1" x14ac:dyDescent="0.2">
      <c r="A160" s="465" t="s">
        <v>421</v>
      </c>
      <c r="B160" s="461">
        <v>0</v>
      </c>
      <c r="C160" s="462">
        <v>22.5</v>
      </c>
      <c r="D160" s="462">
        <v>22.5</v>
      </c>
      <c r="E160" s="463">
        <v>0</v>
      </c>
      <c r="F160" s="461">
        <v>0</v>
      </c>
      <c r="G160" s="462">
        <v>0</v>
      </c>
      <c r="H160" s="462">
        <v>0</v>
      </c>
      <c r="I160" s="462">
        <v>0</v>
      </c>
      <c r="J160" s="462">
        <v>0</v>
      </c>
      <c r="K160" s="464">
        <v>0</v>
      </c>
      <c r="L160" s="150"/>
      <c r="M160" s="460" t="str">
        <f t="shared" si="2"/>
        <v/>
      </c>
    </row>
    <row r="161" spans="1:13" ht="14.45" customHeight="1" x14ac:dyDescent="0.2">
      <c r="A161" s="465" t="s">
        <v>422</v>
      </c>
      <c r="B161" s="461">
        <v>0</v>
      </c>
      <c r="C161" s="462">
        <v>22.5</v>
      </c>
      <c r="D161" s="462">
        <v>22.5</v>
      </c>
      <c r="E161" s="463">
        <v>0</v>
      </c>
      <c r="F161" s="461">
        <v>0</v>
      </c>
      <c r="G161" s="462">
        <v>0</v>
      </c>
      <c r="H161" s="462">
        <v>0</v>
      </c>
      <c r="I161" s="462">
        <v>0</v>
      </c>
      <c r="J161" s="462">
        <v>0</v>
      </c>
      <c r="K161" s="464">
        <v>0</v>
      </c>
      <c r="L161" s="150"/>
      <c r="M161" s="460" t="str">
        <f t="shared" si="2"/>
        <v>X</v>
      </c>
    </row>
    <row r="162" spans="1:13" ht="14.45" customHeight="1" x14ac:dyDescent="0.2">
      <c r="A162" s="465" t="s">
        <v>423</v>
      </c>
      <c r="B162" s="461">
        <v>0</v>
      </c>
      <c r="C162" s="462">
        <v>22.5</v>
      </c>
      <c r="D162" s="462">
        <v>22.5</v>
      </c>
      <c r="E162" s="463">
        <v>0</v>
      </c>
      <c r="F162" s="461">
        <v>0</v>
      </c>
      <c r="G162" s="462">
        <v>0</v>
      </c>
      <c r="H162" s="462">
        <v>0</v>
      </c>
      <c r="I162" s="462">
        <v>0</v>
      </c>
      <c r="J162" s="462">
        <v>0</v>
      </c>
      <c r="K162" s="464">
        <v>0</v>
      </c>
      <c r="L162" s="150"/>
      <c r="M162" s="460" t="str">
        <f t="shared" si="2"/>
        <v/>
      </c>
    </row>
    <row r="163" spans="1:13" ht="14.45" customHeight="1" x14ac:dyDescent="0.2">
      <c r="A163" s="465" t="s">
        <v>424</v>
      </c>
      <c r="B163" s="461">
        <v>0</v>
      </c>
      <c r="C163" s="462">
        <v>6.56128</v>
      </c>
      <c r="D163" s="462">
        <v>6.56128</v>
      </c>
      <c r="E163" s="463">
        <v>0</v>
      </c>
      <c r="F163" s="461">
        <v>5.1921207000000003</v>
      </c>
      <c r="G163" s="462">
        <v>2.1633836250000003</v>
      </c>
      <c r="H163" s="462">
        <v>0</v>
      </c>
      <c r="I163" s="462">
        <v>29.186439999999997</v>
      </c>
      <c r="J163" s="462">
        <v>27.023056374999996</v>
      </c>
      <c r="K163" s="464">
        <v>5.6212945897039717</v>
      </c>
      <c r="L163" s="150"/>
      <c r="M163" s="460" t="str">
        <f t="shared" si="2"/>
        <v/>
      </c>
    </row>
    <row r="164" spans="1:13" ht="14.45" customHeight="1" x14ac:dyDescent="0.2">
      <c r="A164" s="465" t="s">
        <v>425</v>
      </c>
      <c r="B164" s="461">
        <v>0</v>
      </c>
      <c r="C164" s="462">
        <v>-6.7000000000000002E-4</v>
      </c>
      <c r="D164" s="462">
        <v>-6.7000000000000002E-4</v>
      </c>
      <c r="E164" s="463">
        <v>0</v>
      </c>
      <c r="F164" s="461">
        <v>0</v>
      </c>
      <c r="G164" s="462">
        <v>0</v>
      </c>
      <c r="H164" s="462">
        <v>0</v>
      </c>
      <c r="I164" s="462">
        <v>1.9719999999999998E-2</v>
      </c>
      <c r="J164" s="462">
        <v>1.9719999999999998E-2</v>
      </c>
      <c r="K164" s="464">
        <v>0</v>
      </c>
      <c r="L164" s="150"/>
      <c r="M164" s="460" t="str">
        <f t="shared" si="2"/>
        <v>X</v>
      </c>
    </row>
    <row r="165" spans="1:13" ht="14.45" customHeight="1" x14ac:dyDescent="0.2">
      <c r="A165" s="465" t="s">
        <v>426</v>
      </c>
      <c r="B165" s="461">
        <v>0</v>
      </c>
      <c r="C165" s="462">
        <v>-6.7000000000000002E-4</v>
      </c>
      <c r="D165" s="462">
        <v>-6.7000000000000002E-4</v>
      </c>
      <c r="E165" s="463">
        <v>0</v>
      </c>
      <c r="F165" s="461">
        <v>0</v>
      </c>
      <c r="G165" s="462">
        <v>0</v>
      </c>
      <c r="H165" s="462">
        <v>0</v>
      </c>
      <c r="I165" s="462">
        <v>1.9719999999999998E-2</v>
      </c>
      <c r="J165" s="462">
        <v>1.9719999999999998E-2</v>
      </c>
      <c r="K165" s="464">
        <v>0</v>
      </c>
      <c r="L165" s="150"/>
      <c r="M165" s="460" t="str">
        <f t="shared" si="2"/>
        <v/>
      </c>
    </row>
    <row r="166" spans="1:13" ht="14.45" customHeight="1" x14ac:dyDescent="0.2">
      <c r="A166" s="465" t="s">
        <v>427</v>
      </c>
      <c r="B166" s="461">
        <v>0</v>
      </c>
      <c r="C166" s="462">
        <v>6.5619499999999995</v>
      </c>
      <c r="D166" s="462">
        <v>6.5619499999999995</v>
      </c>
      <c r="E166" s="463">
        <v>0</v>
      </c>
      <c r="F166" s="461">
        <v>5.1921207000000003</v>
      </c>
      <c r="G166" s="462">
        <v>2.1633836250000003</v>
      </c>
      <c r="H166" s="462">
        <v>0</v>
      </c>
      <c r="I166" s="462">
        <v>29.166720000000002</v>
      </c>
      <c r="J166" s="462">
        <v>27.003336375</v>
      </c>
      <c r="K166" s="464">
        <v>5.6174965269971482</v>
      </c>
      <c r="L166" s="150"/>
      <c r="M166" s="460" t="str">
        <f t="shared" si="2"/>
        <v>X</v>
      </c>
    </row>
    <row r="167" spans="1:13" ht="14.45" customHeight="1" x14ac:dyDescent="0.2">
      <c r="A167" s="465" t="s">
        <v>428</v>
      </c>
      <c r="B167" s="461">
        <v>0</v>
      </c>
      <c r="C167" s="462">
        <v>0</v>
      </c>
      <c r="D167" s="462">
        <v>0</v>
      </c>
      <c r="E167" s="463">
        <v>0</v>
      </c>
      <c r="F167" s="461">
        <v>0</v>
      </c>
      <c r="G167" s="462">
        <v>0</v>
      </c>
      <c r="H167" s="462">
        <v>0</v>
      </c>
      <c r="I167" s="462">
        <v>29.166720000000002</v>
      </c>
      <c r="J167" s="462">
        <v>29.166720000000002</v>
      </c>
      <c r="K167" s="464">
        <v>0</v>
      </c>
      <c r="L167" s="150"/>
      <c r="M167" s="460" t="str">
        <f t="shared" si="2"/>
        <v/>
      </c>
    </row>
    <row r="168" spans="1:13" ht="14.45" customHeight="1" x14ac:dyDescent="0.2">
      <c r="A168" s="465" t="s">
        <v>429</v>
      </c>
      <c r="B168" s="461">
        <v>0</v>
      </c>
      <c r="C168" s="462">
        <v>6.5619499999999995</v>
      </c>
      <c r="D168" s="462">
        <v>6.5619499999999995</v>
      </c>
      <c r="E168" s="463">
        <v>0</v>
      </c>
      <c r="F168" s="461">
        <v>5.1921207000000003</v>
      </c>
      <c r="G168" s="462">
        <v>2.1633836250000003</v>
      </c>
      <c r="H168" s="462">
        <v>0</v>
      </c>
      <c r="I168" s="462">
        <v>0</v>
      </c>
      <c r="J168" s="462">
        <v>-2.1633836250000003</v>
      </c>
      <c r="K168" s="464">
        <v>0</v>
      </c>
      <c r="L168" s="150"/>
      <c r="M168" s="460" t="str">
        <f t="shared" si="2"/>
        <v/>
      </c>
    </row>
    <row r="169" spans="1:13" ht="14.45" customHeight="1" x14ac:dyDescent="0.2">
      <c r="A169" s="465" t="s">
        <v>430</v>
      </c>
      <c r="B169" s="461">
        <v>0</v>
      </c>
      <c r="C169" s="462">
        <v>0.16197999999999999</v>
      </c>
      <c r="D169" s="462">
        <v>0.16197999999999999</v>
      </c>
      <c r="E169" s="463">
        <v>0</v>
      </c>
      <c r="F169" s="461">
        <v>0.14812799999999998</v>
      </c>
      <c r="G169" s="462">
        <v>6.1719999999999997E-2</v>
      </c>
      <c r="H169" s="462">
        <v>0</v>
      </c>
      <c r="I169" s="462">
        <v>9.4109999999999999E-2</v>
      </c>
      <c r="J169" s="462">
        <v>3.2390000000000002E-2</v>
      </c>
      <c r="K169" s="464">
        <v>0.63532890473104353</v>
      </c>
      <c r="L169" s="150"/>
      <c r="M169" s="460" t="str">
        <f t="shared" si="2"/>
        <v/>
      </c>
    </row>
    <row r="170" spans="1:13" ht="14.45" customHeight="1" x14ac:dyDescent="0.2">
      <c r="A170" s="465" t="s">
        <v>431</v>
      </c>
      <c r="B170" s="461">
        <v>0</v>
      </c>
      <c r="C170" s="462">
        <v>0.16197999999999999</v>
      </c>
      <c r="D170" s="462">
        <v>0.16197999999999999</v>
      </c>
      <c r="E170" s="463">
        <v>0</v>
      </c>
      <c r="F170" s="461">
        <v>0.14812799999999998</v>
      </c>
      <c r="G170" s="462">
        <v>6.1719999999999997E-2</v>
      </c>
      <c r="H170" s="462">
        <v>0</v>
      </c>
      <c r="I170" s="462">
        <v>9.4109999999999999E-2</v>
      </c>
      <c r="J170" s="462">
        <v>3.2390000000000002E-2</v>
      </c>
      <c r="K170" s="464">
        <v>0.63532890473104353</v>
      </c>
      <c r="L170" s="150"/>
      <c r="M170" s="460" t="str">
        <f t="shared" si="2"/>
        <v/>
      </c>
    </row>
    <row r="171" spans="1:13" ht="14.45" customHeight="1" x14ac:dyDescent="0.2">
      <c r="A171" s="465" t="s">
        <v>432</v>
      </c>
      <c r="B171" s="461">
        <v>0</v>
      </c>
      <c r="C171" s="462">
        <v>0.16197999999999999</v>
      </c>
      <c r="D171" s="462">
        <v>0.16197999999999999</v>
      </c>
      <c r="E171" s="463">
        <v>0</v>
      </c>
      <c r="F171" s="461">
        <v>0.14812799999999998</v>
      </c>
      <c r="G171" s="462">
        <v>6.1719999999999997E-2</v>
      </c>
      <c r="H171" s="462">
        <v>0</v>
      </c>
      <c r="I171" s="462">
        <v>9.4109999999999999E-2</v>
      </c>
      <c r="J171" s="462">
        <v>3.2390000000000002E-2</v>
      </c>
      <c r="K171" s="464">
        <v>0.63532890473104353</v>
      </c>
      <c r="L171" s="150"/>
      <c r="M171" s="460" t="str">
        <f t="shared" si="2"/>
        <v>X</v>
      </c>
    </row>
    <row r="172" spans="1:13" ht="14.45" customHeight="1" x14ac:dyDescent="0.2">
      <c r="A172" s="465" t="s">
        <v>433</v>
      </c>
      <c r="B172" s="461">
        <v>0</v>
      </c>
      <c r="C172" s="462">
        <v>0.16197999999999999</v>
      </c>
      <c r="D172" s="462">
        <v>0.16197999999999999</v>
      </c>
      <c r="E172" s="463">
        <v>0</v>
      </c>
      <c r="F172" s="461">
        <v>0.14812799999999998</v>
      </c>
      <c r="G172" s="462">
        <v>6.1719999999999997E-2</v>
      </c>
      <c r="H172" s="462">
        <v>0</v>
      </c>
      <c r="I172" s="462">
        <v>9.4109999999999999E-2</v>
      </c>
      <c r="J172" s="462">
        <v>3.2390000000000002E-2</v>
      </c>
      <c r="K172" s="464">
        <v>0.63532890473104353</v>
      </c>
      <c r="L172" s="150"/>
      <c r="M172" s="460" t="str">
        <f t="shared" si="2"/>
        <v/>
      </c>
    </row>
    <row r="173" spans="1:13" ht="14.45" customHeight="1" x14ac:dyDescent="0.2">
      <c r="A173" s="465" t="s">
        <v>434</v>
      </c>
      <c r="B173" s="461">
        <v>0</v>
      </c>
      <c r="C173" s="462">
        <v>239.03198999999998</v>
      </c>
      <c r="D173" s="462">
        <v>239.03198999999998</v>
      </c>
      <c r="E173" s="463">
        <v>0</v>
      </c>
      <c r="F173" s="461">
        <v>0</v>
      </c>
      <c r="G173" s="462">
        <v>0</v>
      </c>
      <c r="H173" s="462">
        <v>59.756999999999998</v>
      </c>
      <c r="I173" s="462">
        <v>298.78497999999996</v>
      </c>
      <c r="J173" s="462">
        <v>298.78497999999996</v>
      </c>
      <c r="K173" s="464">
        <v>0</v>
      </c>
      <c r="L173" s="150"/>
      <c r="M173" s="460" t="str">
        <f t="shared" si="2"/>
        <v/>
      </c>
    </row>
    <row r="174" spans="1:13" ht="14.45" customHeight="1" x14ac:dyDescent="0.2">
      <c r="A174" s="465" t="s">
        <v>435</v>
      </c>
      <c r="B174" s="461">
        <v>0</v>
      </c>
      <c r="C174" s="462">
        <v>239.03198999999998</v>
      </c>
      <c r="D174" s="462">
        <v>239.03198999999998</v>
      </c>
      <c r="E174" s="463">
        <v>0</v>
      </c>
      <c r="F174" s="461">
        <v>0</v>
      </c>
      <c r="G174" s="462">
        <v>0</v>
      </c>
      <c r="H174" s="462">
        <v>59.756999999999998</v>
      </c>
      <c r="I174" s="462">
        <v>298.78497999999996</v>
      </c>
      <c r="J174" s="462">
        <v>298.78497999999996</v>
      </c>
      <c r="K174" s="464">
        <v>0</v>
      </c>
      <c r="L174" s="150"/>
      <c r="M174" s="460" t="str">
        <f t="shared" si="2"/>
        <v/>
      </c>
    </row>
    <row r="175" spans="1:13" ht="14.45" customHeight="1" x14ac:dyDescent="0.2">
      <c r="A175" s="465" t="s">
        <v>436</v>
      </c>
      <c r="B175" s="461">
        <v>0</v>
      </c>
      <c r="C175" s="462">
        <v>239.03198999999998</v>
      </c>
      <c r="D175" s="462">
        <v>239.03198999999998</v>
      </c>
      <c r="E175" s="463">
        <v>0</v>
      </c>
      <c r="F175" s="461">
        <v>0</v>
      </c>
      <c r="G175" s="462">
        <v>0</v>
      </c>
      <c r="H175" s="462">
        <v>59.756999999999998</v>
      </c>
      <c r="I175" s="462">
        <v>298.78497999999996</v>
      </c>
      <c r="J175" s="462">
        <v>298.78497999999996</v>
      </c>
      <c r="K175" s="464">
        <v>0</v>
      </c>
      <c r="L175" s="150"/>
      <c r="M175" s="460" t="str">
        <f t="shared" si="2"/>
        <v>X</v>
      </c>
    </row>
    <row r="176" spans="1:13" ht="14.45" customHeight="1" x14ac:dyDescent="0.2">
      <c r="A176" s="465" t="s">
        <v>437</v>
      </c>
      <c r="B176" s="461">
        <v>0</v>
      </c>
      <c r="C176" s="462">
        <v>239.03198999999998</v>
      </c>
      <c r="D176" s="462">
        <v>239.03198999999998</v>
      </c>
      <c r="E176" s="463">
        <v>0</v>
      </c>
      <c r="F176" s="461">
        <v>0</v>
      </c>
      <c r="G176" s="462">
        <v>0</v>
      </c>
      <c r="H176" s="462">
        <v>59.756999999999998</v>
      </c>
      <c r="I176" s="462">
        <v>298.78497999999996</v>
      </c>
      <c r="J176" s="462">
        <v>298.78497999999996</v>
      </c>
      <c r="K176" s="464">
        <v>0</v>
      </c>
      <c r="L176" s="150"/>
      <c r="M176" s="460" t="str">
        <f t="shared" si="2"/>
        <v/>
      </c>
    </row>
    <row r="177" spans="1:13" ht="14.45" customHeight="1" x14ac:dyDescent="0.2">
      <c r="A177" s="465" t="s">
        <v>438</v>
      </c>
      <c r="B177" s="461">
        <v>0</v>
      </c>
      <c r="C177" s="462">
        <v>3355.3362499999998</v>
      </c>
      <c r="D177" s="462">
        <v>3355.3362499999998</v>
      </c>
      <c r="E177" s="463">
        <v>0</v>
      </c>
      <c r="F177" s="461">
        <v>0</v>
      </c>
      <c r="G177" s="462">
        <v>0</v>
      </c>
      <c r="H177" s="462">
        <v>139.23723999999999</v>
      </c>
      <c r="I177" s="462">
        <v>1059.76151</v>
      </c>
      <c r="J177" s="462">
        <v>1059.76151</v>
      </c>
      <c r="K177" s="464">
        <v>0</v>
      </c>
      <c r="L177" s="150"/>
      <c r="M177" s="460" t="str">
        <f t="shared" si="2"/>
        <v/>
      </c>
    </row>
    <row r="178" spans="1:13" ht="14.45" customHeight="1" x14ac:dyDescent="0.2">
      <c r="A178" s="465" t="s">
        <v>439</v>
      </c>
      <c r="B178" s="461">
        <v>0</v>
      </c>
      <c r="C178" s="462">
        <v>3355.3362499999998</v>
      </c>
      <c r="D178" s="462">
        <v>3355.3362499999998</v>
      </c>
      <c r="E178" s="463">
        <v>0</v>
      </c>
      <c r="F178" s="461">
        <v>0</v>
      </c>
      <c r="G178" s="462">
        <v>0</v>
      </c>
      <c r="H178" s="462">
        <v>139.23723999999999</v>
      </c>
      <c r="I178" s="462">
        <v>1059.76151</v>
      </c>
      <c r="J178" s="462">
        <v>1059.76151</v>
      </c>
      <c r="K178" s="464">
        <v>0</v>
      </c>
      <c r="L178" s="150"/>
      <c r="M178" s="460" t="str">
        <f t="shared" si="2"/>
        <v/>
      </c>
    </row>
    <row r="179" spans="1:13" ht="14.45" customHeight="1" x14ac:dyDescent="0.2">
      <c r="A179" s="465" t="s">
        <v>440</v>
      </c>
      <c r="B179" s="461">
        <v>0</v>
      </c>
      <c r="C179" s="462">
        <v>3355.3362499999998</v>
      </c>
      <c r="D179" s="462">
        <v>3355.3362499999998</v>
      </c>
      <c r="E179" s="463">
        <v>0</v>
      </c>
      <c r="F179" s="461">
        <v>0</v>
      </c>
      <c r="G179" s="462">
        <v>0</v>
      </c>
      <c r="H179" s="462">
        <v>139.23723999999999</v>
      </c>
      <c r="I179" s="462">
        <v>1059.76151</v>
      </c>
      <c r="J179" s="462">
        <v>1059.76151</v>
      </c>
      <c r="K179" s="464">
        <v>0</v>
      </c>
      <c r="L179" s="150"/>
      <c r="M179" s="460" t="str">
        <f t="shared" si="2"/>
        <v/>
      </c>
    </row>
    <row r="180" spans="1:13" ht="14.45" customHeight="1" x14ac:dyDescent="0.2">
      <c r="A180" s="465" t="s">
        <v>441</v>
      </c>
      <c r="B180" s="461">
        <v>0</v>
      </c>
      <c r="C180" s="462">
        <v>0.22077000000000002</v>
      </c>
      <c r="D180" s="462">
        <v>0.22077000000000002</v>
      </c>
      <c r="E180" s="463">
        <v>0</v>
      </c>
      <c r="F180" s="461">
        <v>0</v>
      </c>
      <c r="G180" s="462">
        <v>0</v>
      </c>
      <c r="H180" s="462">
        <v>0.58235999999999999</v>
      </c>
      <c r="I180" s="462">
        <v>0.64513999999999994</v>
      </c>
      <c r="J180" s="462">
        <v>0.64513999999999994</v>
      </c>
      <c r="K180" s="464">
        <v>0</v>
      </c>
      <c r="L180" s="150"/>
      <c r="M180" s="460" t="str">
        <f t="shared" si="2"/>
        <v>X</v>
      </c>
    </row>
    <row r="181" spans="1:13" ht="14.45" customHeight="1" x14ac:dyDescent="0.2">
      <c r="A181" s="465" t="s">
        <v>442</v>
      </c>
      <c r="B181" s="461">
        <v>0</v>
      </c>
      <c r="C181" s="462">
        <v>0.22077000000000002</v>
      </c>
      <c r="D181" s="462">
        <v>0.22077000000000002</v>
      </c>
      <c r="E181" s="463">
        <v>0</v>
      </c>
      <c r="F181" s="461">
        <v>0</v>
      </c>
      <c r="G181" s="462">
        <v>0</v>
      </c>
      <c r="H181" s="462">
        <v>0.58235999999999999</v>
      </c>
      <c r="I181" s="462">
        <v>0.64513999999999994</v>
      </c>
      <c r="J181" s="462">
        <v>0.64513999999999994</v>
      </c>
      <c r="K181" s="464">
        <v>0</v>
      </c>
      <c r="L181" s="150"/>
      <c r="M181" s="460" t="str">
        <f t="shared" si="2"/>
        <v/>
      </c>
    </row>
    <row r="182" spans="1:13" ht="14.45" customHeight="1" x14ac:dyDescent="0.2">
      <c r="A182" s="465" t="s">
        <v>443</v>
      </c>
      <c r="B182" s="461">
        <v>0</v>
      </c>
      <c r="C182" s="462">
        <v>16.343</v>
      </c>
      <c r="D182" s="462">
        <v>16.343</v>
      </c>
      <c r="E182" s="463">
        <v>0</v>
      </c>
      <c r="F182" s="461">
        <v>0</v>
      </c>
      <c r="G182" s="462">
        <v>0</v>
      </c>
      <c r="H182" s="462">
        <v>1.02</v>
      </c>
      <c r="I182" s="462">
        <v>5.35</v>
      </c>
      <c r="J182" s="462">
        <v>5.35</v>
      </c>
      <c r="K182" s="464">
        <v>0</v>
      </c>
      <c r="L182" s="150"/>
      <c r="M182" s="460" t="str">
        <f t="shared" si="2"/>
        <v>X</v>
      </c>
    </row>
    <row r="183" spans="1:13" ht="14.45" customHeight="1" x14ac:dyDescent="0.2">
      <c r="A183" s="465" t="s">
        <v>444</v>
      </c>
      <c r="B183" s="461">
        <v>0</v>
      </c>
      <c r="C183" s="462">
        <v>16.343</v>
      </c>
      <c r="D183" s="462">
        <v>16.343</v>
      </c>
      <c r="E183" s="463">
        <v>0</v>
      </c>
      <c r="F183" s="461">
        <v>0</v>
      </c>
      <c r="G183" s="462">
        <v>0</v>
      </c>
      <c r="H183" s="462">
        <v>1.02</v>
      </c>
      <c r="I183" s="462">
        <v>5.35</v>
      </c>
      <c r="J183" s="462">
        <v>5.35</v>
      </c>
      <c r="K183" s="464">
        <v>0</v>
      </c>
      <c r="L183" s="150"/>
      <c r="M183" s="460" t="str">
        <f t="shared" si="2"/>
        <v/>
      </c>
    </row>
    <row r="184" spans="1:13" ht="14.45" customHeight="1" x14ac:dyDescent="0.2">
      <c r="A184" s="465" t="s">
        <v>445</v>
      </c>
      <c r="B184" s="461">
        <v>0</v>
      </c>
      <c r="C184" s="462">
        <v>3.59388</v>
      </c>
      <c r="D184" s="462">
        <v>3.59388</v>
      </c>
      <c r="E184" s="463">
        <v>0</v>
      </c>
      <c r="F184" s="461">
        <v>0</v>
      </c>
      <c r="G184" s="462">
        <v>0</v>
      </c>
      <c r="H184" s="462">
        <v>0.93191999999999997</v>
      </c>
      <c r="I184" s="462">
        <v>2.4889399999999999</v>
      </c>
      <c r="J184" s="462">
        <v>2.4889399999999999</v>
      </c>
      <c r="K184" s="464">
        <v>0</v>
      </c>
      <c r="L184" s="150"/>
      <c r="M184" s="460" t="str">
        <f t="shared" si="2"/>
        <v>X</v>
      </c>
    </row>
    <row r="185" spans="1:13" ht="14.45" customHeight="1" x14ac:dyDescent="0.2">
      <c r="A185" s="465" t="s">
        <v>446</v>
      </c>
      <c r="B185" s="461">
        <v>0</v>
      </c>
      <c r="C185" s="462">
        <v>3.59388</v>
      </c>
      <c r="D185" s="462">
        <v>3.59388</v>
      </c>
      <c r="E185" s="463">
        <v>0</v>
      </c>
      <c r="F185" s="461">
        <v>0</v>
      </c>
      <c r="G185" s="462">
        <v>0</v>
      </c>
      <c r="H185" s="462">
        <v>0.93191999999999997</v>
      </c>
      <c r="I185" s="462">
        <v>2.4889399999999999</v>
      </c>
      <c r="J185" s="462">
        <v>2.4889399999999999</v>
      </c>
      <c r="K185" s="464">
        <v>0</v>
      </c>
      <c r="L185" s="150"/>
      <c r="M185" s="460" t="str">
        <f t="shared" si="2"/>
        <v/>
      </c>
    </row>
    <row r="186" spans="1:13" ht="14.45" customHeight="1" x14ac:dyDescent="0.2">
      <c r="A186" s="465" t="s">
        <v>447</v>
      </c>
      <c r="B186" s="461">
        <v>0</v>
      </c>
      <c r="C186" s="462">
        <v>0.5262</v>
      </c>
      <c r="D186" s="462">
        <v>0.5262</v>
      </c>
      <c r="E186" s="463">
        <v>0</v>
      </c>
      <c r="F186" s="461">
        <v>0</v>
      </c>
      <c r="G186" s="462">
        <v>0</v>
      </c>
      <c r="H186" s="462">
        <v>0.34758999999999995</v>
      </c>
      <c r="I186" s="462">
        <v>1.4750999999999999</v>
      </c>
      <c r="J186" s="462">
        <v>1.4750999999999999</v>
      </c>
      <c r="K186" s="464">
        <v>0</v>
      </c>
      <c r="L186" s="150"/>
      <c r="M186" s="460" t="str">
        <f t="shared" si="2"/>
        <v>X</v>
      </c>
    </row>
    <row r="187" spans="1:13" ht="14.45" customHeight="1" x14ac:dyDescent="0.2">
      <c r="A187" s="465" t="s">
        <v>448</v>
      </c>
      <c r="B187" s="461">
        <v>0</v>
      </c>
      <c r="C187" s="462">
        <v>0.5262</v>
      </c>
      <c r="D187" s="462">
        <v>0.5262</v>
      </c>
      <c r="E187" s="463">
        <v>0</v>
      </c>
      <c r="F187" s="461">
        <v>0</v>
      </c>
      <c r="G187" s="462">
        <v>0</v>
      </c>
      <c r="H187" s="462">
        <v>0.34758999999999995</v>
      </c>
      <c r="I187" s="462">
        <v>1.4750999999999999</v>
      </c>
      <c r="J187" s="462">
        <v>1.4750999999999999</v>
      </c>
      <c r="K187" s="464">
        <v>0</v>
      </c>
      <c r="L187" s="150"/>
      <c r="M187" s="460" t="str">
        <f t="shared" si="2"/>
        <v/>
      </c>
    </row>
    <row r="188" spans="1:13" ht="14.45" customHeight="1" x14ac:dyDescent="0.2">
      <c r="A188" s="465" t="s">
        <v>449</v>
      </c>
      <c r="B188" s="461">
        <v>0</v>
      </c>
      <c r="C188" s="462">
        <v>7.5845799999999999</v>
      </c>
      <c r="D188" s="462">
        <v>7.5845799999999999</v>
      </c>
      <c r="E188" s="463">
        <v>0</v>
      </c>
      <c r="F188" s="461">
        <v>0</v>
      </c>
      <c r="G188" s="462">
        <v>0</v>
      </c>
      <c r="H188" s="462">
        <v>0</v>
      </c>
      <c r="I188" s="462">
        <v>0</v>
      </c>
      <c r="J188" s="462">
        <v>0</v>
      </c>
      <c r="K188" s="464">
        <v>0</v>
      </c>
      <c r="L188" s="150"/>
      <c r="M188" s="460" t="str">
        <f t="shared" si="2"/>
        <v>X</v>
      </c>
    </row>
    <row r="189" spans="1:13" ht="14.45" customHeight="1" x14ac:dyDescent="0.2">
      <c r="A189" s="465" t="s">
        <v>450</v>
      </c>
      <c r="B189" s="461">
        <v>0</v>
      </c>
      <c r="C189" s="462">
        <v>7.5845799999999999</v>
      </c>
      <c r="D189" s="462">
        <v>7.5845799999999999</v>
      </c>
      <c r="E189" s="463">
        <v>0</v>
      </c>
      <c r="F189" s="461">
        <v>0</v>
      </c>
      <c r="G189" s="462">
        <v>0</v>
      </c>
      <c r="H189" s="462">
        <v>0</v>
      </c>
      <c r="I189" s="462">
        <v>0</v>
      </c>
      <c r="J189" s="462">
        <v>0</v>
      </c>
      <c r="K189" s="464">
        <v>0</v>
      </c>
      <c r="L189" s="150"/>
      <c r="M189" s="460" t="str">
        <f t="shared" si="2"/>
        <v/>
      </c>
    </row>
    <row r="190" spans="1:13" ht="14.45" customHeight="1" x14ac:dyDescent="0.2">
      <c r="A190" s="465" t="s">
        <v>451</v>
      </c>
      <c r="B190" s="461">
        <v>0</v>
      </c>
      <c r="C190" s="462">
        <v>0.61599999999999999</v>
      </c>
      <c r="D190" s="462">
        <v>0.61599999999999999</v>
      </c>
      <c r="E190" s="463">
        <v>0</v>
      </c>
      <c r="F190" s="461">
        <v>0</v>
      </c>
      <c r="G190" s="462">
        <v>0</v>
      </c>
      <c r="H190" s="462">
        <v>2.8000000000000001E-2</v>
      </c>
      <c r="I190" s="462">
        <v>8.4000000000000005E-2</v>
      </c>
      <c r="J190" s="462">
        <v>8.4000000000000005E-2</v>
      </c>
      <c r="K190" s="464">
        <v>0</v>
      </c>
      <c r="L190" s="150"/>
      <c r="M190" s="460" t="str">
        <f t="shared" si="2"/>
        <v>X</v>
      </c>
    </row>
    <row r="191" spans="1:13" ht="14.45" customHeight="1" x14ac:dyDescent="0.2">
      <c r="A191" s="465" t="s">
        <v>452</v>
      </c>
      <c r="B191" s="461">
        <v>0</v>
      </c>
      <c r="C191" s="462">
        <v>0.61599999999999999</v>
      </c>
      <c r="D191" s="462">
        <v>0.61599999999999999</v>
      </c>
      <c r="E191" s="463">
        <v>0</v>
      </c>
      <c r="F191" s="461">
        <v>0</v>
      </c>
      <c r="G191" s="462">
        <v>0</v>
      </c>
      <c r="H191" s="462">
        <v>2.8000000000000001E-2</v>
      </c>
      <c r="I191" s="462">
        <v>8.4000000000000005E-2</v>
      </c>
      <c r="J191" s="462">
        <v>8.4000000000000005E-2</v>
      </c>
      <c r="K191" s="464">
        <v>0</v>
      </c>
      <c r="L191" s="150"/>
      <c r="M191" s="460" t="str">
        <f t="shared" si="2"/>
        <v/>
      </c>
    </row>
    <row r="192" spans="1:13" ht="14.45" customHeight="1" x14ac:dyDescent="0.2">
      <c r="A192" s="465" t="s">
        <v>453</v>
      </c>
      <c r="B192" s="461">
        <v>0</v>
      </c>
      <c r="C192" s="462">
        <v>1106.74594</v>
      </c>
      <c r="D192" s="462">
        <v>1106.74594</v>
      </c>
      <c r="E192" s="463">
        <v>0</v>
      </c>
      <c r="F192" s="461">
        <v>0</v>
      </c>
      <c r="G192" s="462">
        <v>0</v>
      </c>
      <c r="H192" s="462">
        <v>0</v>
      </c>
      <c r="I192" s="462">
        <v>216.4504</v>
      </c>
      <c r="J192" s="462">
        <v>216.4504</v>
      </c>
      <c r="K192" s="464">
        <v>0</v>
      </c>
      <c r="L192" s="150"/>
      <c r="M192" s="460" t="str">
        <f t="shared" si="2"/>
        <v>X</v>
      </c>
    </row>
    <row r="193" spans="1:13" ht="14.45" customHeight="1" x14ac:dyDescent="0.2">
      <c r="A193" s="465" t="s">
        <v>454</v>
      </c>
      <c r="B193" s="461">
        <v>0</v>
      </c>
      <c r="C193" s="462">
        <v>1106.74594</v>
      </c>
      <c r="D193" s="462">
        <v>1106.74594</v>
      </c>
      <c r="E193" s="463">
        <v>0</v>
      </c>
      <c r="F193" s="461">
        <v>0</v>
      </c>
      <c r="G193" s="462">
        <v>0</v>
      </c>
      <c r="H193" s="462">
        <v>0</v>
      </c>
      <c r="I193" s="462">
        <v>216.4504</v>
      </c>
      <c r="J193" s="462">
        <v>216.4504</v>
      </c>
      <c r="K193" s="464">
        <v>0</v>
      </c>
      <c r="L193" s="150"/>
      <c r="M193" s="460" t="str">
        <f t="shared" si="2"/>
        <v/>
      </c>
    </row>
    <row r="194" spans="1:13" ht="14.45" customHeight="1" x14ac:dyDescent="0.2">
      <c r="A194" s="465" t="s">
        <v>455</v>
      </c>
      <c r="B194" s="461">
        <v>0</v>
      </c>
      <c r="C194" s="462">
        <v>2219.70588</v>
      </c>
      <c r="D194" s="462">
        <v>2219.70588</v>
      </c>
      <c r="E194" s="463">
        <v>0</v>
      </c>
      <c r="F194" s="461">
        <v>0</v>
      </c>
      <c r="G194" s="462">
        <v>0</v>
      </c>
      <c r="H194" s="462">
        <v>136.32737</v>
      </c>
      <c r="I194" s="462">
        <v>833.26793000000009</v>
      </c>
      <c r="J194" s="462">
        <v>833.26793000000009</v>
      </c>
      <c r="K194" s="464">
        <v>0</v>
      </c>
      <c r="L194" s="150"/>
      <c r="M194" s="460" t="str">
        <f t="shared" si="2"/>
        <v>X</v>
      </c>
    </row>
    <row r="195" spans="1:13" ht="14.45" customHeight="1" x14ac:dyDescent="0.2">
      <c r="A195" s="465" t="s">
        <v>456</v>
      </c>
      <c r="B195" s="461">
        <v>0</v>
      </c>
      <c r="C195" s="462">
        <v>2219.70588</v>
      </c>
      <c r="D195" s="462">
        <v>2219.70588</v>
      </c>
      <c r="E195" s="463">
        <v>0</v>
      </c>
      <c r="F195" s="461">
        <v>0</v>
      </c>
      <c r="G195" s="462">
        <v>0</v>
      </c>
      <c r="H195" s="462">
        <v>136.32737</v>
      </c>
      <c r="I195" s="462">
        <v>833.26793000000009</v>
      </c>
      <c r="J195" s="462">
        <v>833.26793000000009</v>
      </c>
      <c r="K195" s="464">
        <v>0</v>
      </c>
      <c r="L195" s="150"/>
      <c r="M195" s="460" t="str">
        <f t="shared" si="2"/>
        <v/>
      </c>
    </row>
    <row r="196" spans="1:13" ht="14.45" customHeight="1" x14ac:dyDescent="0.2">
      <c r="A196" s="465"/>
      <c r="B196" s="461"/>
      <c r="C196" s="462"/>
      <c r="D196" s="462"/>
      <c r="E196" s="463"/>
      <c r="F196" s="461"/>
      <c r="G196" s="462"/>
      <c r="H196" s="462"/>
      <c r="I196" s="462"/>
      <c r="J196" s="462"/>
      <c r="K196" s="464"/>
      <c r="L196" s="150"/>
      <c r="M196" s="460" t="str">
        <f t="shared" si="2"/>
        <v/>
      </c>
    </row>
    <row r="197" spans="1:13" ht="14.45" customHeight="1" x14ac:dyDescent="0.2">
      <c r="A197" s="465"/>
      <c r="B197" s="461"/>
      <c r="C197" s="462"/>
      <c r="D197" s="462"/>
      <c r="E197" s="463"/>
      <c r="F197" s="461"/>
      <c r="G197" s="462"/>
      <c r="H197" s="462"/>
      <c r="I197" s="462"/>
      <c r="J197" s="462"/>
      <c r="K197" s="464"/>
      <c r="L197" s="150"/>
      <c r="M197" s="460" t="str">
        <f t="shared" si="2"/>
        <v/>
      </c>
    </row>
    <row r="198" spans="1:13" ht="14.45" customHeight="1" x14ac:dyDescent="0.2">
      <c r="A198" s="465"/>
      <c r="B198" s="461"/>
      <c r="C198" s="462"/>
      <c r="D198" s="462"/>
      <c r="E198" s="463"/>
      <c r="F198" s="461"/>
      <c r="G198" s="462"/>
      <c r="H198" s="462"/>
      <c r="I198" s="462"/>
      <c r="J198" s="462"/>
      <c r="K198" s="464"/>
      <c r="L198" s="150"/>
      <c r="M198" s="460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5"/>
      <c r="B199" s="461"/>
      <c r="C199" s="462"/>
      <c r="D199" s="462"/>
      <c r="E199" s="463"/>
      <c r="F199" s="461"/>
      <c r="G199" s="462"/>
      <c r="H199" s="462"/>
      <c r="I199" s="462"/>
      <c r="J199" s="462"/>
      <c r="K199" s="464"/>
      <c r="L199" s="150"/>
      <c r="M199" s="460" t="str">
        <f t="shared" si="3"/>
        <v/>
      </c>
    </row>
    <row r="200" spans="1:13" ht="14.45" customHeight="1" x14ac:dyDescent="0.2">
      <c r="A200" s="465"/>
      <c r="B200" s="461"/>
      <c r="C200" s="462"/>
      <c r="D200" s="462"/>
      <c r="E200" s="463"/>
      <c r="F200" s="461"/>
      <c r="G200" s="462"/>
      <c r="H200" s="462"/>
      <c r="I200" s="462"/>
      <c r="J200" s="462"/>
      <c r="K200" s="464"/>
      <c r="L200" s="150"/>
      <c r="M200" s="460" t="str">
        <f t="shared" si="3"/>
        <v/>
      </c>
    </row>
    <row r="201" spans="1:13" ht="14.45" customHeight="1" x14ac:dyDescent="0.2">
      <c r="A201" s="465"/>
      <c r="B201" s="461"/>
      <c r="C201" s="462"/>
      <c r="D201" s="462"/>
      <c r="E201" s="463"/>
      <c r="F201" s="461"/>
      <c r="G201" s="462"/>
      <c r="H201" s="462"/>
      <c r="I201" s="462"/>
      <c r="J201" s="462"/>
      <c r="K201" s="464"/>
      <c r="L201" s="150"/>
      <c r="M201" s="460" t="str">
        <f t="shared" si="3"/>
        <v/>
      </c>
    </row>
    <row r="202" spans="1:13" ht="14.45" customHeight="1" x14ac:dyDescent="0.2">
      <c r="A202" s="465"/>
      <c r="B202" s="461"/>
      <c r="C202" s="462"/>
      <c r="D202" s="462"/>
      <c r="E202" s="463"/>
      <c r="F202" s="461"/>
      <c r="G202" s="462"/>
      <c r="H202" s="462"/>
      <c r="I202" s="462"/>
      <c r="J202" s="462"/>
      <c r="K202" s="464"/>
      <c r="L202" s="150"/>
      <c r="M202" s="460" t="str">
        <f t="shared" si="3"/>
        <v/>
      </c>
    </row>
    <row r="203" spans="1:13" ht="14.45" customHeight="1" x14ac:dyDescent="0.2">
      <c r="A203" s="465"/>
      <c r="B203" s="461"/>
      <c r="C203" s="462"/>
      <c r="D203" s="462"/>
      <c r="E203" s="463"/>
      <c r="F203" s="461"/>
      <c r="G203" s="462"/>
      <c r="H203" s="462"/>
      <c r="I203" s="462"/>
      <c r="J203" s="462"/>
      <c r="K203" s="464"/>
      <c r="L203" s="150"/>
      <c r="M203" s="460" t="str">
        <f t="shared" si="3"/>
        <v/>
      </c>
    </row>
    <row r="204" spans="1:13" ht="14.45" customHeight="1" x14ac:dyDescent="0.2">
      <c r="A204" s="465"/>
      <c r="B204" s="461"/>
      <c r="C204" s="462"/>
      <c r="D204" s="462"/>
      <c r="E204" s="463"/>
      <c r="F204" s="461"/>
      <c r="G204" s="462"/>
      <c r="H204" s="462"/>
      <c r="I204" s="462"/>
      <c r="J204" s="462"/>
      <c r="K204" s="464"/>
      <c r="L204" s="150"/>
      <c r="M204" s="460" t="str">
        <f t="shared" si="3"/>
        <v/>
      </c>
    </row>
    <row r="205" spans="1:13" ht="14.45" customHeight="1" x14ac:dyDescent="0.2">
      <c r="A205" s="465"/>
      <c r="B205" s="461"/>
      <c r="C205" s="462"/>
      <c r="D205" s="462"/>
      <c r="E205" s="463"/>
      <c r="F205" s="461"/>
      <c r="G205" s="462"/>
      <c r="H205" s="462"/>
      <c r="I205" s="462"/>
      <c r="J205" s="462"/>
      <c r="K205" s="464"/>
      <c r="L205" s="150"/>
      <c r="M205" s="460" t="str">
        <f t="shared" si="3"/>
        <v/>
      </c>
    </row>
    <row r="206" spans="1:13" ht="14.45" customHeight="1" x14ac:dyDescent="0.2">
      <c r="A206" s="465"/>
      <c r="B206" s="461"/>
      <c r="C206" s="462"/>
      <c r="D206" s="462"/>
      <c r="E206" s="463"/>
      <c r="F206" s="461"/>
      <c r="G206" s="462"/>
      <c r="H206" s="462"/>
      <c r="I206" s="462"/>
      <c r="J206" s="462"/>
      <c r="K206" s="464"/>
      <c r="L206" s="150"/>
      <c r="M206" s="460" t="str">
        <f t="shared" si="3"/>
        <v/>
      </c>
    </row>
    <row r="207" spans="1:13" ht="14.45" customHeight="1" x14ac:dyDescent="0.2">
      <c r="A207" s="465"/>
      <c r="B207" s="461"/>
      <c r="C207" s="462"/>
      <c r="D207" s="462"/>
      <c r="E207" s="463"/>
      <c r="F207" s="461"/>
      <c r="G207" s="462"/>
      <c r="H207" s="462"/>
      <c r="I207" s="462"/>
      <c r="J207" s="462"/>
      <c r="K207" s="464"/>
      <c r="L207" s="150"/>
      <c r="M207" s="460" t="str">
        <f t="shared" si="3"/>
        <v/>
      </c>
    </row>
    <row r="208" spans="1:13" ht="14.45" customHeight="1" x14ac:dyDescent="0.2">
      <c r="A208" s="465"/>
      <c r="B208" s="461"/>
      <c r="C208" s="462"/>
      <c r="D208" s="462"/>
      <c r="E208" s="463"/>
      <c r="F208" s="461"/>
      <c r="G208" s="462"/>
      <c r="H208" s="462"/>
      <c r="I208" s="462"/>
      <c r="J208" s="462"/>
      <c r="K208" s="464"/>
      <c r="L208" s="150"/>
      <c r="M208" s="460" t="str">
        <f t="shared" si="3"/>
        <v/>
      </c>
    </row>
    <row r="209" spans="1:13" ht="14.45" customHeight="1" x14ac:dyDescent="0.2">
      <c r="A209" s="465"/>
      <c r="B209" s="461"/>
      <c r="C209" s="462"/>
      <c r="D209" s="462"/>
      <c r="E209" s="463"/>
      <c r="F209" s="461"/>
      <c r="G209" s="462"/>
      <c r="H209" s="462"/>
      <c r="I209" s="462"/>
      <c r="J209" s="462"/>
      <c r="K209" s="464"/>
      <c r="L209" s="150"/>
      <c r="M209" s="460" t="str">
        <f t="shared" si="3"/>
        <v/>
      </c>
    </row>
    <row r="210" spans="1:13" ht="14.45" customHeight="1" x14ac:dyDescent="0.2">
      <c r="A210" s="465"/>
      <c r="B210" s="461"/>
      <c r="C210" s="462"/>
      <c r="D210" s="462"/>
      <c r="E210" s="463"/>
      <c r="F210" s="461"/>
      <c r="G210" s="462"/>
      <c r="H210" s="462"/>
      <c r="I210" s="462"/>
      <c r="J210" s="462"/>
      <c r="K210" s="464"/>
      <c r="L210" s="150"/>
      <c r="M210" s="460" t="str">
        <f t="shared" si="3"/>
        <v/>
      </c>
    </row>
    <row r="211" spans="1:13" ht="14.45" customHeight="1" x14ac:dyDescent="0.2">
      <c r="A211" s="465"/>
      <c r="B211" s="461"/>
      <c r="C211" s="462"/>
      <c r="D211" s="462"/>
      <c r="E211" s="463"/>
      <c r="F211" s="461"/>
      <c r="G211" s="462"/>
      <c r="H211" s="462"/>
      <c r="I211" s="462"/>
      <c r="J211" s="462"/>
      <c r="K211" s="464"/>
      <c r="L211" s="150"/>
      <c r="M211" s="460" t="str">
        <f t="shared" si="3"/>
        <v/>
      </c>
    </row>
    <row r="212" spans="1:13" ht="14.45" customHeight="1" x14ac:dyDescent="0.2">
      <c r="A212" s="465"/>
      <c r="B212" s="461"/>
      <c r="C212" s="462"/>
      <c r="D212" s="462"/>
      <c r="E212" s="463"/>
      <c r="F212" s="461"/>
      <c r="G212" s="462"/>
      <c r="H212" s="462"/>
      <c r="I212" s="462"/>
      <c r="J212" s="462"/>
      <c r="K212" s="464"/>
      <c r="L212" s="150"/>
      <c r="M212" s="460" t="str">
        <f t="shared" si="3"/>
        <v/>
      </c>
    </row>
    <row r="213" spans="1:13" ht="14.45" customHeight="1" x14ac:dyDescent="0.2">
      <c r="A213" s="465"/>
      <c r="B213" s="461"/>
      <c r="C213" s="462"/>
      <c r="D213" s="462"/>
      <c r="E213" s="463"/>
      <c r="F213" s="461"/>
      <c r="G213" s="462"/>
      <c r="H213" s="462"/>
      <c r="I213" s="462"/>
      <c r="J213" s="462"/>
      <c r="K213" s="464"/>
      <c r="L213" s="150"/>
      <c r="M213" s="460" t="str">
        <f t="shared" si="3"/>
        <v/>
      </c>
    </row>
    <row r="214" spans="1:13" ht="14.45" customHeight="1" x14ac:dyDescent="0.2">
      <c r="A214" s="465"/>
      <c r="B214" s="461"/>
      <c r="C214" s="462"/>
      <c r="D214" s="462"/>
      <c r="E214" s="463"/>
      <c r="F214" s="461"/>
      <c r="G214" s="462"/>
      <c r="H214" s="462"/>
      <c r="I214" s="462"/>
      <c r="J214" s="462"/>
      <c r="K214" s="464"/>
      <c r="L214" s="150"/>
      <c r="M214" s="460" t="str">
        <f t="shared" si="3"/>
        <v/>
      </c>
    </row>
    <row r="215" spans="1:13" ht="14.45" customHeight="1" x14ac:dyDescent="0.2">
      <c r="A215" s="465"/>
      <c r="B215" s="461"/>
      <c r="C215" s="462"/>
      <c r="D215" s="462"/>
      <c r="E215" s="463"/>
      <c r="F215" s="461"/>
      <c r="G215" s="462"/>
      <c r="H215" s="462"/>
      <c r="I215" s="462"/>
      <c r="J215" s="462"/>
      <c r="K215" s="464"/>
      <c r="L215" s="150"/>
      <c r="M215" s="460" t="str">
        <f t="shared" si="3"/>
        <v/>
      </c>
    </row>
    <row r="216" spans="1:13" ht="14.45" customHeight="1" x14ac:dyDescent="0.2">
      <c r="A216" s="465"/>
      <c r="B216" s="461"/>
      <c r="C216" s="462"/>
      <c r="D216" s="462"/>
      <c r="E216" s="463"/>
      <c r="F216" s="461"/>
      <c r="G216" s="462"/>
      <c r="H216" s="462"/>
      <c r="I216" s="462"/>
      <c r="J216" s="462"/>
      <c r="K216" s="464"/>
      <c r="L216" s="150"/>
      <c r="M216" s="460" t="str">
        <f t="shared" si="3"/>
        <v/>
      </c>
    </row>
    <row r="217" spans="1:13" ht="14.45" customHeight="1" x14ac:dyDescent="0.2">
      <c r="A217" s="465"/>
      <c r="B217" s="461"/>
      <c r="C217" s="462"/>
      <c r="D217" s="462"/>
      <c r="E217" s="463"/>
      <c r="F217" s="461"/>
      <c r="G217" s="462"/>
      <c r="H217" s="462"/>
      <c r="I217" s="462"/>
      <c r="J217" s="462"/>
      <c r="K217" s="464"/>
      <c r="L217" s="150"/>
      <c r="M217" s="460" t="str">
        <f t="shared" si="3"/>
        <v/>
      </c>
    </row>
    <row r="218" spans="1:13" ht="14.45" customHeight="1" x14ac:dyDescent="0.2">
      <c r="A218" s="465"/>
      <c r="B218" s="461"/>
      <c r="C218" s="462"/>
      <c r="D218" s="462"/>
      <c r="E218" s="463"/>
      <c r="F218" s="461"/>
      <c r="G218" s="462"/>
      <c r="H218" s="462"/>
      <c r="I218" s="462"/>
      <c r="J218" s="462"/>
      <c r="K218" s="464"/>
      <c r="L218" s="150"/>
      <c r="M218" s="460" t="str">
        <f t="shared" si="3"/>
        <v/>
      </c>
    </row>
    <row r="219" spans="1:13" ht="14.45" customHeight="1" x14ac:dyDescent="0.2">
      <c r="A219" s="465"/>
      <c r="B219" s="461"/>
      <c r="C219" s="462"/>
      <c r="D219" s="462"/>
      <c r="E219" s="463"/>
      <c r="F219" s="461"/>
      <c r="G219" s="462"/>
      <c r="H219" s="462"/>
      <c r="I219" s="462"/>
      <c r="J219" s="462"/>
      <c r="K219" s="464"/>
      <c r="L219" s="150"/>
      <c r="M219" s="460" t="str">
        <f t="shared" si="3"/>
        <v/>
      </c>
    </row>
    <row r="220" spans="1:13" ht="14.45" customHeight="1" x14ac:dyDescent="0.2">
      <c r="A220" s="465"/>
      <c r="B220" s="461"/>
      <c r="C220" s="462"/>
      <c r="D220" s="462"/>
      <c r="E220" s="463"/>
      <c r="F220" s="461"/>
      <c r="G220" s="462"/>
      <c r="H220" s="462"/>
      <c r="I220" s="462"/>
      <c r="J220" s="462"/>
      <c r="K220" s="464"/>
      <c r="L220" s="150"/>
      <c r="M220" s="460" t="str">
        <f t="shared" si="3"/>
        <v/>
      </c>
    </row>
    <row r="221" spans="1:13" ht="14.45" customHeight="1" x14ac:dyDescent="0.2">
      <c r="A221" s="465"/>
      <c r="B221" s="461"/>
      <c r="C221" s="462"/>
      <c r="D221" s="462"/>
      <c r="E221" s="463"/>
      <c r="F221" s="461"/>
      <c r="G221" s="462"/>
      <c r="H221" s="462"/>
      <c r="I221" s="462"/>
      <c r="J221" s="462"/>
      <c r="K221" s="464"/>
      <c r="L221" s="150"/>
      <c r="M221" s="460" t="str">
        <f t="shared" si="3"/>
        <v/>
      </c>
    </row>
    <row r="222" spans="1:13" ht="14.45" customHeight="1" x14ac:dyDescent="0.2">
      <c r="A222" s="465"/>
      <c r="B222" s="461"/>
      <c r="C222" s="462"/>
      <c r="D222" s="462"/>
      <c r="E222" s="463"/>
      <c r="F222" s="461"/>
      <c r="G222" s="462"/>
      <c r="H222" s="462"/>
      <c r="I222" s="462"/>
      <c r="J222" s="462"/>
      <c r="K222" s="464"/>
      <c r="L222" s="150"/>
      <c r="M222" s="460" t="str">
        <f t="shared" si="3"/>
        <v/>
      </c>
    </row>
    <row r="223" spans="1:13" ht="14.45" customHeight="1" x14ac:dyDescent="0.2">
      <c r="A223" s="465"/>
      <c r="B223" s="461"/>
      <c r="C223" s="462"/>
      <c r="D223" s="462"/>
      <c r="E223" s="463"/>
      <c r="F223" s="461"/>
      <c r="G223" s="462"/>
      <c r="H223" s="462"/>
      <c r="I223" s="462"/>
      <c r="J223" s="462"/>
      <c r="K223" s="464"/>
      <c r="L223" s="150"/>
      <c r="M223" s="460" t="str">
        <f t="shared" si="3"/>
        <v/>
      </c>
    </row>
    <row r="224" spans="1:13" ht="14.45" customHeight="1" x14ac:dyDescent="0.2">
      <c r="A224" s="465"/>
      <c r="B224" s="461"/>
      <c r="C224" s="462"/>
      <c r="D224" s="462"/>
      <c r="E224" s="463"/>
      <c r="F224" s="461"/>
      <c r="G224" s="462"/>
      <c r="H224" s="462"/>
      <c r="I224" s="462"/>
      <c r="J224" s="462"/>
      <c r="K224" s="464"/>
      <c r="L224" s="150"/>
      <c r="M224" s="460" t="str">
        <f t="shared" si="3"/>
        <v/>
      </c>
    </row>
    <row r="225" spans="1:13" ht="14.45" customHeight="1" x14ac:dyDescent="0.2">
      <c r="A225" s="465"/>
      <c r="B225" s="461"/>
      <c r="C225" s="462"/>
      <c r="D225" s="462"/>
      <c r="E225" s="463"/>
      <c r="F225" s="461"/>
      <c r="G225" s="462"/>
      <c r="H225" s="462"/>
      <c r="I225" s="462"/>
      <c r="J225" s="462"/>
      <c r="K225" s="464"/>
      <c r="L225" s="150"/>
      <c r="M225" s="460" t="str">
        <f t="shared" si="3"/>
        <v/>
      </c>
    </row>
    <row r="226" spans="1:13" ht="14.45" customHeight="1" x14ac:dyDescent="0.2">
      <c r="A226" s="465"/>
      <c r="B226" s="461"/>
      <c r="C226" s="462"/>
      <c r="D226" s="462"/>
      <c r="E226" s="463"/>
      <c r="F226" s="461"/>
      <c r="G226" s="462"/>
      <c r="H226" s="462"/>
      <c r="I226" s="462"/>
      <c r="J226" s="462"/>
      <c r="K226" s="464"/>
      <c r="L226" s="150"/>
      <c r="M226" s="460" t="str">
        <f t="shared" si="3"/>
        <v/>
      </c>
    </row>
    <row r="227" spans="1:13" ht="14.45" customHeight="1" x14ac:dyDescent="0.2">
      <c r="A227" s="465"/>
      <c r="B227" s="461"/>
      <c r="C227" s="462"/>
      <c r="D227" s="462"/>
      <c r="E227" s="463"/>
      <c r="F227" s="461"/>
      <c r="G227" s="462"/>
      <c r="H227" s="462"/>
      <c r="I227" s="462"/>
      <c r="J227" s="462"/>
      <c r="K227" s="464"/>
      <c r="L227" s="150"/>
      <c r="M227" s="460" t="str">
        <f t="shared" si="3"/>
        <v/>
      </c>
    </row>
    <row r="228" spans="1:13" ht="14.45" customHeight="1" x14ac:dyDescent="0.2">
      <c r="A228" s="465"/>
      <c r="B228" s="461"/>
      <c r="C228" s="462"/>
      <c r="D228" s="462"/>
      <c r="E228" s="463"/>
      <c r="F228" s="461"/>
      <c r="G228" s="462"/>
      <c r="H228" s="462"/>
      <c r="I228" s="462"/>
      <c r="J228" s="462"/>
      <c r="K228" s="464"/>
      <c r="L228" s="150"/>
      <c r="M228" s="460" t="str">
        <f t="shared" si="3"/>
        <v/>
      </c>
    </row>
    <row r="229" spans="1:13" ht="14.45" customHeight="1" x14ac:dyDescent="0.2">
      <c r="A229" s="465"/>
      <c r="B229" s="461"/>
      <c r="C229" s="462"/>
      <c r="D229" s="462"/>
      <c r="E229" s="463"/>
      <c r="F229" s="461"/>
      <c r="G229" s="462"/>
      <c r="H229" s="462"/>
      <c r="I229" s="462"/>
      <c r="J229" s="462"/>
      <c r="K229" s="464"/>
      <c r="L229" s="150"/>
      <c r="M229" s="460" t="str">
        <f t="shared" si="3"/>
        <v/>
      </c>
    </row>
    <row r="230" spans="1:13" ht="14.45" customHeight="1" x14ac:dyDescent="0.2">
      <c r="A230" s="465"/>
      <c r="B230" s="461"/>
      <c r="C230" s="462"/>
      <c r="D230" s="462"/>
      <c r="E230" s="463"/>
      <c r="F230" s="461"/>
      <c r="G230" s="462"/>
      <c r="H230" s="462"/>
      <c r="I230" s="462"/>
      <c r="J230" s="462"/>
      <c r="K230" s="464"/>
      <c r="L230" s="150"/>
      <c r="M230" s="460" t="str">
        <f t="shared" si="3"/>
        <v/>
      </c>
    </row>
    <row r="231" spans="1:13" ht="14.45" customHeight="1" x14ac:dyDescent="0.2">
      <c r="A231" s="465"/>
      <c r="B231" s="461"/>
      <c r="C231" s="462"/>
      <c r="D231" s="462"/>
      <c r="E231" s="463"/>
      <c r="F231" s="461"/>
      <c r="G231" s="462"/>
      <c r="H231" s="462"/>
      <c r="I231" s="462"/>
      <c r="J231" s="462"/>
      <c r="K231" s="464"/>
      <c r="L231" s="150"/>
      <c r="M231" s="460" t="str">
        <f t="shared" si="3"/>
        <v/>
      </c>
    </row>
    <row r="232" spans="1:13" ht="14.45" customHeight="1" x14ac:dyDescent="0.2">
      <c r="A232" s="465"/>
      <c r="B232" s="461"/>
      <c r="C232" s="462"/>
      <c r="D232" s="462"/>
      <c r="E232" s="463"/>
      <c r="F232" s="461"/>
      <c r="G232" s="462"/>
      <c r="H232" s="462"/>
      <c r="I232" s="462"/>
      <c r="J232" s="462"/>
      <c r="K232" s="464"/>
      <c r="L232" s="150"/>
      <c r="M232" s="460" t="str">
        <f t="shared" si="3"/>
        <v/>
      </c>
    </row>
    <row r="233" spans="1:13" ht="14.45" customHeight="1" x14ac:dyDescent="0.2">
      <c r="A233" s="465"/>
      <c r="B233" s="461"/>
      <c r="C233" s="462"/>
      <c r="D233" s="462"/>
      <c r="E233" s="463"/>
      <c r="F233" s="461"/>
      <c r="G233" s="462"/>
      <c r="H233" s="462"/>
      <c r="I233" s="462"/>
      <c r="J233" s="462"/>
      <c r="K233" s="464"/>
      <c r="L233" s="150"/>
      <c r="M233" s="460" t="str">
        <f t="shared" si="3"/>
        <v/>
      </c>
    </row>
    <row r="234" spans="1:13" ht="14.45" customHeight="1" x14ac:dyDescent="0.2">
      <c r="A234" s="465"/>
      <c r="B234" s="461"/>
      <c r="C234" s="462"/>
      <c r="D234" s="462"/>
      <c r="E234" s="463"/>
      <c r="F234" s="461"/>
      <c r="G234" s="462"/>
      <c r="H234" s="462"/>
      <c r="I234" s="462"/>
      <c r="J234" s="462"/>
      <c r="K234" s="464"/>
      <c r="L234" s="150"/>
      <c r="M234" s="460" t="str">
        <f t="shared" si="3"/>
        <v/>
      </c>
    </row>
    <row r="235" spans="1:13" ht="14.45" customHeight="1" x14ac:dyDescent="0.2">
      <c r="A235" s="465"/>
      <c r="B235" s="461"/>
      <c r="C235" s="462"/>
      <c r="D235" s="462"/>
      <c r="E235" s="463"/>
      <c r="F235" s="461"/>
      <c r="G235" s="462"/>
      <c r="H235" s="462"/>
      <c r="I235" s="462"/>
      <c r="J235" s="462"/>
      <c r="K235" s="464"/>
      <c r="L235" s="150"/>
      <c r="M235" s="460" t="str">
        <f t="shared" si="3"/>
        <v/>
      </c>
    </row>
    <row r="236" spans="1:13" ht="14.45" customHeight="1" x14ac:dyDescent="0.2">
      <c r="A236" s="465"/>
      <c r="B236" s="461"/>
      <c r="C236" s="462"/>
      <c r="D236" s="462"/>
      <c r="E236" s="463"/>
      <c r="F236" s="461"/>
      <c r="G236" s="462"/>
      <c r="H236" s="462"/>
      <c r="I236" s="462"/>
      <c r="J236" s="462"/>
      <c r="K236" s="464"/>
      <c r="L236" s="150"/>
      <c r="M236" s="460" t="str">
        <f t="shared" si="3"/>
        <v/>
      </c>
    </row>
    <row r="237" spans="1:13" ht="14.45" customHeight="1" x14ac:dyDescent="0.2">
      <c r="A237" s="465"/>
      <c r="B237" s="461"/>
      <c r="C237" s="462"/>
      <c r="D237" s="462"/>
      <c r="E237" s="463"/>
      <c r="F237" s="461"/>
      <c r="G237" s="462"/>
      <c r="H237" s="462"/>
      <c r="I237" s="462"/>
      <c r="J237" s="462"/>
      <c r="K237" s="464"/>
      <c r="L237" s="150"/>
      <c r="M237" s="460" t="str">
        <f t="shared" si="3"/>
        <v/>
      </c>
    </row>
    <row r="238" spans="1:13" ht="14.45" customHeight="1" x14ac:dyDescent="0.2">
      <c r="A238" s="465"/>
      <c r="B238" s="461"/>
      <c r="C238" s="462"/>
      <c r="D238" s="462"/>
      <c r="E238" s="463"/>
      <c r="F238" s="461"/>
      <c r="G238" s="462"/>
      <c r="H238" s="462"/>
      <c r="I238" s="462"/>
      <c r="J238" s="462"/>
      <c r="K238" s="464"/>
      <c r="L238" s="150"/>
      <c r="M238" s="460" t="str">
        <f t="shared" si="3"/>
        <v/>
      </c>
    </row>
    <row r="239" spans="1:13" ht="14.45" customHeight="1" x14ac:dyDescent="0.2">
      <c r="A239" s="465"/>
      <c r="B239" s="461"/>
      <c r="C239" s="462"/>
      <c r="D239" s="462"/>
      <c r="E239" s="463"/>
      <c r="F239" s="461"/>
      <c r="G239" s="462"/>
      <c r="H239" s="462"/>
      <c r="I239" s="462"/>
      <c r="J239" s="462"/>
      <c r="K239" s="464"/>
      <c r="L239" s="150"/>
      <c r="M239" s="460" t="str">
        <f t="shared" si="3"/>
        <v/>
      </c>
    </row>
    <row r="240" spans="1:13" ht="14.45" customHeight="1" x14ac:dyDescent="0.2">
      <c r="A240" s="465"/>
      <c r="B240" s="461"/>
      <c r="C240" s="462"/>
      <c r="D240" s="462"/>
      <c r="E240" s="463"/>
      <c r="F240" s="461"/>
      <c r="G240" s="462"/>
      <c r="H240" s="462"/>
      <c r="I240" s="462"/>
      <c r="J240" s="462"/>
      <c r="K240" s="464"/>
      <c r="L240" s="150"/>
      <c r="M240" s="460" t="str">
        <f t="shared" si="3"/>
        <v/>
      </c>
    </row>
    <row r="241" spans="1:13" ht="14.45" customHeight="1" x14ac:dyDescent="0.2">
      <c r="A241" s="465"/>
      <c r="B241" s="461"/>
      <c r="C241" s="462"/>
      <c r="D241" s="462"/>
      <c r="E241" s="463"/>
      <c r="F241" s="461"/>
      <c r="G241" s="462"/>
      <c r="H241" s="462"/>
      <c r="I241" s="462"/>
      <c r="J241" s="462"/>
      <c r="K241" s="464"/>
      <c r="L241" s="150"/>
      <c r="M241" s="460" t="str">
        <f t="shared" si="3"/>
        <v/>
      </c>
    </row>
    <row r="242" spans="1:13" ht="14.45" customHeight="1" x14ac:dyDescent="0.2">
      <c r="A242" s="465"/>
      <c r="B242" s="461"/>
      <c r="C242" s="462"/>
      <c r="D242" s="462"/>
      <c r="E242" s="463"/>
      <c r="F242" s="461"/>
      <c r="G242" s="462"/>
      <c r="H242" s="462"/>
      <c r="I242" s="462"/>
      <c r="J242" s="462"/>
      <c r="K242" s="464"/>
      <c r="L242" s="150"/>
      <c r="M242" s="460" t="str">
        <f t="shared" si="3"/>
        <v/>
      </c>
    </row>
    <row r="243" spans="1:13" ht="14.45" customHeight="1" x14ac:dyDescent="0.2">
      <c r="A243" s="465"/>
      <c r="B243" s="461"/>
      <c r="C243" s="462"/>
      <c r="D243" s="462"/>
      <c r="E243" s="463"/>
      <c r="F243" s="461"/>
      <c r="G243" s="462"/>
      <c r="H243" s="462"/>
      <c r="I243" s="462"/>
      <c r="J243" s="462"/>
      <c r="K243" s="464"/>
      <c r="L243" s="150"/>
      <c r="M243" s="460" t="str">
        <f t="shared" si="3"/>
        <v/>
      </c>
    </row>
    <row r="244" spans="1:13" ht="14.45" customHeight="1" x14ac:dyDescent="0.2">
      <c r="A244" s="465"/>
      <c r="B244" s="461"/>
      <c r="C244" s="462"/>
      <c r="D244" s="462"/>
      <c r="E244" s="463"/>
      <c r="F244" s="461"/>
      <c r="G244" s="462"/>
      <c r="H244" s="462"/>
      <c r="I244" s="462"/>
      <c r="J244" s="462"/>
      <c r="K244" s="464"/>
      <c r="L244" s="150"/>
      <c r="M244" s="460" t="str">
        <f t="shared" si="3"/>
        <v/>
      </c>
    </row>
    <row r="245" spans="1:13" ht="14.45" customHeight="1" x14ac:dyDescent="0.2">
      <c r="A245" s="465"/>
      <c r="B245" s="461"/>
      <c r="C245" s="462"/>
      <c r="D245" s="462"/>
      <c r="E245" s="463"/>
      <c r="F245" s="461"/>
      <c r="G245" s="462"/>
      <c r="H245" s="462"/>
      <c r="I245" s="462"/>
      <c r="J245" s="462"/>
      <c r="K245" s="464"/>
      <c r="L245" s="150"/>
      <c r="M245" s="460" t="str">
        <f t="shared" si="3"/>
        <v/>
      </c>
    </row>
    <row r="246" spans="1:13" ht="14.45" customHeight="1" x14ac:dyDescent="0.2">
      <c r="A246" s="465"/>
      <c r="B246" s="461"/>
      <c r="C246" s="462"/>
      <c r="D246" s="462"/>
      <c r="E246" s="463"/>
      <c r="F246" s="461"/>
      <c r="G246" s="462"/>
      <c r="H246" s="462"/>
      <c r="I246" s="462"/>
      <c r="J246" s="462"/>
      <c r="K246" s="464"/>
      <c r="L246" s="150"/>
      <c r="M246" s="460" t="str">
        <f t="shared" si="3"/>
        <v/>
      </c>
    </row>
    <row r="247" spans="1:13" ht="14.45" customHeight="1" x14ac:dyDescent="0.2">
      <c r="A247" s="465"/>
      <c r="B247" s="461"/>
      <c r="C247" s="462"/>
      <c r="D247" s="462"/>
      <c r="E247" s="463"/>
      <c r="F247" s="461"/>
      <c r="G247" s="462"/>
      <c r="H247" s="462"/>
      <c r="I247" s="462"/>
      <c r="J247" s="462"/>
      <c r="K247" s="464"/>
      <c r="L247" s="150"/>
      <c r="M247" s="460" t="str">
        <f t="shared" si="3"/>
        <v/>
      </c>
    </row>
    <row r="248" spans="1:13" ht="14.45" customHeight="1" x14ac:dyDescent="0.2">
      <c r="A248" s="465"/>
      <c r="B248" s="461"/>
      <c r="C248" s="462"/>
      <c r="D248" s="462"/>
      <c r="E248" s="463"/>
      <c r="F248" s="461"/>
      <c r="G248" s="462"/>
      <c r="H248" s="462"/>
      <c r="I248" s="462"/>
      <c r="J248" s="462"/>
      <c r="K248" s="464"/>
      <c r="L248" s="150"/>
      <c r="M248" s="460" t="str">
        <f t="shared" si="3"/>
        <v/>
      </c>
    </row>
    <row r="249" spans="1:13" ht="14.45" customHeight="1" x14ac:dyDescent="0.2">
      <c r="A249" s="465"/>
      <c r="B249" s="461"/>
      <c r="C249" s="462"/>
      <c r="D249" s="462"/>
      <c r="E249" s="463"/>
      <c r="F249" s="461"/>
      <c r="G249" s="462"/>
      <c r="H249" s="462"/>
      <c r="I249" s="462"/>
      <c r="J249" s="462"/>
      <c r="K249" s="464"/>
      <c r="L249" s="150"/>
      <c r="M249" s="460" t="str">
        <f t="shared" si="3"/>
        <v/>
      </c>
    </row>
    <row r="250" spans="1:13" ht="14.45" customHeight="1" x14ac:dyDescent="0.2">
      <c r="A250" s="465"/>
      <c r="B250" s="461"/>
      <c r="C250" s="462"/>
      <c r="D250" s="462"/>
      <c r="E250" s="463"/>
      <c r="F250" s="461"/>
      <c r="G250" s="462"/>
      <c r="H250" s="462"/>
      <c r="I250" s="462"/>
      <c r="J250" s="462"/>
      <c r="K250" s="464"/>
      <c r="L250" s="150"/>
      <c r="M250" s="460" t="str">
        <f t="shared" si="3"/>
        <v/>
      </c>
    </row>
    <row r="251" spans="1:13" ht="14.45" customHeight="1" x14ac:dyDescent="0.2">
      <c r="A251" s="465"/>
      <c r="B251" s="461"/>
      <c r="C251" s="462"/>
      <c r="D251" s="462"/>
      <c r="E251" s="463"/>
      <c r="F251" s="461"/>
      <c r="G251" s="462"/>
      <c r="H251" s="462"/>
      <c r="I251" s="462"/>
      <c r="J251" s="462"/>
      <c r="K251" s="464"/>
      <c r="L251" s="150"/>
      <c r="M251" s="460" t="str">
        <f t="shared" si="3"/>
        <v/>
      </c>
    </row>
    <row r="252" spans="1:13" ht="14.45" customHeight="1" x14ac:dyDescent="0.2">
      <c r="A252" s="465"/>
      <c r="B252" s="461"/>
      <c r="C252" s="462"/>
      <c r="D252" s="462"/>
      <c r="E252" s="463"/>
      <c r="F252" s="461"/>
      <c r="G252" s="462"/>
      <c r="H252" s="462"/>
      <c r="I252" s="462"/>
      <c r="J252" s="462"/>
      <c r="K252" s="464"/>
      <c r="L252" s="150"/>
      <c r="M252" s="460" t="str">
        <f t="shared" si="3"/>
        <v/>
      </c>
    </row>
    <row r="253" spans="1:13" ht="14.45" customHeight="1" x14ac:dyDescent="0.2">
      <c r="A253" s="465"/>
      <c r="B253" s="461"/>
      <c r="C253" s="462"/>
      <c r="D253" s="462"/>
      <c r="E253" s="463"/>
      <c r="F253" s="461"/>
      <c r="G253" s="462"/>
      <c r="H253" s="462"/>
      <c r="I253" s="462"/>
      <c r="J253" s="462"/>
      <c r="K253" s="464"/>
      <c r="L253" s="150"/>
      <c r="M253" s="460" t="str">
        <f t="shared" si="3"/>
        <v/>
      </c>
    </row>
    <row r="254" spans="1:13" ht="14.45" customHeight="1" x14ac:dyDescent="0.2">
      <c r="A254" s="465"/>
      <c r="B254" s="461"/>
      <c r="C254" s="462"/>
      <c r="D254" s="462"/>
      <c r="E254" s="463"/>
      <c r="F254" s="461"/>
      <c r="G254" s="462"/>
      <c r="H254" s="462"/>
      <c r="I254" s="462"/>
      <c r="J254" s="462"/>
      <c r="K254" s="464"/>
      <c r="L254" s="150"/>
      <c r="M254" s="460" t="str">
        <f t="shared" si="3"/>
        <v/>
      </c>
    </row>
    <row r="255" spans="1:13" ht="14.45" customHeight="1" x14ac:dyDescent="0.2">
      <c r="A255" s="465"/>
      <c r="B255" s="461"/>
      <c r="C255" s="462"/>
      <c r="D255" s="462"/>
      <c r="E255" s="463"/>
      <c r="F255" s="461"/>
      <c r="G255" s="462"/>
      <c r="H255" s="462"/>
      <c r="I255" s="462"/>
      <c r="J255" s="462"/>
      <c r="K255" s="464"/>
      <c r="L255" s="150"/>
      <c r="M255" s="460" t="str">
        <f t="shared" si="3"/>
        <v/>
      </c>
    </row>
    <row r="256" spans="1:13" ht="14.45" customHeight="1" x14ac:dyDescent="0.2">
      <c r="A256" s="465"/>
      <c r="B256" s="461"/>
      <c r="C256" s="462"/>
      <c r="D256" s="462"/>
      <c r="E256" s="463"/>
      <c r="F256" s="461"/>
      <c r="G256" s="462"/>
      <c r="H256" s="462"/>
      <c r="I256" s="462"/>
      <c r="J256" s="462"/>
      <c r="K256" s="464"/>
      <c r="L256" s="150"/>
      <c r="M256" s="460" t="str">
        <f t="shared" si="3"/>
        <v/>
      </c>
    </row>
    <row r="257" spans="1:13" ht="14.45" customHeight="1" x14ac:dyDescent="0.2">
      <c r="A257" s="465"/>
      <c r="B257" s="461"/>
      <c r="C257" s="462"/>
      <c r="D257" s="462"/>
      <c r="E257" s="463"/>
      <c r="F257" s="461"/>
      <c r="G257" s="462"/>
      <c r="H257" s="462"/>
      <c r="I257" s="462"/>
      <c r="J257" s="462"/>
      <c r="K257" s="464"/>
      <c r="L257" s="150"/>
      <c r="M257" s="460" t="str">
        <f t="shared" si="3"/>
        <v/>
      </c>
    </row>
    <row r="258" spans="1:13" ht="14.45" customHeight="1" x14ac:dyDescent="0.2">
      <c r="A258" s="465"/>
      <c r="B258" s="461"/>
      <c r="C258" s="462"/>
      <c r="D258" s="462"/>
      <c r="E258" s="463"/>
      <c r="F258" s="461"/>
      <c r="G258" s="462"/>
      <c r="H258" s="462"/>
      <c r="I258" s="462"/>
      <c r="J258" s="462"/>
      <c r="K258" s="464"/>
      <c r="L258" s="150"/>
      <c r="M258" s="460" t="str">
        <f t="shared" si="3"/>
        <v/>
      </c>
    </row>
    <row r="259" spans="1:13" ht="14.45" customHeight="1" x14ac:dyDescent="0.2">
      <c r="A259" s="465"/>
      <c r="B259" s="461"/>
      <c r="C259" s="462"/>
      <c r="D259" s="462"/>
      <c r="E259" s="463"/>
      <c r="F259" s="461"/>
      <c r="G259" s="462"/>
      <c r="H259" s="462"/>
      <c r="I259" s="462"/>
      <c r="J259" s="462"/>
      <c r="K259" s="464"/>
      <c r="L259" s="150"/>
      <c r="M259" s="460" t="str">
        <f t="shared" si="3"/>
        <v/>
      </c>
    </row>
    <row r="260" spans="1:13" ht="14.45" customHeight="1" x14ac:dyDescent="0.2">
      <c r="A260" s="465"/>
      <c r="B260" s="461"/>
      <c r="C260" s="462"/>
      <c r="D260" s="462"/>
      <c r="E260" s="463"/>
      <c r="F260" s="461"/>
      <c r="G260" s="462"/>
      <c r="H260" s="462"/>
      <c r="I260" s="462"/>
      <c r="J260" s="462"/>
      <c r="K260" s="464"/>
      <c r="L260" s="150"/>
      <c r="M260" s="460" t="str">
        <f t="shared" si="3"/>
        <v/>
      </c>
    </row>
    <row r="261" spans="1:13" ht="14.45" customHeight="1" x14ac:dyDescent="0.2">
      <c r="A261" s="465"/>
      <c r="B261" s="461"/>
      <c r="C261" s="462"/>
      <c r="D261" s="462"/>
      <c r="E261" s="463"/>
      <c r="F261" s="461"/>
      <c r="G261" s="462"/>
      <c r="H261" s="462"/>
      <c r="I261" s="462"/>
      <c r="J261" s="462"/>
      <c r="K261" s="464"/>
      <c r="L261" s="150"/>
      <c r="M261" s="460" t="str">
        <f t="shared" si="3"/>
        <v/>
      </c>
    </row>
    <row r="262" spans="1:13" ht="14.45" customHeight="1" x14ac:dyDescent="0.2">
      <c r="A262" s="465"/>
      <c r="B262" s="461"/>
      <c r="C262" s="462"/>
      <c r="D262" s="462"/>
      <c r="E262" s="463"/>
      <c r="F262" s="461"/>
      <c r="G262" s="462"/>
      <c r="H262" s="462"/>
      <c r="I262" s="462"/>
      <c r="J262" s="462"/>
      <c r="K262" s="464"/>
      <c r="L262" s="150"/>
      <c r="M262" s="460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5"/>
      <c r="B263" s="461"/>
      <c r="C263" s="462"/>
      <c r="D263" s="462"/>
      <c r="E263" s="463"/>
      <c r="F263" s="461"/>
      <c r="G263" s="462"/>
      <c r="H263" s="462"/>
      <c r="I263" s="462"/>
      <c r="J263" s="462"/>
      <c r="K263" s="464"/>
      <c r="L263" s="150"/>
      <c r="M263" s="460" t="str">
        <f t="shared" si="4"/>
        <v/>
      </c>
    </row>
    <row r="264" spans="1:13" ht="14.45" customHeight="1" x14ac:dyDescent="0.2">
      <c r="A264" s="465"/>
      <c r="B264" s="461"/>
      <c r="C264" s="462"/>
      <c r="D264" s="462"/>
      <c r="E264" s="463"/>
      <c r="F264" s="461"/>
      <c r="G264" s="462"/>
      <c r="H264" s="462"/>
      <c r="I264" s="462"/>
      <c r="J264" s="462"/>
      <c r="K264" s="464"/>
      <c r="L264" s="150"/>
      <c r="M264" s="460" t="str">
        <f t="shared" si="4"/>
        <v/>
      </c>
    </row>
    <row r="265" spans="1:13" ht="14.45" customHeight="1" x14ac:dyDescent="0.2">
      <c r="A265" s="465"/>
      <c r="B265" s="461"/>
      <c r="C265" s="462"/>
      <c r="D265" s="462"/>
      <c r="E265" s="463"/>
      <c r="F265" s="461"/>
      <c r="G265" s="462"/>
      <c r="H265" s="462"/>
      <c r="I265" s="462"/>
      <c r="J265" s="462"/>
      <c r="K265" s="464"/>
      <c r="L265" s="150"/>
      <c r="M265" s="460" t="str">
        <f t="shared" si="4"/>
        <v/>
      </c>
    </row>
    <row r="266" spans="1:13" ht="14.45" customHeight="1" x14ac:dyDescent="0.2">
      <c r="A266" s="465"/>
      <c r="B266" s="461"/>
      <c r="C266" s="462"/>
      <c r="D266" s="462"/>
      <c r="E266" s="463"/>
      <c r="F266" s="461"/>
      <c r="G266" s="462"/>
      <c r="H266" s="462"/>
      <c r="I266" s="462"/>
      <c r="J266" s="462"/>
      <c r="K266" s="464"/>
      <c r="L266" s="150"/>
      <c r="M266" s="460" t="str">
        <f t="shared" si="4"/>
        <v/>
      </c>
    </row>
    <row r="267" spans="1:13" ht="14.45" customHeight="1" x14ac:dyDescent="0.2">
      <c r="A267" s="465"/>
      <c r="B267" s="461"/>
      <c r="C267" s="462"/>
      <c r="D267" s="462"/>
      <c r="E267" s="463"/>
      <c r="F267" s="461"/>
      <c r="G267" s="462"/>
      <c r="H267" s="462"/>
      <c r="I267" s="462"/>
      <c r="J267" s="462"/>
      <c r="K267" s="464"/>
      <c r="L267" s="150"/>
      <c r="M267" s="460" t="str">
        <f t="shared" si="4"/>
        <v/>
      </c>
    </row>
    <row r="268" spans="1:13" ht="14.45" customHeight="1" x14ac:dyDescent="0.2">
      <c r="A268" s="465"/>
      <c r="B268" s="461"/>
      <c r="C268" s="462"/>
      <c r="D268" s="462"/>
      <c r="E268" s="463"/>
      <c r="F268" s="461"/>
      <c r="G268" s="462"/>
      <c r="H268" s="462"/>
      <c r="I268" s="462"/>
      <c r="J268" s="462"/>
      <c r="K268" s="464"/>
      <c r="L268" s="150"/>
      <c r="M268" s="460" t="str">
        <f t="shared" si="4"/>
        <v/>
      </c>
    </row>
    <row r="269" spans="1:13" ht="14.45" customHeight="1" x14ac:dyDescent="0.2">
      <c r="A269" s="465"/>
      <c r="B269" s="461"/>
      <c r="C269" s="462"/>
      <c r="D269" s="462"/>
      <c r="E269" s="463"/>
      <c r="F269" s="461"/>
      <c r="G269" s="462"/>
      <c r="H269" s="462"/>
      <c r="I269" s="462"/>
      <c r="J269" s="462"/>
      <c r="K269" s="464"/>
      <c r="L269" s="150"/>
      <c r="M269" s="460" t="str">
        <f t="shared" si="4"/>
        <v/>
      </c>
    </row>
    <row r="270" spans="1:13" ht="14.45" customHeight="1" x14ac:dyDescent="0.2">
      <c r="A270" s="465"/>
      <c r="B270" s="461"/>
      <c r="C270" s="462"/>
      <c r="D270" s="462"/>
      <c r="E270" s="463"/>
      <c r="F270" s="461"/>
      <c r="G270" s="462"/>
      <c r="H270" s="462"/>
      <c r="I270" s="462"/>
      <c r="J270" s="462"/>
      <c r="K270" s="464"/>
      <c r="L270" s="150"/>
      <c r="M270" s="460" t="str">
        <f t="shared" si="4"/>
        <v/>
      </c>
    </row>
    <row r="271" spans="1:13" ht="14.45" customHeight="1" x14ac:dyDescent="0.2">
      <c r="A271" s="465"/>
      <c r="B271" s="461"/>
      <c r="C271" s="462"/>
      <c r="D271" s="462"/>
      <c r="E271" s="463"/>
      <c r="F271" s="461"/>
      <c r="G271" s="462"/>
      <c r="H271" s="462"/>
      <c r="I271" s="462"/>
      <c r="J271" s="462"/>
      <c r="K271" s="464"/>
      <c r="L271" s="150"/>
      <c r="M271" s="460" t="str">
        <f t="shared" si="4"/>
        <v/>
      </c>
    </row>
    <row r="272" spans="1:13" ht="14.45" customHeight="1" x14ac:dyDescent="0.2">
      <c r="A272" s="465"/>
      <c r="B272" s="461"/>
      <c r="C272" s="462"/>
      <c r="D272" s="462"/>
      <c r="E272" s="463"/>
      <c r="F272" s="461"/>
      <c r="G272" s="462"/>
      <c r="H272" s="462"/>
      <c r="I272" s="462"/>
      <c r="J272" s="462"/>
      <c r="K272" s="464"/>
      <c r="L272" s="150"/>
      <c r="M272" s="460" t="str">
        <f t="shared" si="4"/>
        <v/>
      </c>
    </row>
    <row r="273" spans="1:13" ht="14.45" customHeight="1" x14ac:dyDescent="0.2">
      <c r="A273" s="465"/>
      <c r="B273" s="461"/>
      <c r="C273" s="462"/>
      <c r="D273" s="462"/>
      <c r="E273" s="463"/>
      <c r="F273" s="461"/>
      <c r="G273" s="462"/>
      <c r="H273" s="462"/>
      <c r="I273" s="462"/>
      <c r="J273" s="462"/>
      <c r="K273" s="464"/>
      <c r="L273" s="150"/>
      <c r="M273" s="460" t="str">
        <f t="shared" si="4"/>
        <v/>
      </c>
    </row>
    <row r="274" spans="1:13" ht="14.45" customHeight="1" x14ac:dyDescent="0.2">
      <c r="A274" s="465"/>
      <c r="B274" s="461"/>
      <c r="C274" s="462"/>
      <c r="D274" s="462"/>
      <c r="E274" s="463"/>
      <c r="F274" s="461"/>
      <c r="G274" s="462"/>
      <c r="H274" s="462"/>
      <c r="I274" s="462"/>
      <c r="J274" s="462"/>
      <c r="K274" s="464"/>
      <c r="L274" s="150"/>
      <c r="M274" s="460" t="str">
        <f t="shared" si="4"/>
        <v/>
      </c>
    </row>
    <row r="275" spans="1:13" ht="14.45" customHeight="1" x14ac:dyDescent="0.2">
      <c r="A275" s="465"/>
      <c r="B275" s="461"/>
      <c r="C275" s="462"/>
      <c r="D275" s="462"/>
      <c r="E275" s="463"/>
      <c r="F275" s="461"/>
      <c r="G275" s="462"/>
      <c r="H275" s="462"/>
      <c r="I275" s="462"/>
      <c r="J275" s="462"/>
      <c r="K275" s="464"/>
      <c r="L275" s="150"/>
      <c r="M275" s="460" t="str">
        <f t="shared" si="4"/>
        <v/>
      </c>
    </row>
    <row r="276" spans="1:13" ht="14.45" customHeight="1" x14ac:dyDescent="0.2">
      <c r="A276" s="465"/>
      <c r="B276" s="461"/>
      <c r="C276" s="462"/>
      <c r="D276" s="462"/>
      <c r="E276" s="463"/>
      <c r="F276" s="461"/>
      <c r="G276" s="462"/>
      <c r="H276" s="462"/>
      <c r="I276" s="462"/>
      <c r="J276" s="462"/>
      <c r="K276" s="464"/>
      <c r="L276" s="150"/>
      <c r="M276" s="460" t="str">
        <f t="shared" si="4"/>
        <v/>
      </c>
    </row>
    <row r="277" spans="1:13" ht="14.45" customHeight="1" x14ac:dyDescent="0.2">
      <c r="A277" s="465"/>
      <c r="B277" s="461"/>
      <c r="C277" s="462"/>
      <c r="D277" s="462"/>
      <c r="E277" s="463"/>
      <c r="F277" s="461"/>
      <c r="G277" s="462"/>
      <c r="H277" s="462"/>
      <c r="I277" s="462"/>
      <c r="J277" s="462"/>
      <c r="K277" s="464"/>
      <c r="L277" s="150"/>
      <c r="M277" s="460" t="str">
        <f t="shared" si="4"/>
        <v/>
      </c>
    </row>
    <row r="278" spans="1:13" ht="14.45" customHeight="1" x14ac:dyDescent="0.2">
      <c r="A278" s="465"/>
      <c r="B278" s="461"/>
      <c r="C278" s="462"/>
      <c r="D278" s="462"/>
      <c r="E278" s="463"/>
      <c r="F278" s="461"/>
      <c r="G278" s="462"/>
      <c r="H278" s="462"/>
      <c r="I278" s="462"/>
      <c r="J278" s="462"/>
      <c r="K278" s="464"/>
      <c r="L278" s="150"/>
      <c r="M278" s="460" t="str">
        <f t="shared" si="4"/>
        <v/>
      </c>
    </row>
    <row r="279" spans="1:13" ht="14.45" customHeight="1" x14ac:dyDescent="0.2">
      <c r="A279" s="465"/>
      <c r="B279" s="461"/>
      <c r="C279" s="462"/>
      <c r="D279" s="462"/>
      <c r="E279" s="463"/>
      <c r="F279" s="461"/>
      <c r="G279" s="462"/>
      <c r="H279" s="462"/>
      <c r="I279" s="462"/>
      <c r="J279" s="462"/>
      <c r="K279" s="464"/>
      <c r="L279" s="150"/>
      <c r="M279" s="460" t="str">
        <f t="shared" si="4"/>
        <v/>
      </c>
    </row>
    <row r="280" spans="1:13" ht="14.45" customHeight="1" x14ac:dyDescent="0.2">
      <c r="A280" s="465"/>
      <c r="B280" s="461"/>
      <c r="C280" s="462"/>
      <c r="D280" s="462"/>
      <c r="E280" s="463"/>
      <c r="F280" s="461"/>
      <c r="G280" s="462"/>
      <c r="H280" s="462"/>
      <c r="I280" s="462"/>
      <c r="J280" s="462"/>
      <c r="K280" s="464"/>
      <c r="L280" s="150"/>
      <c r="M280" s="460" t="str">
        <f t="shared" si="4"/>
        <v/>
      </c>
    </row>
    <row r="281" spans="1:13" ht="14.45" customHeight="1" x14ac:dyDescent="0.2">
      <c r="A281" s="465"/>
      <c r="B281" s="461"/>
      <c r="C281" s="462"/>
      <c r="D281" s="462"/>
      <c r="E281" s="463"/>
      <c r="F281" s="461"/>
      <c r="G281" s="462"/>
      <c r="H281" s="462"/>
      <c r="I281" s="462"/>
      <c r="J281" s="462"/>
      <c r="K281" s="464"/>
      <c r="L281" s="150"/>
      <c r="M281" s="460" t="str">
        <f t="shared" si="4"/>
        <v/>
      </c>
    </row>
    <row r="282" spans="1:13" ht="14.45" customHeight="1" x14ac:dyDescent="0.2">
      <c r="A282" s="465"/>
      <c r="B282" s="461"/>
      <c r="C282" s="462"/>
      <c r="D282" s="462"/>
      <c r="E282" s="463"/>
      <c r="F282" s="461"/>
      <c r="G282" s="462"/>
      <c r="H282" s="462"/>
      <c r="I282" s="462"/>
      <c r="J282" s="462"/>
      <c r="K282" s="464"/>
      <c r="L282" s="150"/>
      <c r="M282" s="460" t="str">
        <f t="shared" si="4"/>
        <v/>
      </c>
    </row>
    <row r="283" spans="1:13" ht="14.45" customHeight="1" x14ac:dyDescent="0.2">
      <c r="A283" s="465"/>
      <c r="B283" s="461"/>
      <c r="C283" s="462"/>
      <c r="D283" s="462"/>
      <c r="E283" s="463"/>
      <c r="F283" s="461"/>
      <c r="G283" s="462"/>
      <c r="H283" s="462"/>
      <c r="I283" s="462"/>
      <c r="J283" s="462"/>
      <c r="K283" s="464"/>
      <c r="L283" s="150"/>
      <c r="M283" s="460" t="str">
        <f t="shared" si="4"/>
        <v/>
      </c>
    </row>
    <row r="284" spans="1:13" ht="14.45" customHeight="1" x14ac:dyDescent="0.2">
      <c r="A284" s="465"/>
      <c r="B284" s="461"/>
      <c r="C284" s="462"/>
      <c r="D284" s="462"/>
      <c r="E284" s="463"/>
      <c r="F284" s="461"/>
      <c r="G284" s="462"/>
      <c r="H284" s="462"/>
      <c r="I284" s="462"/>
      <c r="J284" s="462"/>
      <c r="K284" s="464"/>
      <c r="L284" s="150"/>
      <c r="M284" s="460" t="str">
        <f t="shared" si="4"/>
        <v/>
      </c>
    </row>
    <row r="285" spans="1:13" ht="14.45" customHeight="1" x14ac:dyDescent="0.2">
      <c r="A285" s="465"/>
      <c r="B285" s="461"/>
      <c r="C285" s="462"/>
      <c r="D285" s="462"/>
      <c r="E285" s="463"/>
      <c r="F285" s="461"/>
      <c r="G285" s="462"/>
      <c r="H285" s="462"/>
      <c r="I285" s="462"/>
      <c r="J285" s="462"/>
      <c r="K285" s="464"/>
      <c r="L285" s="150"/>
      <c r="M285" s="460" t="str">
        <f t="shared" si="4"/>
        <v/>
      </c>
    </row>
    <row r="286" spans="1:13" ht="14.45" customHeight="1" x14ac:dyDescent="0.2">
      <c r="A286" s="465"/>
      <c r="B286" s="461"/>
      <c r="C286" s="462"/>
      <c r="D286" s="462"/>
      <c r="E286" s="463"/>
      <c r="F286" s="461"/>
      <c r="G286" s="462"/>
      <c r="H286" s="462"/>
      <c r="I286" s="462"/>
      <c r="J286" s="462"/>
      <c r="K286" s="464"/>
      <c r="L286" s="150"/>
      <c r="M286" s="460" t="str">
        <f t="shared" si="4"/>
        <v/>
      </c>
    </row>
    <row r="287" spans="1:13" ht="14.45" customHeight="1" x14ac:dyDescent="0.2">
      <c r="A287" s="465"/>
      <c r="B287" s="461"/>
      <c r="C287" s="462"/>
      <c r="D287" s="462"/>
      <c r="E287" s="463"/>
      <c r="F287" s="461"/>
      <c r="G287" s="462"/>
      <c r="H287" s="462"/>
      <c r="I287" s="462"/>
      <c r="J287" s="462"/>
      <c r="K287" s="464"/>
      <c r="L287" s="150"/>
      <c r="M287" s="460" t="str">
        <f t="shared" si="4"/>
        <v/>
      </c>
    </row>
    <row r="288" spans="1:13" ht="14.45" customHeight="1" x14ac:dyDescent="0.2">
      <c r="A288" s="465"/>
      <c r="B288" s="461"/>
      <c r="C288" s="462"/>
      <c r="D288" s="462"/>
      <c r="E288" s="463"/>
      <c r="F288" s="461"/>
      <c r="G288" s="462"/>
      <c r="H288" s="462"/>
      <c r="I288" s="462"/>
      <c r="J288" s="462"/>
      <c r="K288" s="464"/>
      <c r="L288" s="150"/>
      <c r="M288" s="460" t="str">
        <f t="shared" si="4"/>
        <v/>
      </c>
    </row>
    <row r="289" spans="1:13" ht="14.45" customHeight="1" x14ac:dyDescent="0.2">
      <c r="A289" s="465"/>
      <c r="B289" s="461"/>
      <c r="C289" s="462"/>
      <c r="D289" s="462"/>
      <c r="E289" s="463"/>
      <c r="F289" s="461"/>
      <c r="G289" s="462"/>
      <c r="H289" s="462"/>
      <c r="I289" s="462"/>
      <c r="J289" s="462"/>
      <c r="K289" s="464"/>
      <c r="L289" s="150"/>
      <c r="M289" s="460" t="str">
        <f t="shared" si="4"/>
        <v/>
      </c>
    </row>
    <row r="290" spans="1:13" ht="14.45" customHeight="1" x14ac:dyDescent="0.2">
      <c r="A290" s="465"/>
      <c r="B290" s="461"/>
      <c r="C290" s="462"/>
      <c r="D290" s="462"/>
      <c r="E290" s="463"/>
      <c r="F290" s="461"/>
      <c r="G290" s="462"/>
      <c r="H290" s="462"/>
      <c r="I290" s="462"/>
      <c r="J290" s="462"/>
      <c r="K290" s="464"/>
      <c r="L290" s="150"/>
      <c r="M290" s="460" t="str">
        <f t="shared" si="4"/>
        <v/>
      </c>
    </row>
    <row r="291" spans="1:13" ht="14.45" customHeight="1" x14ac:dyDescent="0.2">
      <c r="A291" s="465"/>
      <c r="B291" s="461"/>
      <c r="C291" s="462"/>
      <c r="D291" s="462"/>
      <c r="E291" s="463"/>
      <c r="F291" s="461"/>
      <c r="G291" s="462"/>
      <c r="H291" s="462"/>
      <c r="I291" s="462"/>
      <c r="J291" s="462"/>
      <c r="K291" s="464"/>
      <c r="L291" s="150"/>
      <c r="M291" s="460" t="str">
        <f t="shared" si="4"/>
        <v/>
      </c>
    </row>
    <row r="292" spans="1:13" ht="14.45" customHeight="1" x14ac:dyDescent="0.2">
      <c r="A292" s="465"/>
      <c r="B292" s="461"/>
      <c r="C292" s="462"/>
      <c r="D292" s="462"/>
      <c r="E292" s="463"/>
      <c r="F292" s="461"/>
      <c r="G292" s="462"/>
      <c r="H292" s="462"/>
      <c r="I292" s="462"/>
      <c r="J292" s="462"/>
      <c r="K292" s="464"/>
      <c r="L292" s="150"/>
      <c r="M292" s="460" t="str">
        <f t="shared" si="4"/>
        <v/>
      </c>
    </row>
    <row r="293" spans="1:13" ht="14.45" customHeight="1" x14ac:dyDescent="0.2">
      <c r="A293" s="465"/>
      <c r="B293" s="461"/>
      <c r="C293" s="462"/>
      <c r="D293" s="462"/>
      <c r="E293" s="463"/>
      <c r="F293" s="461"/>
      <c r="G293" s="462"/>
      <c r="H293" s="462"/>
      <c r="I293" s="462"/>
      <c r="J293" s="462"/>
      <c r="K293" s="464"/>
      <c r="L293" s="150"/>
      <c r="M293" s="460" t="str">
        <f t="shared" si="4"/>
        <v/>
      </c>
    </row>
    <row r="294" spans="1:13" ht="14.45" customHeight="1" x14ac:dyDescent="0.2">
      <c r="A294" s="465"/>
      <c r="B294" s="461"/>
      <c r="C294" s="462"/>
      <c r="D294" s="462"/>
      <c r="E294" s="463"/>
      <c r="F294" s="461"/>
      <c r="G294" s="462"/>
      <c r="H294" s="462"/>
      <c r="I294" s="462"/>
      <c r="J294" s="462"/>
      <c r="K294" s="464"/>
      <c r="L294" s="150"/>
      <c r="M294" s="460" t="str">
        <f t="shared" si="4"/>
        <v/>
      </c>
    </row>
    <row r="295" spans="1:13" ht="14.45" customHeight="1" x14ac:dyDescent="0.2">
      <c r="A295" s="465"/>
      <c r="B295" s="461"/>
      <c r="C295" s="462"/>
      <c r="D295" s="462"/>
      <c r="E295" s="463"/>
      <c r="F295" s="461"/>
      <c r="G295" s="462"/>
      <c r="H295" s="462"/>
      <c r="I295" s="462"/>
      <c r="J295" s="462"/>
      <c r="K295" s="464"/>
      <c r="L295" s="150"/>
      <c r="M295" s="460" t="str">
        <f t="shared" si="4"/>
        <v/>
      </c>
    </row>
    <row r="296" spans="1:13" ht="14.45" customHeight="1" x14ac:dyDescent="0.2">
      <c r="A296" s="465"/>
      <c r="B296" s="461"/>
      <c r="C296" s="462"/>
      <c r="D296" s="462"/>
      <c r="E296" s="463"/>
      <c r="F296" s="461"/>
      <c r="G296" s="462"/>
      <c r="H296" s="462"/>
      <c r="I296" s="462"/>
      <c r="J296" s="462"/>
      <c r="K296" s="464"/>
      <c r="L296" s="150"/>
      <c r="M296" s="460" t="str">
        <f t="shared" si="4"/>
        <v/>
      </c>
    </row>
    <row r="297" spans="1:13" ht="14.45" customHeight="1" x14ac:dyDescent="0.2">
      <c r="A297" s="465"/>
      <c r="B297" s="461"/>
      <c r="C297" s="462"/>
      <c r="D297" s="462"/>
      <c r="E297" s="463"/>
      <c r="F297" s="461"/>
      <c r="G297" s="462"/>
      <c r="H297" s="462"/>
      <c r="I297" s="462"/>
      <c r="J297" s="462"/>
      <c r="K297" s="464"/>
      <c r="L297" s="150"/>
      <c r="M297" s="460" t="str">
        <f t="shared" si="4"/>
        <v/>
      </c>
    </row>
    <row r="298" spans="1:13" ht="14.45" customHeight="1" x14ac:dyDescent="0.2">
      <c r="A298" s="465"/>
      <c r="B298" s="461"/>
      <c r="C298" s="462"/>
      <c r="D298" s="462"/>
      <c r="E298" s="463"/>
      <c r="F298" s="461"/>
      <c r="G298" s="462"/>
      <c r="H298" s="462"/>
      <c r="I298" s="462"/>
      <c r="J298" s="462"/>
      <c r="K298" s="464"/>
      <c r="L298" s="150"/>
      <c r="M298" s="460" t="str">
        <f t="shared" si="4"/>
        <v/>
      </c>
    </row>
    <row r="299" spans="1:13" ht="14.45" customHeight="1" x14ac:dyDescent="0.2">
      <c r="A299" s="465"/>
      <c r="B299" s="461"/>
      <c r="C299" s="462"/>
      <c r="D299" s="462"/>
      <c r="E299" s="463"/>
      <c r="F299" s="461"/>
      <c r="G299" s="462"/>
      <c r="H299" s="462"/>
      <c r="I299" s="462"/>
      <c r="J299" s="462"/>
      <c r="K299" s="464"/>
      <c r="L299" s="150"/>
      <c r="M299" s="460" t="str">
        <f t="shared" si="4"/>
        <v/>
      </c>
    </row>
    <row r="300" spans="1:13" ht="14.45" customHeight="1" x14ac:dyDescent="0.2">
      <c r="A300" s="465"/>
      <c r="B300" s="461"/>
      <c r="C300" s="462"/>
      <c r="D300" s="462"/>
      <c r="E300" s="463"/>
      <c r="F300" s="461"/>
      <c r="G300" s="462"/>
      <c r="H300" s="462"/>
      <c r="I300" s="462"/>
      <c r="J300" s="462"/>
      <c r="K300" s="464"/>
      <c r="L300" s="150"/>
      <c r="M300" s="460" t="str">
        <f t="shared" si="4"/>
        <v/>
      </c>
    </row>
    <row r="301" spans="1:13" ht="14.45" customHeight="1" x14ac:dyDescent="0.2">
      <c r="A301" s="465"/>
      <c r="B301" s="461"/>
      <c r="C301" s="462"/>
      <c r="D301" s="462"/>
      <c r="E301" s="463"/>
      <c r="F301" s="461"/>
      <c r="G301" s="462"/>
      <c r="H301" s="462"/>
      <c r="I301" s="462"/>
      <c r="J301" s="462"/>
      <c r="K301" s="464"/>
      <c r="L301" s="150"/>
      <c r="M301" s="460" t="str">
        <f t="shared" si="4"/>
        <v/>
      </c>
    </row>
    <row r="302" spans="1:13" ht="14.45" customHeight="1" x14ac:dyDescent="0.2">
      <c r="A302" s="465"/>
      <c r="B302" s="461"/>
      <c r="C302" s="462"/>
      <c r="D302" s="462"/>
      <c r="E302" s="463"/>
      <c r="F302" s="461"/>
      <c r="G302" s="462"/>
      <c r="H302" s="462"/>
      <c r="I302" s="462"/>
      <c r="J302" s="462"/>
      <c r="K302" s="464"/>
      <c r="L302" s="150"/>
      <c r="M302" s="460" t="str">
        <f t="shared" si="4"/>
        <v/>
      </c>
    </row>
    <row r="303" spans="1:13" ht="14.45" customHeight="1" x14ac:dyDescent="0.2">
      <c r="A303" s="465"/>
      <c r="B303" s="461"/>
      <c r="C303" s="462"/>
      <c r="D303" s="462"/>
      <c r="E303" s="463"/>
      <c r="F303" s="461"/>
      <c r="G303" s="462"/>
      <c r="H303" s="462"/>
      <c r="I303" s="462"/>
      <c r="J303" s="462"/>
      <c r="K303" s="464"/>
      <c r="L303" s="150"/>
      <c r="M303" s="460" t="str">
        <f t="shared" si="4"/>
        <v/>
      </c>
    </row>
    <row r="304" spans="1:13" ht="14.45" customHeight="1" x14ac:dyDescent="0.2">
      <c r="A304" s="465"/>
      <c r="B304" s="461"/>
      <c r="C304" s="462"/>
      <c r="D304" s="462"/>
      <c r="E304" s="463"/>
      <c r="F304" s="461"/>
      <c r="G304" s="462"/>
      <c r="H304" s="462"/>
      <c r="I304" s="462"/>
      <c r="J304" s="462"/>
      <c r="K304" s="464"/>
      <c r="L304" s="150"/>
      <c r="M304" s="460" t="str">
        <f t="shared" si="4"/>
        <v/>
      </c>
    </row>
    <row r="305" spans="1:13" ht="14.45" customHeight="1" x14ac:dyDescent="0.2">
      <c r="A305" s="465"/>
      <c r="B305" s="461"/>
      <c r="C305" s="462"/>
      <c r="D305" s="462"/>
      <c r="E305" s="463"/>
      <c r="F305" s="461"/>
      <c r="G305" s="462"/>
      <c r="H305" s="462"/>
      <c r="I305" s="462"/>
      <c r="J305" s="462"/>
      <c r="K305" s="464"/>
      <c r="L305" s="150"/>
      <c r="M305" s="460" t="str">
        <f t="shared" si="4"/>
        <v/>
      </c>
    </row>
    <row r="306" spans="1:13" ht="14.45" customHeight="1" x14ac:dyDescent="0.2">
      <c r="A306" s="465"/>
      <c r="B306" s="461"/>
      <c r="C306" s="462"/>
      <c r="D306" s="462"/>
      <c r="E306" s="463"/>
      <c r="F306" s="461"/>
      <c r="G306" s="462"/>
      <c r="H306" s="462"/>
      <c r="I306" s="462"/>
      <c r="J306" s="462"/>
      <c r="K306" s="464"/>
      <c r="L306" s="150"/>
      <c r="M306" s="460" t="str">
        <f t="shared" si="4"/>
        <v/>
      </c>
    </row>
    <row r="307" spans="1:13" ht="14.45" customHeight="1" x14ac:dyDescent="0.2">
      <c r="A307" s="465"/>
      <c r="B307" s="461"/>
      <c r="C307" s="462"/>
      <c r="D307" s="462"/>
      <c r="E307" s="463"/>
      <c r="F307" s="461"/>
      <c r="G307" s="462"/>
      <c r="H307" s="462"/>
      <c r="I307" s="462"/>
      <c r="J307" s="462"/>
      <c r="K307" s="464"/>
      <c r="L307" s="150"/>
      <c r="M307" s="460" t="str">
        <f t="shared" si="4"/>
        <v/>
      </c>
    </row>
    <row r="308" spans="1:13" ht="14.45" customHeight="1" x14ac:dyDescent="0.2">
      <c r="A308" s="465"/>
      <c r="B308" s="461"/>
      <c r="C308" s="462"/>
      <c r="D308" s="462"/>
      <c r="E308" s="463"/>
      <c r="F308" s="461"/>
      <c r="G308" s="462"/>
      <c r="H308" s="462"/>
      <c r="I308" s="462"/>
      <c r="J308" s="462"/>
      <c r="K308" s="464"/>
      <c r="L308" s="150"/>
      <c r="M308" s="460" t="str">
        <f t="shared" si="4"/>
        <v/>
      </c>
    </row>
    <row r="309" spans="1:13" ht="14.45" customHeight="1" x14ac:dyDescent="0.2">
      <c r="A309" s="465"/>
      <c r="B309" s="461"/>
      <c r="C309" s="462"/>
      <c r="D309" s="462"/>
      <c r="E309" s="463"/>
      <c r="F309" s="461"/>
      <c r="G309" s="462"/>
      <c r="H309" s="462"/>
      <c r="I309" s="462"/>
      <c r="J309" s="462"/>
      <c r="K309" s="464"/>
      <c r="L309" s="150"/>
      <c r="M309" s="460" t="str">
        <f t="shared" si="4"/>
        <v/>
      </c>
    </row>
    <row r="310" spans="1:13" ht="14.45" customHeight="1" x14ac:dyDescent="0.2">
      <c r="A310" s="465"/>
      <c r="B310" s="461"/>
      <c r="C310" s="462"/>
      <c r="D310" s="462"/>
      <c r="E310" s="463"/>
      <c r="F310" s="461"/>
      <c r="G310" s="462"/>
      <c r="H310" s="462"/>
      <c r="I310" s="462"/>
      <c r="J310" s="462"/>
      <c r="K310" s="464"/>
      <c r="L310" s="150"/>
      <c r="M310" s="460" t="str">
        <f t="shared" si="4"/>
        <v/>
      </c>
    </row>
    <row r="311" spans="1:13" ht="14.45" customHeight="1" x14ac:dyDescent="0.2">
      <c r="A311" s="465"/>
      <c r="B311" s="461"/>
      <c r="C311" s="462"/>
      <c r="D311" s="462"/>
      <c r="E311" s="463"/>
      <c r="F311" s="461"/>
      <c r="G311" s="462"/>
      <c r="H311" s="462"/>
      <c r="I311" s="462"/>
      <c r="J311" s="462"/>
      <c r="K311" s="464"/>
      <c r="L311" s="150"/>
      <c r="M311" s="460" t="str">
        <f t="shared" si="4"/>
        <v/>
      </c>
    </row>
    <row r="312" spans="1:13" ht="14.45" customHeight="1" x14ac:dyDescent="0.2">
      <c r="A312" s="465"/>
      <c r="B312" s="461"/>
      <c r="C312" s="462"/>
      <c r="D312" s="462"/>
      <c r="E312" s="463"/>
      <c r="F312" s="461"/>
      <c r="G312" s="462"/>
      <c r="H312" s="462"/>
      <c r="I312" s="462"/>
      <c r="J312" s="462"/>
      <c r="K312" s="464"/>
      <c r="L312" s="150"/>
      <c r="M312" s="460" t="str">
        <f t="shared" si="4"/>
        <v/>
      </c>
    </row>
    <row r="313" spans="1:13" ht="14.45" customHeight="1" x14ac:dyDescent="0.2">
      <c r="A313" s="465"/>
      <c r="B313" s="461"/>
      <c r="C313" s="462"/>
      <c r="D313" s="462"/>
      <c r="E313" s="463"/>
      <c r="F313" s="461"/>
      <c r="G313" s="462"/>
      <c r="H313" s="462"/>
      <c r="I313" s="462"/>
      <c r="J313" s="462"/>
      <c r="K313" s="464"/>
      <c r="L313" s="150"/>
      <c r="M313" s="460" t="str">
        <f t="shared" si="4"/>
        <v/>
      </c>
    </row>
    <row r="314" spans="1:13" ht="14.45" customHeight="1" x14ac:dyDescent="0.2">
      <c r="A314" s="465"/>
      <c r="B314" s="461"/>
      <c r="C314" s="462"/>
      <c r="D314" s="462"/>
      <c r="E314" s="463"/>
      <c r="F314" s="461"/>
      <c r="G314" s="462"/>
      <c r="H314" s="462"/>
      <c r="I314" s="462"/>
      <c r="J314" s="462"/>
      <c r="K314" s="464"/>
      <c r="L314" s="150"/>
      <c r="M314" s="460" t="str">
        <f t="shared" si="4"/>
        <v/>
      </c>
    </row>
    <row r="315" spans="1:13" ht="14.45" customHeight="1" x14ac:dyDescent="0.2">
      <c r="A315" s="465"/>
      <c r="B315" s="461"/>
      <c r="C315" s="462"/>
      <c r="D315" s="462"/>
      <c r="E315" s="463"/>
      <c r="F315" s="461"/>
      <c r="G315" s="462"/>
      <c r="H315" s="462"/>
      <c r="I315" s="462"/>
      <c r="J315" s="462"/>
      <c r="K315" s="464"/>
      <c r="L315" s="150"/>
      <c r="M315" s="460" t="str">
        <f t="shared" si="4"/>
        <v/>
      </c>
    </row>
    <row r="316" spans="1:13" ht="14.45" customHeight="1" x14ac:dyDescent="0.2">
      <c r="A316" s="465"/>
      <c r="B316" s="461"/>
      <c r="C316" s="462"/>
      <c r="D316" s="462"/>
      <c r="E316" s="463"/>
      <c r="F316" s="461"/>
      <c r="G316" s="462"/>
      <c r="H316" s="462"/>
      <c r="I316" s="462"/>
      <c r="J316" s="462"/>
      <c r="K316" s="464"/>
      <c r="L316" s="150"/>
      <c r="M316" s="460" t="str">
        <f t="shared" si="4"/>
        <v/>
      </c>
    </row>
    <row r="317" spans="1:13" ht="14.45" customHeight="1" x14ac:dyDescent="0.2">
      <c r="A317" s="465"/>
      <c r="B317" s="461"/>
      <c r="C317" s="462"/>
      <c r="D317" s="462"/>
      <c r="E317" s="463"/>
      <c r="F317" s="461"/>
      <c r="G317" s="462"/>
      <c r="H317" s="462"/>
      <c r="I317" s="462"/>
      <c r="J317" s="462"/>
      <c r="K317" s="464"/>
      <c r="L317" s="150"/>
      <c r="M317" s="460" t="str">
        <f t="shared" si="4"/>
        <v/>
      </c>
    </row>
    <row r="318" spans="1:13" ht="14.45" customHeight="1" x14ac:dyDescent="0.2">
      <c r="A318" s="465"/>
      <c r="B318" s="461"/>
      <c r="C318" s="462"/>
      <c r="D318" s="462"/>
      <c r="E318" s="463"/>
      <c r="F318" s="461"/>
      <c r="G318" s="462"/>
      <c r="H318" s="462"/>
      <c r="I318" s="462"/>
      <c r="J318" s="462"/>
      <c r="K318" s="464"/>
      <c r="L318" s="150"/>
      <c r="M318" s="460" t="str">
        <f t="shared" si="4"/>
        <v/>
      </c>
    </row>
    <row r="319" spans="1:13" ht="14.45" customHeight="1" x14ac:dyDescent="0.2">
      <c r="A319" s="465"/>
      <c r="B319" s="461"/>
      <c r="C319" s="462"/>
      <c r="D319" s="462"/>
      <c r="E319" s="463"/>
      <c r="F319" s="461"/>
      <c r="G319" s="462"/>
      <c r="H319" s="462"/>
      <c r="I319" s="462"/>
      <c r="J319" s="462"/>
      <c r="K319" s="464"/>
      <c r="L319" s="150"/>
      <c r="M319" s="460" t="str">
        <f t="shared" si="4"/>
        <v/>
      </c>
    </row>
    <row r="320" spans="1:13" ht="14.45" customHeight="1" x14ac:dyDescent="0.2">
      <c r="A320" s="465"/>
      <c r="B320" s="461"/>
      <c r="C320" s="462"/>
      <c r="D320" s="462"/>
      <c r="E320" s="463"/>
      <c r="F320" s="461"/>
      <c r="G320" s="462"/>
      <c r="H320" s="462"/>
      <c r="I320" s="462"/>
      <c r="J320" s="462"/>
      <c r="K320" s="464"/>
      <c r="L320" s="150"/>
      <c r="M320" s="460" t="str">
        <f t="shared" si="4"/>
        <v/>
      </c>
    </row>
    <row r="321" spans="1:13" ht="14.45" customHeight="1" x14ac:dyDescent="0.2">
      <c r="A321" s="465"/>
      <c r="B321" s="461"/>
      <c r="C321" s="462"/>
      <c r="D321" s="462"/>
      <c r="E321" s="463"/>
      <c r="F321" s="461"/>
      <c r="G321" s="462"/>
      <c r="H321" s="462"/>
      <c r="I321" s="462"/>
      <c r="J321" s="462"/>
      <c r="K321" s="464"/>
      <c r="L321" s="150"/>
      <c r="M321" s="460" t="str">
        <f t="shared" si="4"/>
        <v/>
      </c>
    </row>
    <row r="322" spans="1:13" ht="14.45" customHeight="1" x14ac:dyDescent="0.2">
      <c r="A322" s="465"/>
      <c r="B322" s="461"/>
      <c r="C322" s="462"/>
      <c r="D322" s="462"/>
      <c r="E322" s="463"/>
      <c r="F322" s="461"/>
      <c r="G322" s="462"/>
      <c r="H322" s="462"/>
      <c r="I322" s="462"/>
      <c r="J322" s="462"/>
      <c r="K322" s="464"/>
      <c r="L322" s="150"/>
      <c r="M322" s="460" t="str">
        <f t="shared" si="4"/>
        <v/>
      </c>
    </row>
    <row r="323" spans="1:13" ht="14.45" customHeight="1" x14ac:dyDescent="0.2">
      <c r="A323" s="465"/>
      <c r="B323" s="461"/>
      <c r="C323" s="462"/>
      <c r="D323" s="462"/>
      <c r="E323" s="463"/>
      <c r="F323" s="461"/>
      <c r="G323" s="462"/>
      <c r="H323" s="462"/>
      <c r="I323" s="462"/>
      <c r="J323" s="462"/>
      <c r="K323" s="464"/>
      <c r="L323" s="150"/>
      <c r="M323" s="460" t="str">
        <f t="shared" si="4"/>
        <v/>
      </c>
    </row>
    <row r="324" spans="1:13" ht="14.45" customHeight="1" x14ac:dyDescent="0.2">
      <c r="A324" s="465"/>
      <c r="B324" s="461"/>
      <c r="C324" s="462"/>
      <c r="D324" s="462"/>
      <c r="E324" s="463"/>
      <c r="F324" s="461"/>
      <c r="G324" s="462"/>
      <c r="H324" s="462"/>
      <c r="I324" s="462"/>
      <c r="J324" s="462"/>
      <c r="K324" s="464"/>
      <c r="L324" s="150"/>
      <c r="M324" s="460" t="str">
        <f t="shared" si="4"/>
        <v/>
      </c>
    </row>
    <row r="325" spans="1:13" ht="14.45" customHeight="1" x14ac:dyDescent="0.2">
      <c r="A325" s="465"/>
      <c r="B325" s="461"/>
      <c r="C325" s="462"/>
      <c r="D325" s="462"/>
      <c r="E325" s="463"/>
      <c r="F325" s="461"/>
      <c r="G325" s="462"/>
      <c r="H325" s="462"/>
      <c r="I325" s="462"/>
      <c r="J325" s="462"/>
      <c r="K325" s="464"/>
      <c r="L325" s="150"/>
      <c r="M325" s="460" t="str">
        <f t="shared" si="4"/>
        <v/>
      </c>
    </row>
    <row r="326" spans="1:13" ht="14.45" customHeight="1" x14ac:dyDescent="0.2">
      <c r="A326" s="465"/>
      <c r="B326" s="461"/>
      <c r="C326" s="462"/>
      <c r="D326" s="462"/>
      <c r="E326" s="463"/>
      <c r="F326" s="461"/>
      <c r="G326" s="462"/>
      <c r="H326" s="462"/>
      <c r="I326" s="462"/>
      <c r="J326" s="462"/>
      <c r="K326" s="464"/>
      <c r="L326" s="150"/>
      <c r="M326" s="460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5"/>
      <c r="B327" s="461"/>
      <c r="C327" s="462"/>
      <c r="D327" s="462"/>
      <c r="E327" s="463"/>
      <c r="F327" s="461"/>
      <c r="G327" s="462"/>
      <c r="H327" s="462"/>
      <c r="I327" s="462"/>
      <c r="J327" s="462"/>
      <c r="K327" s="464"/>
      <c r="L327" s="150"/>
      <c r="M327" s="460" t="str">
        <f t="shared" si="5"/>
        <v/>
      </c>
    </row>
    <row r="328" spans="1:13" ht="14.45" customHeight="1" x14ac:dyDescent="0.2">
      <c r="A328" s="465"/>
      <c r="B328" s="461"/>
      <c r="C328" s="462"/>
      <c r="D328" s="462"/>
      <c r="E328" s="463"/>
      <c r="F328" s="461"/>
      <c r="G328" s="462"/>
      <c r="H328" s="462"/>
      <c r="I328" s="462"/>
      <c r="J328" s="462"/>
      <c r="K328" s="464"/>
      <c r="L328" s="150"/>
      <c r="M328" s="460" t="str">
        <f t="shared" si="5"/>
        <v/>
      </c>
    </row>
    <row r="329" spans="1:13" ht="14.45" customHeight="1" x14ac:dyDescent="0.2">
      <c r="A329" s="465"/>
      <c r="B329" s="461"/>
      <c r="C329" s="462"/>
      <c r="D329" s="462"/>
      <c r="E329" s="463"/>
      <c r="F329" s="461"/>
      <c r="G329" s="462"/>
      <c r="H329" s="462"/>
      <c r="I329" s="462"/>
      <c r="J329" s="462"/>
      <c r="K329" s="464"/>
      <c r="L329" s="150"/>
      <c r="M329" s="460" t="str">
        <f t="shared" si="5"/>
        <v/>
      </c>
    </row>
    <row r="330" spans="1:13" ht="14.45" customHeight="1" x14ac:dyDescent="0.2">
      <c r="A330" s="465"/>
      <c r="B330" s="461"/>
      <c r="C330" s="462"/>
      <c r="D330" s="462"/>
      <c r="E330" s="463"/>
      <c r="F330" s="461"/>
      <c r="G330" s="462"/>
      <c r="H330" s="462"/>
      <c r="I330" s="462"/>
      <c r="J330" s="462"/>
      <c r="K330" s="464"/>
      <c r="L330" s="150"/>
      <c r="M330" s="460" t="str">
        <f t="shared" si="5"/>
        <v/>
      </c>
    </row>
    <row r="331" spans="1:13" ht="14.45" customHeight="1" x14ac:dyDescent="0.2">
      <c r="A331" s="465"/>
      <c r="B331" s="461"/>
      <c r="C331" s="462"/>
      <c r="D331" s="462"/>
      <c r="E331" s="463"/>
      <c r="F331" s="461"/>
      <c r="G331" s="462"/>
      <c r="H331" s="462"/>
      <c r="I331" s="462"/>
      <c r="J331" s="462"/>
      <c r="K331" s="464"/>
      <c r="L331" s="150"/>
      <c r="M331" s="460" t="str">
        <f t="shared" si="5"/>
        <v/>
      </c>
    </row>
    <row r="332" spans="1:13" ht="14.45" customHeight="1" x14ac:dyDescent="0.2">
      <c r="A332" s="465"/>
      <c r="B332" s="461"/>
      <c r="C332" s="462"/>
      <c r="D332" s="462"/>
      <c r="E332" s="463"/>
      <c r="F332" s="461"/>
      <c r="G332" s="462"/>
      <c r="H332" s="462"/>
      <c r="I332" s="462"/>
      <c r="J332" s="462"/>
      <c r="K332" s="464"/>
      <c r="L332" s="150"/>
      <c r="M332" s="460" t="str">
        <f t="shared" si="5"/>
        <v/>
      </c>
    </row>
    <row r="333" spans="1:13" ht="14.45" customHeight="1" x14ac:dyDescent="0.2">
      <c r="A333" s="465"/>
      <c r="B333" s="461"/>
      <c r="C333" s="462"/>
      <c r="D333" s="462"/>
      <c r="E333" s="463"/>
      <c r="F333" s="461"/>
      <c r="G333" s="462"/>
      <c r="H333" s="462"/>
      <c r="I333" s="462"/>
      <c r="J333" s="462"/>
      <c r="K333" s="464"/>
      <c r="L333" s="150"/>
      <c r="M333" s="460" t="str">
        <f t="shared" si="5"/>
        <v/>
      </c>
    </row>
    <row r="334" spans="1:13" ht="14.45" customHeight="1" x14ac:dyDescent="0.2">
      <c r="A334" s="465"/>
      <c r="B334" s="461"/>
      <c r="C334" s="462"/>
      <c r="D334" s="462"/>
      <c r="E334" s="463"/>
      <c r="F334" s="461"/>
      <c r="G334" s="462"/>
      <c r="H334" s="462"/>
      <c r="I334" s="462"/>
      <c r="J334" s="462"/>
      <c r="K334" s="464"/>
      <c r="L334" s="150"/>
      <c r="M334" s="460" t="str">
        <f t="shared" si="5"/>
        <v/>
      </c>
    </row>
    <row r="335" spans="1:13" ht="14.45" customHeight="1" x14ac:dyDescent="0.2">
      <c r="A335" s="465"/>
      <c r="B335" s="461"/>
      <c r="C335" s="462"/>
      <c r="D335" s="462"/>
      <c r="E335" s="463"/>
      <c r="F335" s="461"/>
      <c r="G335" s="462"/>
      <c r="H335" s="462"/>
      <c r="I335" s="462"/>
      <c r="J335" s="462"/>
      <c r="K335" s="464"/>
      <c r="L335" s="150"/>
      <c r="M335" s="460" t="str">
        <f t="shared" si="5"/>
        <v/>
      </c>
    </row>
    <row r="336" spans="1:13" ht="14.45" customHeight="1" x14ac:dyDescent="0.2">
      <c r="A336" s="465"/>
      <c r="B336" s="461"/>
      <c r="C336" s="462"/>
      <c r="D336" s="462"/>
      <c r="E336" s="463"/>
      <c r="F336" s="461"/>
      <c r="G336" s="462"/>
      <c r="H336" s="462"/>
      <c r="I336" s="462"/>
      <c r="J336" s="462"/>
      <c r="K336" s="464"/>
      <c r="L336" s="150"/>
      <c r="M336" s="460" t="str">
        <f t="shared" si="5"/>
        <v/>
      </c>
    </row>
    <row r="337" spans="1:13" ht="14.45" customHeight="1" x14ac:dyDescent="0.2">
      <c r="A337" s="465"/>
      <c r="B337" s="461"/>
      <c r="C337" s="462"/>
      <c r="D337" s="462"/>
      <c r="E337" s="463"/>
      <c r="F337" s="461"/>
      <c r="G337" s="462"/>
      <c r="H337" s="462"/>
      <c r="I337" s="462"/>
      <c r="J337" s="462"/>
      <c r="K337" s="464"/>
      <c r="L337" s="150"/>
      <c r="M337" s="460" t="str">
        <f t="shared" si="5"/>
        <v/>
      </c>
    </row>
    <row r="338" spans="1:13" ht="14.45" customHeight="1" x14ac:dyDescent="0.2">
      <c r="A338" s="465"/>
      <c r="B338" s="461"/>
      <c r="C338" s="462"/>
      <c r="D338" s="462"/>
      <c r="E338" s="463"/>
      <c r="F338" s="461"/>
      <c r="G338" s="462"/>
      <c r="H338" s="462"/>
      <c r="I338" s="462"/>
      <c r="J338" s="462"/>
      <c r="K338" s="464"/>
      <c r="L338" s="150"/>
      <c r="M338" s="460" t="str">
        <f t="shared" si="5"/>
        <v/>
      </c>
    </row>
    <row r="339" spans="1:13" ht="14.45" customHeight="1" x14ac:dyDescent="0.2">
      <c r="A339" s="465"/>
      <c r="B339" s="461"/>
      <c r="C339" s="462"/>
      <c r="D339" s="462"/>
      <c r="E339" s="463"/>
      <c r="F339" s="461"/>
      <c r="G339" s="462"/>
      <c r="H339" s="462"/>
      <c r="I339" s="462"/>
      <c r="J339" s="462"/>
      <c r="K339" s="464"/>
      <c r="L339" s="150"/>
      <c r="M339" s="460" t="str">
        <f t="shared" si="5"/>
        <v/>
      </c>
    </row>
    <row r="340" spans="1:13" ht="14.45" customHeight="1" x14ac:dyDescent="0.2">
      <c r="A340" s="465"/>
      <c r="B340" s="461"/>
      <c r="C340" s="462"/>
      <c r="D340" s="462"/>
      <c r="E340" s="463"/>
      <c r="F340" s="461"/>
      <c r="G340" s="462"/>
      <c r="H340" s="462"/>
      <c r="I340" s="462"/>
      <c r="J340" s="462"/>
      <c r="K340" s="464"/>
      <c r="L340" s="150"/>
      <c r="M340" s="460" t="str">
        <f t="shared" si="5"/>
        <v/>
      </c>
    </row>
    <row r="341" spans="1:13" ht="14.45" customHeight="1" x14ac:dyDescent="0.2">
      <c r="A341" s="465"/>
      <c r="B341" s="461"/>
      <c r="C341" s="462"/>
      <c r="D341" s="462"/>
      <c r="E341" s="463"/>
      <c r="F341" s="461"/>
      <c r="G341" s="462"/>
      <c r="H341" s="462"/>
      <c r="I341" s="462"/>
      <c r="J341" s="462"/>
      <c r="K341" s="464"/>
      <c r="L341" s="150"/>
      <c r="M341" s="460" t="str">
        <f t="shared" si="5"/>
        <v/>
      </c>
    </row>
    <row r="342" spans="1:13" ht="14.45" customHeight="1" x14ac:dyDescent="0.2">
      <c r="A342" s="465"/>
      <c r="B342" s="461"/>
      <c r="C342" s="462"/>
      <c r="D342" s="462"/>
      <c r="E342" s="463"/>
      <c r="F342" s="461"/>
      <c r="G342" s="462"/>
      <c r="H342" s="462"/>
      <c r="I342" s="462"/>
      <c r="J342" s="462"/>
      <c r="K342" s="464"/>
      <c r="L342" s="150"/>
      <c r="M342" s="460" t="str">
        <f t="shared" si="5"/>
        <v/>
      </c>
    </row>
    <row r="343" spans="1:13" ht="14.45" customHeight="1" x14ac:dyDescent="0.2">
      <c r="A343" s="465"/>
      <c r="B343" s="461"/>
      <c r="C343" s="462"/>
      <c r="D343" s="462"/>
      <c r="E343" s="463"/>
      <c r="F343" s="461"/>
      <c r="G343" s="462"/>
      <c r="H343" s="462"/>
      <c r="I343" s="462"/>
      <c r="J343" s="462"/>
      <c r="K343" s="464"/>
      <c r="L343" s="150"/>
      <c r="M343" s="460" t="str">
        <f t="shared" si="5"/>
        <v/>
      </c>
    </row>
    <row r="344" spans="1:13" ht="14.45" customHeight="1" x14ac:dyDescent="0.2">
      <c r="A344" s="465"/>
      <c r="B344" s="461"/>
      <c r="C344" s="462"/>
      <c r="D344" s="462"/>
      <c r="E344" s="463"/>
      <c r="F344" s="461"/>
      <c r="G344" s="462"/>
      <c r="H344" s="462"/>
      <c r="I344" s="462"/>
      <c r="J344" s="462"/>
      <c r="K344" s="464"/>
      <c r="L344" s="150"/>
      <c r="M344" s="460" t="str">
        <f t="shared" si="5"/>
        <v/>
      </c>
    </row>
    <row r="345" spans="1:13" ht="14.45" customHeight="1" x14ac:dyDescent="0.2">
      <c r="A345" s="465"/>
      <c r="B345" s="461"/>
      <c r="C345" s="462"/>
      <c r="D345" s="462"/>
      <c r="E345" s="463"/>
      <c r="F345" s="461"/>
      <c r="G345" s="462"/>
      <c r="H345" s="462"/>
      <c r="I345" s="462"/>
      <c r="J345" s="462"/>
      <c r="K345" s="464"/>
      <c r="L345" s="150"/>
      <c r="M345" s="460" t="str">
        <f t="shared" si="5"/>
        <v/>
      </c>
    </row>
    <row r="346" spans="1:13" ht="14.45" customHeight="1" x14ac:dyDescent="0.2">
      <c r="A346" s="465"/>
      <c r="B346" s="461"/>
      <c r="C346" s="462"/>
      <c r="D346" s="462"/>
      <c r="E346" s="463"/>
      <c r="F346" s="461"/>
      <c r="G346" s="462"/>
      <c r="H346" s="462"/>
      <c r="I346" s="462"/>
      <c r="J346" s="462"/>
      <c r="K346" s="464"/>
      <c r="L346" s="150"/>
      <c r="M346" s="460" t="str">
        <f t="shared" si="5"/>
        <v/>
      </c>
    </row>
    <row r="347" spans="1:13" ht="14.45" customHeight="1" x14ac:dyDescent="0.2">
      <c r="A347" s="465"/>
      <c r="B347" s="461"/>
      <c r="C347" s="462"/>
      <c r="D347" s="462"/>
      <c r="E347" s="463"/>
      <c r="F347" s="461"/>
      <c r="G347" s="462"/>
      <c r="H347" s="462"/>
      <c r="I347" s="462"/>
      <c r="J347" s="462"/>
      <c r="K347" s="464"/>
      <c r="L347" s="150"/>
      <c r="M347" s="460" t="str">
        <f t="shared" si="5"/>
        <v/>
      </c>
    </row>
    <row r="348" spans="1:13" ht="14.45" customHeight="1" x14ac:dyDescent="0.2">
      <c r="A348" s="465"/>
      <c r="B348" s="461"/>
      <c r="C348" s="462"/>
      <c r="D348" s="462"/>
      <c r="E348" s="463"/>
      <c r="F348" s="461"/>
      <c r="G348" s="462"/>
      <c r="H348" s="462"/>
      <c r="I348" s="462"/>
      <c r="J348" s="462"/>
      <c r="K348" s="464"/>
      <c r="L348" s="150"/>
      <c r="M348" s="460" t="str">
        <f t="shared" si="5"/>
        <v/>
      </c>
    </row>
    <row r="349" spans="1:13" ht="14.45" customHeight="1" x14ac:dyDescent="0.2">
      <c r="A349" s="465"/>
      <c r="B349" s="461"/>
      <c r="C349" s="462"/>
      <c r="D349" s="462"/>
      <c r="E349" s="463"/>
      <c r="F349" s="461"/>
      <c r="G349" s="462"/>
      <c r="H349" s="462"/>
      <c r="I349" s="462"/>
      <c r="J349" s="462"/>
      <c r="K349" s="464"/>
      <c r="L349" s="150"/>
      <c r="M349" s="460" t="str">
        <f t="shared" si="5"/>
        <v/>
      </c>
    </row>
    <row r="350" spans="1:13" ht="14.45" customHeight="1" x14ac:dyDescent="0.2">
      <c r="A350" s="465"/>
      <c r="B350" s="461"/>
      <c r="C350" s="462"/>
      <c r="D350" s="462"/>
      <c r="E350" s="463"/>
      <c r="F350" s="461"/>
      <c r="G350" s="462"/>
      <c r="H350" s="462"/>
      <c r="I350" s="462"/>
      <c r="J350" s="462"/>
      <c r="K350" s="464"/>
      <c r="L350" s="150"/>
      <c r="M350" s="460" t="str">
        <f t="shared" si="5"/>
        <v/>
      </c>
    </row>
    <row r="351" spans="1:13" ht="14.45" customHeight="1" x14ac:dyDescent="0.2">
      <c r="A351" s="465"/>
      <c r="B351" s="461"/>
      <c r="C351" s="462"/>
      <c r="D351" s="462"/>
      <c r="E351" s="463"/>
      <c r="F351" s="461"/>
      <c r="G351" s="462"/>
      <c r="H351" s="462"/>
      <c r="I351" s="462"/>
      <c r="J351" s="462"/>
      <c r="K351" s="464"/>
      <c r="L351" s="150"/>
      <c r="M351" s="460" t="str">
        <f t="shared" si="5"/>
        <v/>
      </c>
    </row>
    <row r="352" spans="1:13" ht="14.45" customHeight="1" x14ac:dyDescent="0.2">
      <c r="A352" s="465"/>
      <c r="B352" s="461"/>
      <c r="C352" s="462"/>
      <c r="D352" s="462"/>
      <c r="E352" s="463"/>
      <c r="F352" s="461"/>
      <c r="G352" s="462"/>
      <c r="H352" s="462"/>
      <c r="I352" s="462"/>
      <c r="J352" s="462"/>
      <c r="K352" s="464"/>
      <c r="L352" s="150"/>
      <c r="M352" s="460" t="str">
        <f t="shared" si="5"/>
        <v/>
      </c>
    </row>
    <row r="353" spans="1:13" ht="14.45" customHeight="1" x14ac:dyDescent="0.2">
      <c r="A353" s="465"/>
      <c r="B353" s="461"/>
      <c r="C353" s="462"/>
      <c r="D353" s="462"/>
      <c r="E353" s="463"/>
      <c r="F353" s="461"/>
      <c r="G353" s="462"/>
      <c r="H353" s="462"/>
      <c r="I353" s="462"/>
      <c r="J353" s="462"/>
      <c r="K353" s="464"/>
      <c r="L353" s="150"/>
      <c r="M353" s="460" t="str">
        <f t="shared" si="5"/>
        <v/>
      </c>
    </row>
    <row r="354" spans="1:13" ht="14.45" customHeight="1" x14ac:dyDescent="0.2">
      <c r="A354" s="465"/>
      <c r="B354" s="461"/>
      <c r="C354" s="462"/>
      <c r="D354" s="462"/>
      <c r="E354" s="463"/>
      <c r="F354" s="461"/>
      <c r="G354" s="462"/>
      <c r="H354" s="462"/>
      <c r="I354" s="462"/>
      <c r="J354" s="462"/>
      <c r="K354" s="464"/>
      <c r="L354" s="150"/>
      <c r="M354" s="460" t="str">
        <f t="shared" si="5"/>
        <v/>
      </c>
    </row>
    <row r="355" spans="1:13" ht="14.45" customHeight="1" x14ac:dyDescent="0.2">
      <c r="A355" s="465"/>
      <c r="B355" s="461"/>
      <c r="C355" s="462"/>
      <c r="D355" s="462"/>
      <c r="E355" s="463"/>
      <c r="F355" s="461"/>
      <c r="G355" s="462"/>
      <c r="H355" s="462"/>
      <c r="I355" s="462"/>
      <c r="J355" s="462"/>
      <c r="K355" s="464"/>
      <c r="L355" s="150"/>
      <c r="M355" s="460" t="str">
        <f t="shared" si="5"/>
        <v/>
      </c>
    </row>
    <row r="356" spans="1:13" ht="14.45" customHeight="1" x14ac:dyDescent="0.2">
      <c r="A356" s="465"/>
      <c r="B356" s="461"/>
      <c r="C356" s="462"/>
      <c r="D356" s="462"/>
      <c r="E356" s="463"/>
      <c r="F356" s="461"/>
      <c r="G356" s="462"/>
      <c r="H356" s="462"/>
      <c r="I356" s="462"/>
      <c r="J356" s="462"/>
      <c r="K356" s="464"/>
      <c r="L356" s="150"/>
      <c r="M356" s="460" t="str">
        <f t="shared" si="5"/>
        <v/>
      </c>
    </row>
    <row r="357" spans="1:13" ht="14.45" customHeight="1" x14ac:dyDescent="0.2">
      <c r="A357" s="465"/>
      <c r="B357" s="461"/>
      <c r="C357" s="462"/>
      <c r="D357" s="462"/>
      <c r="E357" s="463"/>
      <c r="F357" s="461"/>
      <c r="G357" s="462"/>
      <c r="H357" s="462"/>
      <c r="I357" s="462"/>
      <c r="J357" s="462"/>
      <c r="K357" s="464"/>
      <c r="L357" s="150"/>
      <c r="M357" s="460" t="str">
        <f t="shared" si="5"/>
        <v/>
      </c>
    </row>
    <row r="358" spans="1:13" ht="14.45" customHeight="1" x14ac:dyDescent="0.2">
      <c r="A358" s="465"/>
      <c r="B358" s="461"/>
      <c r="C358" s="462"/>
      <c r="D358" s="462"/>
      <c r="E358" s="463"/>
      <c r="F358" s="461"/>
      <c r="G358" s="462"/>
      <c r="H358" s="462"/>
      <c r="I358" s="462"/>
      <c r="J358" s="462"/>
      <c r="K358" s="464"/>
      <c r="L358" s="150"/>
      <c r="M358" s="460" t="str">
        <f t="shared" si="5"/>
        <v/>
      </c>
    </row>
    <row r="359" spans="1:13" ht="14.45" customHeight="1" x14ac:dyDescent="0.2">
      <c r="A359" s="465"/>
      <c r="B359" s="461"/>
      <c r="C359" s="462"/>
      <c r="D359" s="462"/>
      <c r="E359" s="463"/>
      <c r="F359" s="461"/>
      <c r="G359" s="462"/>
      <c r="H359" s="462"/>
      <c r="I359" s="462"/>
      <c r="J359" s="462"/>
      <c r="K359" s="464"/>
      <c r="L359" s="150"/>
      <c r="M359" s="460" t="str">
        <f t="shared" si="5"/>
        <v/>
      </c>
    </row>
    <row r="360" spans="1:13" ht="14.45" customHeight="1" x14ac:dyDescent="0.2">
      <c r="A360" s="465"/>
      <c r="B360" s="461"/>
      <c r="C360" s="462"/>
      <c r="D360" s="462"/>
      <c r="E360" s="463"/>
      <c r="F360" s="461"/>
      <c r="G360" s="462"/>
      <c r="H360" s="462"/>
      <c r="I360" s="462"/>
      <c r="J360" s="462"/>
      <c r="K360" s="464"/>
      <c r="L360" s="150"/>
      <c r="M360" s="460" t="str">
        <f t="shared" si="5"/>
        <v/>
      </c>
    </row>
    <row r="361" spans="1:13" ht="14.45" customHeight="1" x14ac:dyDescent="0.2">
      <c r="A361" s="465"/>
      <c r="B361" s="461"/>
      <c r="C361" s="462"/>
      <c r="D361" s="462"/>
      <c r="E361" s="463"/>
      <c r="F361" s="461"/>
      <c r="G361" s="462"/>
      <c r="H361" s="462"/>
      <c r="I361" s="462"/>
      <c r="J361" s="462"/>
      <c r="K361" s="464"/>
      <c r="L361" s="150"/>
      <c r="M361" s="460" t="str">
        <f t="shared" si="5"/>
        <v/>
      </c>
    </row>
    <row r="362" spans="1:13" ht="14.45" customHeight="1" x14ac:dyDescent="0.2">
      <c r="A362" s="465"/>
      <c r="B362" s="461"/>
      <c r="C362" s="462"/>
      <c r="D362" s="462"/>
      <c r="E362" s="463"/>
      <c r="F362" s="461"/>
      <c r="G362" s="462"/>
      <c r="H362" s="462"/>
      <c r="I362" s="462"/>
      <c r="J362" s="462"/>
      <c r="K362" s="464"/>
      <c r="L362" s="150"/>
      <c r="M362" s="460" t="str">
        <f t="shared" si="5"/>
        <v/>
      </c>
    </row>
    <row r="363" spans="1:13" ht="14.45" customHeight="1" x14ac:dyDescent="0.2">
      <c r="A363" s="465"/>
      <c r="B363" s="461"/>
      <c r="C363" s="462"/>
      <c r="D363" s="462"/>
      <c r="E363" s="463"/>
      <c r="F363" s="461"/>
      <c r="G363" s="462"/>
      <c r="H363" s="462"/>
      <c r="I363" s="462"/>
      <c r="J363" s="462"/>
      <c r="K363" s="464"/>
      <c r="L363" s="150"/>
      <c r="M363" s="460" t="str">
        <f t="shared" si="5"/>
        <v/>
      </c>
    </row>
    <row r="364" spans="1:13" ht="14.45" customHeight="1" x14ac:dyDescent="0.2">
      <c r="A364" s="465"/>
      <c r="B364" s="461"/>
      <c r="C364" s="462"/>
      <c r="D364" s="462"/>
      <c r="E364" s="463"/>
      <c r="F364" s="461"/>
      <c r="G364" s="462"/>
      <c r="H364" s="462"/>
      <c r="I364" s="462"/>
      <c r="J364" s="462"/>
      <c r="K364" s="464"/>
      <c r="L364" s="150"/>
      <c r="M364" s="460" t="str">
        <f t="shared" si="5"/>
        <v/>
      </c>
    </row>
    <row r="365" spans="1:13" ht="14.45" customHeight="1" x14ac:dyDescent="0.2">
      <c r="A365" s="465"/>
      <c r="B365" s="461"/>
      <c r="C365" s="462"/>
      <c r="D365" s="462"/>
      <c r="E365" s="463"/>
      <c r="F365" s="461"/>
      <c r="G365" s="462"/>
      <c r="H365" s="462"/>
      <c r="I365" s="462"/>
      <c r="J365" s="462"/>
      <c r="K365" s="464"/>
      <c r="L365" s="150"/>
      <c r="M365" s="460" t="str">
        <f t="shared" si="5"/>
        <v/>
      </c>
    </row>
    <row r="366" spans="1:13" ht="14.45" customHeight="1" x14ac:dyDescent="0.2">
      <c r="A366" s="465"/>
      <c r="B366" s="461"/>
      <c r="C366" s="462"/>
      <c r="D366" s="462"/>
      <c r="E366" s="463"/>
      <c r="F366" s="461"/>
      <c r="G366" s="462"/>
      <c r="H366" s="462"/>
      <c r="I366" s="462"/>
      <c r="J366" s="462"/>
      <c r="K366" s="464"/>
      <c r="L366" s="150"/>
      <c r="M366" s="460" t="str">
        <f t="shared" si="5"/>
        <v/>
      </c>
    </row>
    <row r="367" spans="1:13" ht="14.45" customHeight="1" x14ac:dyDescent="0.2">
      <c r="A367" s="465"/>
      <c r="B367" s="461"/>
      <c r="C367" s="462"/>
      <c r="D367" s="462"/>
      <c r="E367" s="463"/>
      <c r="F367" s="461"/>
      <c r="G367" s="462"/>
      <c r="H367" s="462"/>
      <c r="I367" s="462"/>
      <c r="J367" s="462"/>
      <c r="K367" s="464"/>
      <c r="L367" s="150"/>
      <c r="M367" s="460" t="str">
        <f t="shared" si="5"/>
        <v/>
      </c>
    </row>
    <row r="368" spans="1:13" ht="14.45" customHeight="1" x14ac:dyDescent="0.2">
      <c r="A368" s="465"/>
      <c r="B368" s="461"/>
      <c r="C368" s="462"/>
      <c r="D368" s="462"/>
      <c r="E368" s="463"/>
      <c r="F368" s="461"/>
      <c r="G368" s="462"/>
      <c r="H368" s="462"/>
      <c r="I368" s="462"/>
      <c r="J368" s="462"/>
      <c r="K368" s="464"/>
      <c r="L368" s="150"/>
      <c r="M368" s="460" t="str">
        <f t="shared" si="5"/>
        <v/>
      </c>
    </row>
    <row r="369" spans="1:13" ht="14.45" customHeight="1" x14ac:dyDescent="0.2">
      <c r="A369" s="465"/>
      <c r="B369" s="461"/>
      <c r="C369" s="462"/>
      <c r="D369" s="462"/>
      <c r="E369" s="463"/>
      <c r="F369" s="461"/>
      <c r="G369" s="462"/>
      <c r="H369" s="462"/>
      <c r="I369" s="462"/>
      <c r="J369" s="462"/>
      <c r="K369" s="464"/>
      <c r="L369" s="150"/>
      <c r="M369" s="460" t="str">
        <f t="shared" si="5"/>
        <v/>
      </c>
    </row>
    <row r="370" spans="1:13" ht="14.45" customHeight="1" x14ac:dyDescent="0.2">
      <c r="A370" s="465"/>
      <c r="B370" s="461"/>
      <c r="C370" s="462"/>
      <c r="D370" s="462"/>
      <c r="E370" s="463"/>
      <c r="F370" s="461"/>
      <c r="G370" s="462"/>
      <c r="H370" s="462"/>
      <c r="I370" s="462"/>
      <c r="J370" s="462"/>
      <c r="K370" s="464"/>
      <c r="L370" s="150"/>
      <c r="M370" s="460" t="str">
        <f t="shared" si="5"/>
        <v/>
      </c>
    </row>
    <row r="371" spans="1:13" ht="14.45" customHeight="1" x14ac:dyDescent="0.2">
      <c r="A371" s="465"/>
      <c r="B371" s="461"/>
      <c r="C371" s="462"/>
      <c r="D371" s="462"/>
      <c r="E371" s="463"/>
      <c r="F371" s="461"/>
      <c r="G371" s="462"/>
      <c r="H371" s="462"/>
      <c r="I371" s="462"/>
      <c r="J371" s="462"/>
      <c r="K371" s="464"/>
      <c r="L371" s="150"/>
      <c r="M371" s="460" t="str">
        <f t="shared" si="5"/>
        <v/>
      </c>
    </row>
    <row r="372" spans="1:13" ht="14.45" customHeight="1" x14ac:dyDescent="0.2">
      <c r="A372" s="465"/>
      <c r="B372" s="461"/>
      <c r="C372" s="462"/>
      <c r="D372" s="462"/>
      <c r="E372" s="463"/>
      <c r="F372" s="461"/>
      <c r="G372" s="462"/>
      <c r="H372" s="462"/>
      <c r="I372" s="462"/>
      <c r="J372" s="462"/>
      <c r="K372" s="464"/>
      <c r="L372" s="150"/>
      <c r="M372" s="460" t="str">
        <f t="shared" si="5"/>
        <v/>
      </c>
    </row>
    <row r="373" spans="1:13" ht="14.45" customHeight="1" x14ac:dyDescent="0.2">
      <c r="A373" s="465"/>
      <c r="B373" s="461"/>
      <c r="C373" s="462"/>
      <c r="D373" s="462"/>
      <c r="E373" s="463"/>
      <c r="F373" s="461"/>
      <c r="G373" s="462"/>
      <c r="H373" s="462"/>
      <c r="I373" s="462"/>
      <c r="J373" s="462"/>
      <c r="K373" s="464"/>
      <c r="L373" s="150"/>
      <c r="M373" s="460" t="str">
        <f t="shared" si="5"/>
        <v/>
      </c>
    </row>
    <row r="374" spans="1:13" ht="14.45" customHeight="1" x14ac:dyDescent="0.2">
      <c r="A374" s="465"/>
      <c r="B374" s="461"/>
      <c r="C374" s="462"/>
      <c r="D374" s="462"/>
      <c r="E374" s="463"/>
      <c r="F374" s="461"/>
      <c r="G374" s="462"/>
      <c r="H374" s="462"/>
      <c r="I374" s="462"/>
      <c r="J374" s="462"/>
      <c r="K374" s="464"/>
      <c r="L374" s="150"/>
      <c r="M374" s="460" t="str">
        <f t="shared" si="5"/>
        <v/>
      </c>
    </row>
    <row r="375" spans="1:13" ht="14.45" customHeight="1" x14ac:dyDescent="0.2">
      <c r="A375" s="465"/>
      <c r="B375" s="461"/>
      <c r="C375" s="462"/>
      <c r="D375" s="462"/>
      <c r="E375" s="463"/>
      <c r="F375" s="461"/>
      <c r="G375" s="462"/>
      <c r="H375" s="462"/>
      <c r="I375" s="462"/>
      <c r="J375" s="462"/>
      <c r="K375" s="464"/>
      <c r="L375" s="150"/>
      <c r="M375" s="460" t="str">
        <f t="shared" si="5"/>
        <v/>
      </c>
    </row>
    <row r="376" spans="1:13" ht="14.45" customHeight="1" x14ac:dyDescent="0.2">
      <c r="A376" s="465"/>
      <c r="B376" s="461"/>
      <c r="C376" s="462"/>
      <c r="D376" s="462"/>
      <c r="E376" s="463"/>
      <c r="F376" s="461"/>
      <c r="G376" s="462"/>
      <c r="H376" s="462"/>
      <c r="I376" s="462"/>
      <c r="J376" s="462"/>
      <c r="K376" s="464"/>
      <c r="L376" s="150"/>
      <c r="M376" s="460" t="str">
        <f t="shared" si="5"/>
        <v/>
      </c>
    </row>
    <row r="377" spans="1:13" ht="14.45" customHeight="1" x14ac:dyDescent="0.2">
      <c r="A377" s="465"/>
      <c r="B377" s="461"/>
      <c r="C377" s="462"/>
      <c r="D377" s="462"/>
      <c r="E377" s="463"/>
      <c r="F377" s="461"/>
      <c r="G377" s="462"/>
      <c r="H377" s="462"/>
      <c r="I377" s="462"/>
      <c r="J377" s="462"/>
      <c r="K377" s="464"/>
      <c r="L377" s="150"/>
      <c r="M377" s="460" t="str">
        <f t="shared" si="5"/>
        <v/>
      </c>
    </row>
    <row r="378" spans="1:13" ht="14.45" customHeight="1" x14ac:dyDescent="0.2">
      <c r="A378" s="465"/>
      <c r="B378" s="461"/>
      <c r="C378" s="462"/>
      <c r="D378" s="462"/>
      <c r="E378" s="463"/>
      <c r="F378" s="461"/>
      <c r="G378" s="462"/>
      <c r="H378" s="462"/>
      <c r="I378" s="462"/>
      <c r="J378" s="462"/>
      <c r="K378" s="464"/>
      <c r="L378" s="150"/>
      <c r="M378" s="460" t="str">
        <f t="shared" si="5"/>
        <v/>
      </c>
    </row>
    <row r="379" spans="1:13" ht="14.45" customHeight="1" x14ac:dyDescent="0.2">
      <c r="A379" s="465"/>
      <c r="B379" s="461"/>
      <c r="C379" s="462"/>
      <c r="D379" s="462"/>
      <c r="E379" s="463"/>
      <c r="F379" s="461"/>
      <c r="G379" s="462"/>
      <c r="H379" s="462"/>
      <c r="I379" s="462"/>
      <c r="J379" s="462"/>
      <c r="K379" s="464"/>
      <c r="L379" s="150"/>
      <c r="M379" s="460" t="str">
        <f t="shared" si="5"/>
        <v/>
      </c>
    </row>
    <row r="380" spans="1:13" ht="14.45" customHeight="1" x14ac:dyDescent="0.2">
      <c r="A380" s="465"/>
      <c r="B380" s="461"/>
      <c r="C380" s="462"/>
      <c r="D380" s="462"/>
      <c r="E380" s="463"/>
      <c r="F380" s="461"/>
      <c r="G380" s="462"/>
      <c r="H380" s="462"/>
      <c r="I380" s="462"/>
      <c r="J380" s="462"/>
      <c r="K380" s="464"/>
      <c r="L380" s="150"/>
      <c r="M380" s="460" t="str">
        <f t="shared" si="5"/>
        <v/>
      </c>
    </row>
    <row r="381" spans="1:13" ht="14.45" customHeight="1" x14ac:dyDescent="0.2">
      <c r="A381" s="465"/>
      <c r="B381" s="461"/>
      <c r="C381" s="462"/>
      <c r="D381" s="462"/>
      <c r="E381" s="463"/>
      <c r="F381" s="461"/>
      <c r="G381" s="462"/>
      <c r="H381" s="462"/>
      <c r="I381" s="462"/>
      <c r="J381" s="462"/>
      <c r="K381" s="464"/>
      <c r="L381" s="150"/>
      <c r="M381" s="460" t="str">
        <f t="shared" si="5"/>
        <v/>
      </c>
    </row>
    <row r="382" spans="1:13" ht="14.45" customHeight="1" x14ac:dyDescent="0.2">
      <c r="A382" s="465"/>
      <c r="B382" s="461"/>
      <c r="C382" s="462"/>
      <c r="D382" s="462"/>
      <c r="E382" s="463"/>
      <c r="F382" s="461"/>
      <c r="G382" s="462"/>
      <c r="H382" s="462"/>
      <c r="I382" s="462"/>
      <c r="J382" s="462"/>
      <c r="K382" s="464"/>
      <c r="L382" s="150"/>
      <c r="M382" s="460" t="str">
        <f t="shared" si="5"/>
        <v/>
      </c>
    </row>
    <row r="383" spans="1:13" ht="14.45" customHeight="1" x14ac:dyDescent="0.2">
      <c r="A383" s="465"/>
      <c r="B383" s="461"/>
      <c r="C383" s="462"/>
      <c r="D383" s="462"/>
      <c r="E383" s="463"/>
      <c r="F383" s="461"/>
      <c r="G383" s="462"/>
      <c r="H383" s="462"/>
      <c r="I383" s="462"/>
      <c r="J383" s="462"/>
      <c r="K383" s="464"/>
      <c r="L383" s="150"/>
      <c r="M383" s="460" t="str">
        <f t="shared" si="5"/>
        <v/>
      </c>
    </row>
    <row r="384" spans="1:13" ht="14.45" customHeight="1" x14ac:dyDescent="0.2">
      <c r="A384" s="465"/>
      <c r="B384" s="461"/>
      <c r="C384" s="462"/>
      <c r="D384" s="462"/>
      <c r="E384" s="463"/>
      <c r="F384" s="461"/>
      <c r="G384" s="462"/>
      <c r="H384" s="462"/>
      <c r="I384" s="462"/>
      <c r="J384" s="462"/>
      <c r="K384" s="464"/>
      <c r="L384" s="150"/>
      <c r="M384" s="460" t="str">
        <f t="shared" si="5"/>
        <v/>
      </c>
    </row>
    <row r="385" spans="1:13" ht="14.45" customHeight="1" x14ac:dyDescent="0.2">
      <c r="A385" s="465"/>
      <c r="B385" s="461"/>
      <c r="C385" s="462"/>
      <c r="D385" s="462"/>
      <c r="E385" s="463"/>
      <c r="F385" s="461"/>
      <c r="G385" s="462"/>
      <c r="H385" s="462"/>
      <c r="I385" s="462"/>
      <c r="J385" s="462"/>
      <c r="K385" s="464"/>
      <c r="L385" s="150"/>
      <c r="M385" s="460" t="str">
        <f t="shared" si="5"/>
        <v/>
      </c>
    </row>
    <row r="386" spans="1:13" ht="14.45" customHeight="1" x14ac:dyDescent="0.2">
      <c r="A386" s="465"/>
      <c r="B386" s="461"/>
      <c r="C386" s="462"/>
      <c r="D386" s="462"/>
      <c r="E386" s="463"/>
      <c r="F386" s="461"/>
      <c r="G386" s="462"/>
      <c r="H386" s="462"/>
      <c r="I386" s="462"/>
      <c r="J386" s="462"/>
      <c r="K386" s="464"/>
      <c r="L386" s="150"/>
      <c r="M386" s="460" t="str">
        <f t="shared" si="5"/>
        <v/>
      </c>
    </row>
    <row r="387" spans="1:13" ht="14.45" customHeight="1" x14ac:dyDescent="0.2">
      <c r="A387" s="465"/>
      <c r="B387" s="461"/>
      <c r="C387" s="462"/>
      <c r="D387" s="462"/>
      <c r="E387" s="463"/>
      <c r="F387" s="461"/>
      <c r="G387" s="462"/>
      <c r="H387" s="462"/>
      <c r="I387" s="462"/>
      <c r="J387" s="462"/>
      <c r="K387" s="464"/>
      <c r="L387" s="150"/>
      <c r="M387" s="460" t="str">
        <f t="shared" si="5"/>
        <v/>
      </c>
    </row>
    <row r="388" spans="1:13" ht="14.45" customHeight="1" x14ac:dyDescent="0.2">
      <c r="A388" s="465"/>
      <c r="B388" s="461"/>
      <c r="C388" s="462"/>
      <c r="D388" s="462"/>
      <c r="E388" s="463"/>
      <c r="F388" s="461"/>
      <c r="G388" s="462"/>
      <c r="H388" s="462"/>
      <c r="I388" s="462"/>
      <c r="J388" s="462"/>
      <c r="K388" s="464"/>
      <c r="L388" s="150"/>
      <c r="M388" s="460" t="str">
        <f t="shared" si="5"/>
        <v/>
      </c>
    </row>
    <row r="389" spans="1:13" ht="14.45" customHeight="1" x14ac:dyDescent="0.2">
      <c r="A389" s="465"/>
      <c r="B389" s="461"/>
      <c r="C389" s="462"/>
      <c r="D389" s="462"/>
      <c r="E389" s="463"/>
      <c r="F389" s="461"/>
      <c r="G389" s="462"/>
      <c r="H389" s="462"/>
      <c r="I389" s="462"/>
      <c r="J389" s="462"/>
      <c r="K389" s="464"/>
      <c r="L389" s="150"/>
      <c r="M389" s="460" t="str">
        <f t="shared" si="5"/>
        <v/>
      </c>
    </row>
    <row r="390" spans="1:13" ht="14.45" customHeight="1" x14ac:dyDescent="0.2">
      <c r="A390" s="465"/>
      <c r="B390" s="461"/>
      <c r="C390" s="462"/>
      <c r="D390" s="462"/>
      <c r="E390" s="463"/>
      <c r="F390" s="461"/>
      <c r="G390" s="462"/>
      <c r="H390" s="462"/>
      <c r="I390" s="462"/>
      <c r="J390" s="462"/>
      <c r="K390" s="464"/>
      <c r="L390" s="150"/>
      <c r="M390" s="460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5"/>
      <c r="B391" s="461"/>
      <c r="C391" s="462"/>
      <c r="D391" s="462"/>
      <c r="E391" s="463"/>
      <c r="F391" s="461"/>
      <c r="G391" s="462"/>
      <c r="H391" s="462"/>
      <c r="I391" s="462"/>
      <c r="J391" s="462"/>
      <c r="K391" s="464"/>
      <c r="L391" s="150"/>
      <c r="M391" s="460" t="str">
        <f t="shared" si="6"/>
        <v/>
      </c>
    </row>
    <row r="392" spans="1:13" ht="14.45" customHeight="1" x14ac:dyDescent="0.2">
      <c r="A392" s="465"/>
      <c r="B392" s="461"/>
      <c r="C392" s="462"/>
      <c r="D392" s="462"/>
      <c r="E392" s="463"/>
      <c r="F392" s="461"/>
      <c r="G392" s="462"/>
      <c r="H392" s="462"/>
      <c r="I392" s="462"/>
      <c r="J392" s="462"/>
      <c r="K392" s="464"/>
      <c r="L392" s="150"/>
      <c r="M392" s="460" t="str">
        <f t="shared" si="6"/>
        <v/>
      </c>
    </row>
    <row r="393" spans="1:13" ht="14.45" customHeight="1" x14ac:dyDescent="0.2">
      <c r="A393" s="465"/>
      <c r="B393" s="461"/>
      <c r="C393" s="462"/>
      <c r="D393" s="462"/>
      <c r="E393" s="463"/>
      <c r="F393" s="461"/>
      <c r="G393" s="462"/>
      <c r="H393" s="462"/>
      <c r="I393" s="462"/>
      <c r="J393" s="462"/>
      <c r="K393" s="464"/>
      <c r="L393" s="150"/>
      <c r="M393" s="460" t="str">
        <f t="shared" si="6"/>
        <v/>
      </c>
    </row>
    <row r="394" spans="1:13" ht="14.45" customHeight="1" x14ac:dyDescent="0.2">
      <c r="A394" s="465"/>
      <c r="B394" s="461"/>
      <c r="C394" s="462"/>
      <c r="D394" s="462"/>
      <c r="E394" s="463"/>
      <c r="F394" s="461"/>
      <c r="G394" s="462"/>
      <c r="H394" s="462"/>
      <c r="I394" s="462"/>
      <c r="J394" s="462"/>
      <c r="K394" s="464"/>
      <c r="L394" s="150"/>
      <c r="M394" s="460" t="str">
        <f t="shared" si="6"/>
        <v/>
      </c>
    </row>
    <row r="395" spans="1:13" ht="14.45" customHeight="1" x14ac:dyDescent="0.2">
      <c r="A395" s="465"/>
      <c r="B395" s="461"/>
      <c r="C395" s="462"/>
      <c r="D395" s="462"/>
      <c r="E395" s="463"/>
      <c r="F395" s="461"/>
      <c r="G395" s="462"/>
      <c r="H395" s="462"/>
      <c r="I395" s="462"/>
      <c r="J395" s="462"/>
      <c r="K395" s="464"/>
      <c r="L395" s="150"/>
      <c r="M395" s="460" t="str">
        <f t="shared" si="6"/>
        <v/>
      </c>
    </row>
    <row r="396" spans="1:13" ht="14.45" customHeight="1" x14ac:dyDescent="0.2">
      <c r="A396" s="465"/>
      <c r="B396" s="461"/>
      <c r="C396" s="462"/>
      <c r="D396" s="462"/>
      <c r="E396" s="463"/>
      <c r="F396" s="461"/>
      <c r="G396" s="462"/>
      <c r="H396" s="462"/>
      <c r="I396" s="462"/>
      <c r="J396" s="462"/>
      <c r="K396" s="464"/>
      <c r="L396" s="150"/>
      <c r="M396" s="460" t="str">
        <f t="shared" si="6"/>
        <v/>
      </c>
    </row>
    <row r="397" spans="1:13" ht="14.45" customHeight="1" x14ac:dyDescent="0.2">
      <c r="A397" s="465"/>
      <c r="B397" s="461"/>
      <c r="C397" s="462"/>
      <c r="D397" s="462"/>
      <c r="E397" s="463"/>
      <c r="F397" s="461"/>
      <c r="G397" s="462"/>
      <c r="H397" s="462"/>
      <c r="I397" s="462"/>
      <c r="J397" s="462"/>
      <c r="K397" s="464"/>
      <c r="L397" s="150"/>
      <c r="M397" s="460" t="str">
        <f t="shared" si="6"/>
        <v/>
      </c>
    </row>
    <row r="398" spans="1:13" ht="14.45" customHeight="1" x14ac:dyDescent="0.2">
      <c r="A398" s="465"/>
      <c r="B398" s="461"/>
      <c r="C398" s="462"/>
      <c r="D398" s="462"/>
      <c r="E398" s="463"/>
      <c r="F398" s="461"/>
      <c r="G398" s="462"/>
      <c r="H398" s="462"/>
      <c r="I398" s="462"/>
      <c r="J398" s="462"/>
      <c r="K398" s="464"/>
      <c r="L398" s="150"/>
      <c r="M398" s="460" t="str">
        <f t="shared" si="6"/>
        <v/>
      </c>
    </row>
    <row r="399" spans="1:13" ht="14.45" customHeight="1" x14ac:dyDescent="0.2">
      <c r="A399" s="465"/>
      <c r="B399" s="461"/>
      <c r="C399" s="462"/>
      <c r="D399" s="462"/>
      <c r="E399" s="463"/>
      <c r="F399" s="461"/>
      <c r="G399" s="462"/>
      <c r="H399" s="462"/>
      <c r="I399" s="462"/>
      <c r="J399" s="462"/>
      <c r="K399" s="464"/>
      <c r="L399" s="150"/>
      <c r="M399" s="460" t="str">
        <f t="shared" si="6"/>
        <v/>
      </c>
    </row>
    <row r="400" spans="1:13" ht="14.45" customHeight="1" x14ac:dyDescent="0.2">
      <c r="A400" s="465"/>
      <c r="B400" s="461"/>
      <c r="C400" s="462"/>
      <c r="D400" s="462"/>
      <c r="E400" s="463"/>
      <c r="F400" s="461"/>
      <c r="G400" s="462"/>
      <c r="H400" s="462"/>
      <c r="I400" s="462"/>
      <c r="J400" s="462"/>
      <c r="K400" s="464"/>
      <c r="L400" s="150"/>
      <c r="M400" s="460" t="str">
        <f t="shared" si="6"/>
        <v/>
      </c>
    </row>
    <row r="401" spans="1:13" ht="14.45" customHeight="1" x14ac:dyDescent="0.2">
      <c r="A401" s="465"/>
      <c r="B401" s="461"/>
      <c r="C401" s="462"/>
      <c r="D401" s="462"/>
      <c r="E401" s="463"/>
      <c r="F401" s="461"/>
      <c r="G401" s="462"/>
      <c r="H401" s="462"/>
      <c r="I401" s="462"/>
      <c r="J401" s="462"/>
      <c r="K401" s="464"/>
      <c r="L401" s="150"/>
      <c r="M401" s="460" t="str">
        <f t="shared" si="6"/>
        <v/>
      </c>
    </row>
    <row r="402" spans="1:13" ht="14.45" customHeight="1" x14ac:dyDescent="0.2">
      <c r="A402" s="465"/>
      <c r="B402" s="461"/>
      <c r="C402" s="462"/>
      <c r="D402" s="462"/>
      <c r="E402" s="463"/>
      <c r="F402" s="461"/>
      <c r="G402" s="462"/>
      <c r="H402" s="462"/>
      <c r="I402" s="462"/>
      <c r="J402" s="462"/>
      <c r="K402" s="464"/>
      <c r="L402" s="150"/>
      <c r="M402" s="460" t="str">
        <f t="shared" si="6"/>
        <v/>
      </c>
    </row>
    <row r="403" spans="1:13" ht="14.45" customHeight="1" x14ac:dyDescent="0.2">
      <c r="A403" s="465"/>
      <c r="B403" s="461"/>
      <c r="C403" s="462"/>
      <c r="D403" s="462"/>
      <c r="E403" s="463"/>
      <c r="F403" s="461"/>
      <c r="G403" s="462"/>
      <c r="H403" s="462"/>
      <c r="I403" s="462"/>
      <c r="J403" s="462"/>
      <c r="K403" s="464"/>
      <c r="L403" s="150"/>
      <c r="M403" s="460" t="str">
        <f t="shared" si="6"/>
        <v/>
      </c>
    </row>
    <row r="404" spans="1:13" ht="14.45" customHeight="1" x14ac:dyDescent="0.2">
      <c r="A404" s="465"/>
      <c r="B404" s="461"/>
      <c r="C404" s="462"/>
      <c r="D404" s="462"/>
      <c r="E404" s="463"/>
      <c r="F404" s="461"/>
      <c r="G404" s="462"/>
      <c r="H404" s="462"/>
      <c r="I404" s="462"/>
      <c r="J404" s="462"/>
      <c r="K404" s="464"/>
      <c r="L404" s="150"/>
      <c r="M404" s="460" t="str">
        <f t="shared" si="6"/>
        <v/>
      </c>
    </row>
    <row r="405" spans="1:13" ht="14.45" customHeight="1" x14ac:dyDescent="0.2">
      <c r="A405" s="465"/>
      <c r="B405" s="461"/>
      <c r="C405" s="462"/>
      <c r="D405" s="462"/>
      <c r="E405" s="463"/>
      <c r="F405" s="461"/>
      <c r="G405" s="462"/>
      <c r="H405" s="462"/>
      <c r="I405" s="462"/>
      <c r="J405" s="462"/>
      <c r="K405" s="464"/>
      <c r="L405" s="150"/>
      <c r="M405" s="460" t="str">
        <f t="shared" si="6"/>
        <v/>
      </c>
    </row>
    <row r="406" spans="1:13" ht="14.45" customHeight="1" x14ac:dyDescent="0.2">
      <c r="A406" s="465"/>
      <c r="B406" s="461"/>
      <c r="C406" s="462"/>
      <c r="D406" s="462"/>
      <c r="E406" s="463"/>
      <c r="F406" s="461"/>
      <c r="G406" s="462"/>
      <c r="H406" s="462"/>
      <c r="I406" s="462"/>
      <c r="J406" s="462"/>
      <c r="K406" s="464"/>
      <c r="L406" s="150"/>
      <c r="M406" s="460" t="str">
        <f t="shared" si="6"/>
        <v/>
      </c>
    </row>
    <row r="407" spans="1:13" ht="14.45" customHeight="1" x14ac:dyDescent="0.2">
      <c r="A407" s="465"/>
      <c r="B407" s="461"/>
      <c r="C407" s="462"/>
      <c r="D407" s="462"/>
      <c r="E407" s="463"/>
      <c r="F407" s="461"/>
      <c r="G407" s="462"/>
      <c r="H407" s="462"/>
      <c r="I407" s="462"/>
      <c r="J407" s="462"/>
      <c r="K407" s="464"/>
      <c r="L407" s="150"/>
      <c r="M407" s="460" t="str">
        <f t="shared" si="6"/>
        <v/>
      </c>
    </row>
    <row r="408" spans="1:13" ht="14.45" customHeight="1" x14ac:dyDescent="0.2">
      <c r="A408" s="465"/>
      <c r="B408" s="461"/>
      <c r="C408" s="462"/>
      <c r="D408" s="462"/>
      <c r="E408" s="463"/>
      <c r="F408" s="461"/>
      <c r="G408" s="462"/>
      <c r="H408" s="462"/>
      <c r="I408" s="462"/>
      <c r="J408" s="462"/>
      <c r="K408" s="464"/>
      <c r="L408" s="150"/>
      <c r="M408" s="460" t="str">
        <f t="shared" si="6"/>
        <v/>
      </c>
    </row>
    <row r="409" spans="1:13" ht="14.45" customHeight="1" x14ac:dyDescent="0.2">
      <c r="A409" s="465"/>
      <c r="B409" s="461"/>
      <c r="C409" s="462"/>
      <c r="D409" s="462"/>
      <c r="E409" s="463"/>
      <c r="F409" s="461"/>
      <c r="G409" s="462"/>
      <c r="H409" s="462"/>
      <c r="I409" s="462"/>
      <c r="J409" s="462"/>
      <c r="K409" s="464"/>
      <c r="L409" s="150"/>
      <c r="M409" s="460" t="str">
        <f t="shared" si="6"/>
        <v/>
      </c>
    </row>
    <row r="410" spans="1:13" ht="14.45" customHeight="1" x14ac:dyDescent="0.2">
      <c r="A410" s="465"/>
      <c r="B410" s="461"/>
      <c r="C410" s="462"/>
      <c r="D410" s="462"/>
      <c r="E410" s="463"/>
      <c r="F410" s="461"/>
      <c r="G410" s="462"/>
      <c r="H410" s="462"/>
      <c r="I410" s="462"/>
      <c r="J410" s="462"/>
      <c r="K410" s="464"/>
      <c r="L410" s="150"/>
      <c r="M410" s="460" t="str">
        <f t="shared" si="6"/>
        <v/>
      </c>
    </row>
    <row r="411" spans="1:13" ht="14.45" customHeight="1" x14ac:dyDescent="0.2">
      <c r="A411" s="465"/>
      <c r="B411" s="461"/>
      <c r="C411" s="462"/>
      <c r="D411" s="462"/>
      <c r="E411" s="463"/>
      <c r="F411" s="461"/>
      <c r="G411" s="462"/>
      <c r="H411" s="462"/>
      <c r="I411" s="462"/>
      <c r="J411" s="462"/>
      <c r="K411" s="464"/>
      <c r="L411" s="150"/>
      <c r="M411" s="460" t="str">
        <f t="shared" si="6"/>
        <v/>
      </c>
    </row>
    <row r="412" spans="1:13" ht="14.45" customHeight="1" x14ac:dyDescent="0.2">
      <c r="A412" s="465"/>
      <c r="B412" s="461"/>
      <c r="C412" s="462"/>
      <c r="D412" s="462"/>
      <c r="E412" s="463"/>
      <c r="F412" s="461"/>
      <c r="G412" s="462"/>
      <c r="H412" s="462"/>
      <c r="I412" s="462"/>
      <c r="J412" s="462"/>
      <c r="K412" s="464"/>
      <c r="L412" s="150"/>
      <c r="M412" s="460" t="str">
        <f t="shared" si="6"/>
        <v/>
      </c>
    </row>
    <row r="413" spans="1:13" ht="14.45" customHeight="1" x14ac:dyDescent="0.2">
      <c r="A413" s="465"/>
      <c r="B413" s="461"/>
      <c r="C413" s="462"/>
      <c r="D413" s="462"/>
      <c r="E413" s="463"/>
      <c r="F413" s="461"/>
      <c r="G413" s="462"/>
      <c r="H413" s="462"/>
      <c r="I413" s="462"/>
      <c r="J413" s="462"/>
      <c r="K413" s="464"/>
      <c r="L413" s="150"/>
      <c r="M413" s="460" t="str">
        <f t="shared" si="6"/>
        <v/>
      </c>
    </row>
    <row r="414" spans="1:13" ht="14.45" customHeight="1" x14ac:dyDescent="0.2">
      <c r="A414" s="465"/>
      <c r="B414" s="461"/>
      <c r="C414" s="462"/>
      <c r="D414" s="462"/>
      <c r="E414" s="463"/>
      <c r="F414" s="461"/>
      <c r="G414" s="462"/>
      <c r="H414" s="462"/>
      <c r="I414" s="462"/>
      <c r="J414" s="462"/>
      <c r="K414" s="464"/>
      <c r="L414" s="150"/>
      <c r="M414" s="460" t="str">
        <f t="shared" si="6"/>
        <v/>
      </c>
    </row>
    <row r="415" spans="1:13" ht="14.45" customHeight="1" x14ac:dyDescent="0.2">
      <c r="A415" s="465"/>
      <c r="B415" s="461"/>
      <c r="C415" s="462"/>
      <c r="D415" s="462"/>
      <c r="E415" s="463"/>
      <c r="F415" s="461"/>
      <c r="G415" s="462"/>
      <c r="H415" s="462"/>
      <c r="I415" s="462"/>
      <c r="J415" s="462"/>
      <c r="K415" s="464"/>
      <c r="L415" s="150"/>
      <c r="M415" s="460" t="str">
        <f t="shared" si="6"/>
        <v/>
      </c>
    </row>
    <row r="416" spans="1:13" ht="14.45" customHeight="1" x14ac:dyDescent="0.2">
      <c r="A416" s="465"/>
      <c r="B416" s="461"/>
      <c r="C416" s="462"/>
      <c r="D416" s="462"/>
      <c r="E416" s="463"/>
      <c r="F416" s="461"/>
      <c r="G416" s="462"/>
      <c r="H416" s="462"/>
      <c r="I416" s="462"/>
      <c r="J416" s="462"/>
      <c r="K416" s="464"/>
      <c r="L416" s="150"/>
      <c r="M416" s="460" t="str">
        <f t="shared" si="6"/>
        <v/>
      </c>
    </row>
    <row r="417" spans="1:13" ht="14.45" customHeight="1" x14ac:dyDescent="0.2">
      <c r="A417" s="465"/>
      <c r="B417" s="461"/>
      <c r="C417" s="462"/>
      <c r="D417" s="462"/>
      <c r="E417" s="463"/>
      <c r="F417" s="461"/>
      <c r="G417" s="462"/>
      <c r="H417" s="462"/>
      <c r="I417" s="462"/>
      <c r="J417" s="462"/>
      <c r="K417" s="464"/>
      <c r="L417" s="150"/>
      <c r="M417" s="460" t="str">
        <f t="shared" si="6"/>
        <v/>
      </c>
    </row>
    <row r="418" spans="1:13" ht="14.45" customHeight="1" x14ac:dyDescent="0.2">
      <c r="A418" s="465"/>
      <c r="B418" s="461"/>
      <c r="C418" s="462"/>
      <c r="D418" s="462"/>
      <c r="E418" s="463"/>
      <c r="F418" s="461"/>
      <c r="G418" s="462"/>
      <c r="H418" s="462"/>
      <c r="I418" s="462"/>
      <c r="J418" s="462"/>
      <c r="K418" s="464"/>
      <c r="L418" s="150"/>
      <c r="M418" s="460" t="str">
        <f t="shared" si="6"/>
        <v/>
      </c>
    </row>
    <row r="419" spans="1:13" ht="14.45" customHeight="1" x14ac:dyDescent="0.2">
      <c r="A419" s="465"/>
      <c r="B419" s="461"/>
      <c r="C419" s="462"/>
      <c r="D419" s="462"/>
      <c r="E419" s="463"/>
      <c r="F419" s="461"/>
      <c r="G419" s="462"/>
      <c r="H419" s="462"/>
      <c r="I419" s="462"/>
      <c r="J419" s="462"/>
      <c r="K419" s="464"/>
      <c r="L419" s="150"/>
      <c r="M419" s="460" t="str">
        <f t="shared" si="6"/>
        <v/>
      </c>
    </row>
    <row r="420" spans="1:13" ht="14.45" customHeight="1" x14ac:dyDescent="0.2">
      <c r="A420" s="465"/>
      <c r="B420" s="461"/>
      <c r="C420" s="462"/>
      <c r="D420" s="462"/>
      <c r="E420" s="463"/>
      <c r="F420" s="461"/>
      <c r="G420" s="462"/>
      <c r="H420" s="462"/>
      <c r="I420" s="462"/>
      <c r="J420" s="462"/>
      <c r="K420" s="464"/>
      <c r="L420" s="150"/>
      <c r="M420" s="460" t="str">
        <f t="shared" si="6"/>
        <v/>
      </c>
    </row>
    <row r="421" spans="1:13" ht="14.45" customHeight="1" x14ac:dyDescent="0.2">
      <c r="A421" s="465"/>
      <c r="B421" s="461"/>
      <c r="C421" s="462"/>
      <c r="D421" s="462"/>
      <c r="E421" s="463"/>
      <c r="F421" s="461"/>
      <c r="G421" s="462"/>
      <c r="H421" s="462"/>
      <c r="I421" s="462"/>
      <c r="J421" s="462"/>
      <c r="K421" s="464"/>
      <c r="L421" s="150"/>
      <c r="M421" s="460" t="str">
        <f t="shared" si="6"/>
        <v/>
      </c>
    </row>
    <row r="422" spans="1:13" ht="14.45" customHeight="1" x14ac:dyDescent="0.2">
      <c r="A422" s="465"/>
      <c r="B422" s="461"/>
      <c r="C422" s="462"/>
      <c r="D422" s="462"/>
      <c r="E422" s="463"/>
      <c r="F422" s="461"/>
      <c r="G422" s="462"/>
      <c r="H422" s="462"/>
      <c r="I422" s="462"/>
      <c r="J422" s="462"/>
      <c r="K422" s="464"/>
      <c r="L422" s="150"/>
      <c r="M422" s="460" t="str">
        <f t="shared" si="6"/>
        <v/>
      </c>
    </row>
    <row r="423" spans="1:13" ht="14.45" customHeight="1" x14ac:dyDescent="0.2">
      <c r="A423" s="465"/>
      <c r="B423" s="461"/>
      <c r="C423" s="462"/>
      <c r="D423" s="462"/>
      <c r="E423" s="463"/>
      <c r="F423" s="461"/>
      <c r="G423" s="462"/>
      <c r="H423" s="462"/>
      <c r="I423" s="462"/>
      <c r="J423" s="462"/>
      <c r="K423" s="464"/>
      <c r="L423" s="150"/>
      <c r="M423" s="460" t="str">
        <f t="shared" si="6"/>
        <v/>
      </c>
    </row>
    <row r="424" spans="1:13" ht="14.45" customHeight="1" x14ac:dyDescent="0.2">
      <c r="A424" s="465"/>
      <c r="B424" s="461"/>
      <c r="C424" s="462"/>
      <c r="D424" s="462"/>
      <c r="E424" s="463"/>
      <c r="F424" s="461"/>
      <c r="G424" s="462"/>
      <c r="H424" s="462"/>
      <c r="I424" s="462"/>
      <c r="J424" s="462"/>
      <c r="K424" s="464"/>
      <c r="L424" s="150"/>
      <c r="M424" s="460" t="str">
        <f t="shared" si="6"/>
        <v/>
      </c>
    </row>
    <row r="425" spans="1:13" ht="14.45" customHeight="1" x14ac:dyDescent="0.2">
      <c r="A425" s="465"/>
      <c r="B425" s="461"/>
      <c r="C425" s="462"/>
      <c r="D425" s="462"/>
      <c r="E425" s="463"/>
      <c r="F425" s="461"/>
      <c r="G425" s="462"/>
      <c r="H425" s="462"/>
      <c r="I425" s="462"/>
      <c r="J425" s="462"/>
      <c r="K425" s="464"/>
      <c r="L425" s="150"/>
      <c r="M425" s="460" t="str">
        <f t="shared" si="6"/>
        <v/>
      </c>
    </row>
    <row r="426" spans="1:13" ht="14.45" customHeight="1" x14ac:dyDescent="0.2">
      <c r="A426" s="465"/>
      <c r="B426" s="461"/>
      <c r="C426" s="462"/>
      <c r="D426" s="462"/>
      <c r="E426" s="463"/>
      <c r="F426" s="461"/>
      <c r="G426" s="462"/>
      <c r="H426" s="462"/>
      <c r="I426" s="462"/>
      <c r="J426" s="462"/>
      <c r="K426" s="464"/>
      <c r="L426" s="150"/>
      <c r="M426" s="460" t="str">
        <f t="shared" si="6"/>
        <v/>
      </c>
    </row>
    <row r="427" spans="1:13" ht="14.45" customHeight="1" x14ac:dyDescent="0.2">
      <c r="A427" s="465"/>
      <c r="B427" s="461"/>
      <c r="C427" s="462"/>
      <c r="D427" s="462"/>
      <c r="E427" s="463"/>
      <c r="F427" s="461"/>
      <c r="G427" s="462"/>
      <c r="H427" s="462"/>
      <c r="I427" s="462"/>
      <c r="J427" s="462"/>
      <c r="K427" s="464"/>
      <c r="L427" s="150"/>
      <c r="M427" s="460" t="str">
        <f t="shared" si="6"/>
        <v/>
      </c>
    </row>
    <row r="428" spans="1:13" ht="14.45" customHeight="1" x14ac:dyDescent="0.2">
      <c r="A428" s="465"/>
      <c r="B428" s="461"/>
      <c r="C428" s="462"/>
      <c r="D428" s="462"/>
      <c r="E428" s="463"/>
      <c r="F428" s="461"/>
      <c r="G428" s="462"/>
      <c r="H428" s="462"/>
      <c r="I428" s="462"/>
      <c r="J428" s="462"/>
      <c r="K428" s="464"/>
      <c r="L428" s="150"/>
      <c r="M428" s="460" t="str">
        <f t="shared" si="6"/>
        <v/>
      </c>
    </row>
    <row r="429" spans="1:13" ht="14.45" customHeight="1" x14ac:dyDescent="0.2">
      <c r="A429" s="465"/>
      <c r="B429" s="461"/>
      <c r="C429" s="462"/>
      <c r="D429" s="462"/>
      <c r="E429" s="463"/>
      <c r="F429" s="461"/>
      <c r="G429" s="462"/>
      <c r="H429" s="462"/>
      <c r="I429" s="462"/>
      <c r="J429" s="462"/>
      <c r="K429" s="464"/>
      <c r="L429" s="150"/>
      <c r="M429" s="460" t="str">
        <f t="shared" si="6"/>
        <v/>
      </c>
    </row>
    <row r="430" spans="1:13" ht="14.45" customHeight="1" x14ac:dyDescent="0.2">
      <c r="A430" s="465"/>
      <c r="B430" s="461"/>
      <c r="C430" s="462"/>
      <c r="D430" s="462"/>
      <c r="E430" s="463"/>
      <c r="F430" s="461"/>
      <c r="G430" s="462"/>
      <c r="H430" s="462"/>
      <c r="I430" s="462"/>
      <c r="J430" s="462"/>
      <c r="K430" s="464"/>
      <c r="L430" s="150"/>
      <c r="M430" s="460" t="str">
        <f t="shared" si="6"/>
        <v/>
      </c>
    </row>
    <row r="431" spans="1:13" ht="14.45" customHeight="1" x14ac:dyDescent="0.2">
      <c r="A431" s="465"/>
      <c r="B431" s="461"/>
      <c r="C431" s="462"/>
      <c r="D431" s="462"/>
      <c r="E431" s="463"/>
      <c r="F431" s="461"/>
      <c r="G431" s="462"/>
      <c r="H431" s="462"/>
      <c r="I431" s="462"/>
      <c r="J431" s="462"/>
      <c r="K431" s="464"/>
      <c r="L431" s="150"/>
      <c r="M431" s="460" t="str">
        <f t="shared" si="6"/>
        <v/>
      </c>
    </row>
    <row r="432" spans="1:13" ht="14.45" customHeight="1" x14ac:dyDescent="0.2">
      <c r="A432" s="465"/>
      <c r="B432" s="461"/>
      <c r="C432" s="462"/>
      <c r="D432" s="462"/>
      <c r="E432" s="463"/>
      <c r="F432" s="461"/>
      <c r="G432" s="462"/>
      <c r="H432" s="462"/>
      <c r="I432" s="462"/>
      <c r="J432" s="462"/>
      <c r="K432" s="464"/>
      <c r="L432" s="150"/>
      <c r="M432" s="460" t="str">
        <f t="shared" si="6"/>
        <v/>
      </c>
    </row>
    <row r="433" spans="1:13" ht="14.45" customHeight="1" x14ac:dyDescent="0.2">
      <c r="A433" s="465"/>
      <c r="B433" s="461"/>
      <c r="C433" s="462"/>
      <c r="D433" s="462"/>
      <c r="E433" s="463"/>
      <c r="F433" s="461"/>
      <c r="G433" s="462"/>
      <c r="H433" s="462"/>
      <c r="I433" s="462"/>
      <c r="J433" s="462"/>
      <c r="K433" s="464"/>
      <c r="L433" s="150"/>
      <c r="M433" s="460" t="str">
        <f t="shared" si="6"/>
        <v/>
      </c>
    </row>
    <row r="434" spans="1:13" ht="14.45" customHeight="1" x14ac:dyDescent="0.2">
      <c r="A434" s="465"/>
      <c r="B434" s="461"/>
      <c r="C434" s="462"/>
      <c r="D434" s="462"/>
      <c r="E434" s="463"/>
      <c r="F434" s="461"/>
      <c r="G434" s="462"/>
      <c r="H434" s="462"/>
      <c r="I434" s="462"/>
      <c r="J434" s="462"/>
      <c r="K434" s="464"/>
      <c r="L434" s="150"/>
      <c r="M434" s="460" t="str">
        <f t="shared" si="6"/>
        <v/>
      </c>
    </row>
    <row r="435" spans="1:13" ht="14.45" customHeight="1" x14ac:dyDescent="0.2">
      <c r="A435" s="465"/>
      <c r="B435" s="461"/>
      <c r="C435" s="462"/>
      <c r="D435" s="462"/>
      <c r="E435" s="463"/>
      <c r="F435" s="461"/>
      <c r="G435" s="462"/>
      <c r="H435" s="462"/>
      <c r="I435" s="462"/>
      <c r="J435" s="462"/>
      <c r="K435" s="464"/>
      <c r="L435" s="150"/>
      <c r="M435" s="460" t="str">
        <f t="shared" si="6"/>
        <v/>
      </c>
    </row>
    <row r="436" spans="1:13" ht="14.45" customHeight="1" x14ac:dyDescent="0.2">
      <c r="A436" s="465"/>
      <c r="B436" s="461"/>
      <c r="C436" s="462"/>
      <c r="D436" s="462"/>
      <c r="E436" s="463"/>
      <c r="F436" s="461"/>
      <c r="G436" s="462"/>
      <c r="H436" s="462"/>
      <c r="I436" s="462"/>
      <c r="J436" s="462"/>
      <c r="K436" s="464"/>
      <c r="L436" s="150"/>
      <c r="M436" s="460" t="str">
        <f t="shared" si="6"/>
        <v/>
      </c>
    </row>
    <row r="437" spans="1:13" ht="14.45" customHeight="1" x14ac:dyDescent="0.2">
      <c r="A437" s="465"/>
      <c r="B437" s="461"/>
      <c r="C437" s="462"/>
      <c r="D437" s="462"/>
      <c r="E437" s="463"/>
      <c r="F437" s="461"/>
      <c r="G437" s="462"/>
      <c r="H437" s="462"/>
      <c r="I437" s="462"/>
      <c r="J437" s="462"/>
      <c r="K437" s="464"/>
      <c r="L437" s="150"/>
      <c r="M437" s="460" t="str">
        <f t="shared" si="6"/>
        <v/>
      </c>
    </row>
    <row r="438" spans="1:13" ht="14.45" customHeight="1" x14ac:dyDescent="0.2">
      <c r="A438" s="465"/>
      <c r="B438" s="461"/>
      <c r="C438" s="462"/>
      <c r="D438" s="462"/>
      <c r="E438" s="463"/>
      <c r="F438" s="461"/>
      <c r="G438" s="462"/>
      <c r="H438" s="462"/>
      <c r="I438" s="462"/>
      <c r="J438" s="462"/>
      <c r="K438" s="464"/>
      <c r="L438" s="150"/>
      <c r="M438" s="460" t="str">
        <f t="shared" si="6"/>
        <v/>
      </c>
    </row>
    <row r="439" spans="1:13" ht="14.45" customHeight="1" x14ac:dyDescent="0.2">
      <c r="A439" s="465"/>
      <c r="B439" s="461"/>
      <c r="C439" s="462"/>
      <c r="D439" s="462"/>
      <c r="E439" s="463"/>
      <c r="F439" s="461"/>
      <c r="G439" s="462"/>
      <c r="H439" s="462"/>
      <c r="I439" s="462"/>
      <c r="J439" s="462"/>
      <c r="K439" s="464"/>
      <c r="L439" s="150"/>
      <c r="M439" s="460" t="str">
        <f t="shared" si="6"/>
        <v/>
      </c>
    </row>
    <row r="440" spans="1:13" ht="14.45" customHeight="1" x14ac:dyDescent="0.2">
      <c r="A440" s="465"/>
      <c r="B440" s="461"/>
      <c r="C440" s="462"/>
      <c r="D440" s="462"/>
      <c r="E440" s="463"/>
      <c r="F440" s="461"/>
      <c r="G440" s="462"/>
      <c r="H440" s="462"/>
      <c r="I440" s="462"/>
      <c r="J440" s="462"/>
      <c r="K440" s="464"/>
      <c r="L440" s="150"/>
      <c r="M440" s="460" t="str">
        <f t="shared" si="6"/>
        <v/>
      </c>
    </row>
    <row r="441" spans="1:13" ht="14.45" customHeight="1" x14ac:dyDescent="0.2">
      <c r="A441" s="465"/>
      <c r="B441" s="461"/>
      <c r="C441" s="462"/>
      <c r="D441" s="462"/>
      <c r="E441" s="463"/>
      <c r="F441" s="461"/>
      <c r="G441" s="462"/>
      <c r="H441" s="462"/>
      <c r="I441" s="462"/>
      <c r="J441" s="462"/>
      <c r="K441" s="464"/>
      <c r="L441" s="150"/>
      <c r="M441" s="460" t="str">
        <f t="shared" si="6"/>
        <v/>
      </c>
    </row>
    <row r="442" spans="1:13" ht="14.45" customHeight="1" x14ac:dyDescent="0.2">
      <c r="A442" s="465"/>
      <c r="B442" s="461"/>
      <c r="C442" s="462"/>
      <c r="D442" s="462"/>
      <c r="E442" s="463"/>
      <c r="F442" s="461"/>
      <c r="G442" s="462"/>
      <c r="H442" s="462"/>
      <c r="I442" s="462"/>
      <c r="J442" s="462"/>
      <c r="K442" s="464"/>
      <c r="L442" s="150"/>
      <c r="M442" s="460" t="str">
        <f t="shared" si="6"/>
        <v/>
      </c>
    </row>
    <row r="443" spans="1:13" ht="14.45" customHeight="1" x14ac:dyDescent="0.2">
      <c r="A443" s="465"/>
      <c r="B443" s="461"/>
      <c r="C443" s="462"/>
      <c r="D443" s="462"/>
      <c r="E443" s="463"/>
      <c r="F443" s="461"/>
      <c r="G443" s="462"/>
      <c r="H443" s="462"/>
      <c r="I443" s="462"/>
      <c r="J443" s="462"/>
      <c r="K443" s="464"/>
      <c r="L443" s="150"/>
      <c r="M443" s="460" t="str">
        <f t="shared" si="6"/>
        <v/>
      </c>
    </row>
    <row r="444" spans="1:13" ht="14.45" customHeight="1" x14ac:dyDescent="0.2">
      <c r="A444" s="465"/>
      <c r="B444" s="461"/>
      <c r="C444" s="462"/>
      <c r="D444" s="462"/>
      <c r="E444" s="463"/>
      <c r="F444" s="461"/>
      <c r="G444" s="462"/>
      <c r="H444" s="462"/>
      <c r="I444" s="462"/>
      <c r="J444" s="462"/>
      <c r="K444" s="464"/>
      <c r="L444" s="150"/>
      <c r="M444" s="460" t="str">
        <f t="shared" si="6"/>
        <v/>
      </c>
    </row>
    <row r="445" spans="1:13" ht="14.45" customHeight="1" x14ac:dyDescent="0.2">
      <c r="A445" s="465"/>
      <c r="B445" s="461"/>
      <c r="C445" s="462"/>
      <c r="D445" s="462"/>
      <c r="E445" s="463"/>
      <c r="F445" s="461"/>
      <c r="G445" s="462"/>
      <c r="H445" s="462"/>
      <c r="I445" s="462"/>
      <c r="J445" s="462"/>
      <c r="K445" s="464"/>
      <c r="L445" s="150"/>
      <c r="M445" s="460" t="str">
        <f t="shared" si="6"/>
        <v/>
      </c>
    </row>
    <row r="446" spans="1:13" ht="14.45" customHeight="1" x14ac:dyDescent="0.2">
      <c r="A446" s="465"/>
      <c r="B446" s="461"/>
      <c r="C446" s="462"/>
      <c r="D446" s="462"/>
      <c r="E446" s="463"/>
      <c r="F446" s="461"/>
      <c r="G446" s="462"/>
      <c r="H446" s="462"/>
      <c r="I446" s="462"/>
      <c r="J446" s="462"/>
      <c r="K446" s="464"/>
      <c r="L446" s="150"/>
      <c r="M446" s="460" t="str">
        <f t="shared" si="6"/>
        <v/>
      </c>
    </row>
    <row r="447" spans="1:13" ht="14.45" customHeight="1" x14ac:dyDescent="0.2">
      <c r="A447" s="465"/>
      <c r="B447" s="461"/>
      <c r="C447" s="462"/>
      <c r="D447" s="462"/>
      <c r="E447" s="463"/>
      <c r="F447" s="461"/>
      <c r="G447" s="462"/>
      <c r="H447" s="462"/>
      <c r="I447" s="462"/>
      <c r="J447" s="462"/>
      <c r="K447" s="464"/>
      <c r="L447" s="150"/>
      <c r="M447" s="460" t="str">
        <f t="shared" si="6"/>
        <v/>
      </c>
    </row>
    <row r="448" spans="1:13" ht="14.45" customHeight="1" x14ac:dyDescent="0.2">
      <c r="A448" s="465"/>
      <c r="B448" s="461"/>
      <c r="C448" s="462"/>
      <c r="D448" s="462"/>
      <c r="E448" s="463"/>
      <c r="F448" s="461"/>
      <c r="G448" s="462"/>
      <c r="H448" s="462"/>
      <c r="I448" s="462"/>
      <c r="J448" s="462"/>
      <c r="K448" s="464"/>
      <c r="L448" s="150"/>
      <c r="M448" s="460" t="str">
        <f t="shared" si="6"/>
        <v/>
      </c>
    </row>
    <row r="449" spans="1:13" ht="14.45" customHeight="1" x14ac:dyDescent="0.2">
      <c r="A449" s="465"/>
      <c r="B449" s="461"/>
      <c r="C449" s="462"/>
      <c r="D449" s="462"/>
      <c r="E449" s="463"/>
      <c r="F449" s="461"/>
      <c r="G449" s="462"/>
      <c r="H449" s="462"/>
      <c r="I449" s="462"/>
      <c r="J449" s="462"/>
      <c r="K449" s="464"/>
      <c r="L449" s="150"/>
      <c r="M449" s="460" t="str">
        <f t="shared" si="6"/>
        <v/>
      </c>
    </row>
    <row r="450" spans="1:13" ht="14.45" customHeight="1" x14ac:dyDescent="0.2">
      <c r="A450" s="465"/>
      <c r="B450" s="461"/>
      <c r="C450" s="462"/>
      <c r="D450" s="462"/>
      <c r="E450" s="463"/>
      <c r="F450" s="461"/>
      <c r="G450" s="462"/>
      <c r="H450" s="462"/>
      <c r="I450" s="462"/>
      <c r="J450" s="462"/>
      <c r="K450" s="464"/>
      <c r="L450" s="150"/>
      <c r="M450" s="460" t="str">
        <f t="shared" si="6"/>
        <v/>
      </c>
    </row>
    <row r="451" spans="1:13" ht="14.45" customHeight="1" x14ac:dyDescent="0.2">
      <c r="A451" s="465"/>
      <c r="B451" s="461"/>
      <c r="C451" s="462"/>
      <c r="D451" s="462"/>
      <c r="E451" s="463"/>
      <c r="F451" s="461"/>
      <c r="G451" s="462"/>
      <c r="H451" s="462"/>
      <c r="I451" s="462"/>
      <c r="J451" s="462"/>
      <c r="K451" s="464"/>
      <c r="L451" s="150"/>
      <c r="M451" s="460" t="str">
        <f t="shared" si="6"/>
        <v/>
      </c>
    </row>
    <row r="452" spans="1:13" ht="14.45" customHeight="1" x14ac:dyDescent="0.2">
      <c r="A452" s="465"/>
      <c r="B452" s="461"/>
      <c r="C452" s="462"/>
      <c r="D452" s="462"/>
      <c r="E452" s="463"/>
      <c r="F452" s="461"/>
      <c r="G452" s="462"/>
      <c r="H452" s="462"/>
      <c r="I452" s="462"/>
      <c r="J452" s="462"/>
      <c r="K452" s="464"/>
      <c r="L452" s="150"/>
      <c r="M452" s="460" t="str">
        <f t="shared" si="6"/>
        <v/>
      </c>
    </row>
    <row r="453" spans="1:13" ht="14.45" customHeight="1" x14ac:dyDescent="0.2">
      <c r="A453" s="465"/>
      <c r="B453" s="461"/>
      <c r="C453" s="462"/>
      <c r="D453" s="462"/>
      <c r="E453" s="463"/>
      <c r="F453" s="461"/>
      <c r="G453" s="462"/>
      <c r="H453" s="462"/>
      <c r="I453" s="462"/>
      <c r="J453" s="462"/>
      <c r="K453" s="464"/>
      <c r="L453" s="150"/>
      <c r="M453" s="460" t="str">
        <f t="shared" si="6"/>
        <v/>
      </c>
    </row>
    <row r="454" spans="1:13" ht="14.45" customHeight="1" x14ac:dyDescent="0.2">
      <c r="A454" s="465"/>
      <c r="B454" s="461"/>
      <c r="C454" s="462"/>
      <c r="D454" s="462"/>
      <c r="E454" s="463"/>
      <c r="F454" s="461"/>
      <c r="G454" s="462"/>
      <c r="H454" s="462"/>
      <c r="I454" s="462"/>
      <c r="J454" s="462"/>
      <c r="K454" s="464"/>
      <c r="L454" s="150"/>
      <c r="M454" s="460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5"/>
      <c r="B455" s="461"/>
      <c r="C455" s="462"/>
      <c r="D455" s="462"/>
      <c r="E455" s="463"/>
      <c r="F455" s="461"/>
      <c r="G455" s="462"/>
      <c r="H455" s="462"/>
      <c r="I455" s="462"/>
      <c r="J455" s="462"/>
      <c r="K455" s="464"/>
      <c r="L455" s="150"/>
      <c r="M455" s="460" t="str">
        <f t="shared" si="7"/>
        <v/>
      </c>
    </row>
    <row r="456" spans="1:13" ht="14.45" customHeight="1" x14ac:dyDescent="0.2">
      <c r="A456" s="465"/>
      <c r="B456" s="461"/>
      <c r="C456" s="462"/>
      <c r="D456" s="462"/>
      <c r="E456" s="463"/>
      <c r="F456" s="461"/>
      <c r="G456" s="462"/>
      <c r="H456" s="462"/>
      <c r="I456" s="462"/>
      <c r="J456" s="462"/>
      <c r="K456" s="464"/>
      <c r="L456" s="150"/>
      <c r="M456" s="460" t="str">
        <f t="shared" si="7"/>
        <v/>
      </c>
    </row>
    <row r="457" spans="1:13" ht="14.45" customHeight="1" x14ac:dyDescent="0.2">
      <c r="A457" s="465"/>
      <c r="B457" s="461"/>
      <c r="C457" s="462"/>
      <c r="D457" s="462"/>
      <c r="E457" s="463"/>
      <c r="F457" s="461"/>
      <c r="G457" s="462"/>
      <c r="H457" s="462"/>
      <c r="I457" s="462"/>
      <c r="J457" s="462"/>
      <c r="K457" s="464"/>
      <c r="L457" s="150"/>
      <c r="M457" s="460" t="str">
        <f t="shared" si="7"/>
        <v/>
      </c>
    </row>
    <row r="458" spans="1:13" ht="14.45" customHeight="1" x14ac:dyDescent="0.2">
      <c r="A458" s="465"/>
      <c r="B458" s="461"/>
      <c r="C458" s="462"/>
      <c r="D458" s="462"/>
      <c r="E458" s="463"/>
      <c r="F458" s="461"/>
      <c r="G458" s="462"/>
      <c r="H458" s="462"/>
      <c r="I458" s="462"/>
      <c r="J458" s="462"/>
      <c r="K458" s="464"/>
      <c r="L458" s="150"/>
      <c r="M458" s="460" t="str">
        <f t="shared" si="7"/>
        <v/>
      </c>
    </row>
    <row r="459" spans="1:13" ht="14.45" customHeight="1" x14ac:dyDescent="0.2">
      <c r="A459" s="465"/>
      <c r="B459" s="461"/>
      <c r="C459" s="462"/>
      <c r="D459" s="462"/>
      <c r="E459" s="463"/>
      <c r="F459" s="461"/>
      <c r="G459" s="462"/>
      <c r="H459" s="462"/>
      <c r="I459" s="462"/>
      <c r="J459" s="462"/>
      <c r="K459" s="464"/>
      <c r="L459" s="150"/>
      <c r="M459" s="460" t="str">
        <f t="shared" si="7"/>
        <v/>
      </c>
    </row>
    <row r="460" spans="1:13" ht="14.45" customHeight="1" x14ac:dyDescent="0.2">
      <c r="A460" s="465"/>
      <c r="B460" s="461"/>
      <c r="C460" s="462"/>
      <c r="D460" s="462"/>
      <c r="E460" s="463"/>
      <c r="F460" s="461"/>
      <c r="G460" s="462"/>
      <c r="H460" s="462"/>
      <c r="I460" s="462"/>
      <c r="J460" s="462"/>
      <c r="K460" s="464"/>
      <c r="L460" s="150"/>
      <c r="M460" s="460" t="str">
        <f t="shared" si="7"/>
        <v/>
      </c>
    </row>
    <row r="461" spans="1:13" ht="14.45" customHeight="1" x14ac:dyDescent="0.2">
      <c r="A461" s="465"/>
      <c r="B461" s="461"/>
      <c r="C461" s="462"/>
      <c r="D461" s="462"/>
      <c r="E461" s="463"/>
      <c r="F461" s="461"/>
      <c r="G461" s="462"/>
      <c r="H461" s="462"/>
      <c r="I461" s="462"/>
      <c r="J461" s="462"/>
      <c r="K461" s="464"/>
      <c r="L461" s="150"/>
      <c r="M461" s="460" t="str">
        <f t="shared" si="7"/>
        <v/>
      </c>
    </row>
    <row r="462" spans="1:13" ht="14.45" customHeight="1" x14ac:dyDescent="0.2">
      <c r="A462" s="465"/>
      <c r="B462" s="461"/>
      <c r="C462" s="462"/>
      <c r="D462" s="462"/>
      <c r="E462" s="463"/>
      <c r="F462" s="461"/>
      <c r="G462" s="462"/>
      <c r="H462" s="462"/>
      <c r="I462" s="462"/>
      <c r="J462" s="462"/>
      <c r="K462" s="464"/>
      <c r="L462" s="150"/>
      <c r="M462" s="460" t="str">
        <f t="shared" si="7"/>
        <v/>
      </c>
    </row>
    <row r="463" spans="1:13" ht="14.45" customHeight="1" x14ac:dyDescent="0.2">
      <c r="A463" s="465"/>
      <c r="B463" s="461"/>
      <c r="C463" s="462"/>
      <c r="D463" s="462"/>
      <c r="E463" s="463"/>
      <c r="F463" s="461"/>
      <c r="G463" s="462"/>
      <c r="H463" s="462"/>
      <c r="I463" s="462"/>
      <c r="J463" s="462"/>
      <c r="K463" s="464"/>
      <c r="L463" s="150"/>
      <c r="M463" s="460" t="str">
        <f t="shared" si="7"/>
        <v/>
      </c>
    </row>
    <row r="464" spans="1:13" ht="14.45" customHeight="1" x14ac:dyDescent="0.2">
      <c r="A464" s="465"/>
      <c r="B464" s="461"/>
      <c r="C464" s="462"/>
      <c r="D464" s="462"/>
      <c r="E464" s="463"/>
      <c r="F464" s="461"/>
      <c r="G464" s="462"/>
      <c r="H464" s="462"/>
      <c r="I464" s="462"/>
      <c r="J464" s="462"/>
      <c r="K464" s="464"/>
      <c r="L464" s="150"/>
      <c r="M464" s="460" t="str">
        <f t="shared" si="7"/>
        <v/>
      </c>
    </row>
    <row r="465" spans="1:13" ht="14.45" customHeight="1" x14ac:dyDescent="0.2">
      <c r="A465" s="465"/>
      <c r="B465" s="461"/>
      <c r="C465" s="462"/>
      <c r="D465" s="462"/>
      <c r="E465" s="463"/>
      <c r="F465" s="461"/>
      <c r="G465" s="462"/>
      <c r="H465" s="462"/>
      <c r="I465" s="462"/>
      <c r="J465" s="462"/>
      <c r="K465" s="464"/>
      <c r="L465" s="150"/>
      <c r="M465" s="460" t="str">
        <f t="shared" si="7"/>
        <v/>
      </c>
    </row>
    <row r="466" spans="1:13" ht="14.45" customHeight="1" x14ac:dyDescent="0.2">
      <c r="A466" s="465"/>
      <c r="B466" s="461"/>
      <c r="C466" s="462"/>
      <c r="D466" s="462"/>
      <c r="E466" s="463"/>
      <c r="F466" s="461"/>
      <c r="G466" s="462"/>
      <c r="H466" s="462"/>
      <c r="I466" s="462"/>
      <c r="J466" s="462"/>
      <c r="K466" s="464"/>
      <c r="L466" s="150"/>
      <c r="M466" s="460" t="str">
        <f t="shared" si="7"/>
        <v/>
      </c>
    </row>
    <row r="467" spans="1:13" ht="14.45" customHeight="1" x14ac:dyDescent="0.2">
      <c r="A467" s="465"/>
      <c r="B467" s="461"/>
      <c r="C467" s="462"/>
      <c r="D467" s="462"/>
      <c r="E467" s="463"/>
      <c r="F467" s="461"/>
      <c r="G467" s="462"/>
      <c r="H467" s="462"/>
      <c r="I467" s="462"/>
      <c r="J467" s="462"/>
      <c r="K467" s="464"/>
      <c r="L467" s="150"/>
      <c r="M467" s="460" t="str">
        <f t="shared" si="7"/>
        <v/>
      </c>
    </row>
    <row r="468" spans="1:13" ht="14.45" customHeight="1" x14ac:dyDescent="0.2">
      <c r="A468" s="465"/>
      <c r="B468" s="461"/>
      <c r="C468" s="462"/>
      <c r="D468" s="462"/>
      <c r="E468" s="463"/>
      <c r="F468" s="461"/>
      <c r="G468" s="462"/>
      <c r="H468" s="462"/>
      <c r="I468" s="462"/>
      <c r="J468" s="462"/>
      <c r="K468" s="464"/>
      <c r="L468" s="150"/>
      <c r="M468" s="460" t="str">
        <f t="shared" si="7"/>
        <v/>
      </c>
    </row>
    <row r="469" spans="1:13" ht="14.45" customHeight="1" x14ac:dyDescent="0.2">
      <c r="A469" s="465"/>
      <c r="B469" s="461"/>
      <c r="C469" s="462"/>
      <c r="D469" s="462"/>
      <c r="E469" s="463"/>
      <c r="F469" s="461"/>
      <c r="G469" s="462"/>
      <c r="H469" s="462"/>
      <c r="I469" s="462"/>
      <c r="J469" s="462"/>
      <c r="K469" s="464"/>
      <c r="L469" s="150"/>
      <c r="M469" s="460" t="str">
        <f t="shared" si="7"/>
        <v/>
      </c>
    </row>
    <row r="470" spans="1:13" ht="14.45" customHeight="1" x14ac:dyDescent="0.2">
      <c r="A470" s="465"/>
      <c r="B470" s="461"/>
      <c r="C470" s="462"/>
      <c r="D470" s="462"/>
      <c r="E470" s="463"/>
      <c r="F470" s="461"/>
      <c r="G470" s="462"/>
      <c r="H470" s="462"/>
      <c r="I470" s="462"/>
      <c r="J470" s="462"/>
      <c r="K470" s="464"/>
      <c r="L470" s="150"/>
      <c r="M470" s="460" t="str">
        <f t="shared" si="7"/>
        <v/>
      </c>
    </row>
    <row r="471" spans="1:13" ht="14.45" customHeight="1" x14ac:dyDescent="0.2">
      <c r="A471" s="465"/>
      <c r="B471" s="461"/>
      <c r="C471" s="462"/>
      <c r="D471" s="462"/>
      <c r="E471" s="463"/>
      <c r="F471" s="461"/>
      <c r="G471" s="462"/>
      <c r="H471" s="462"/>
      <c r="I471" s="462"/>
      <c r="J471" s="462"/>
      <c r="K471" s="464"/>
      <c r="L471" s="150"/>
      <c r="M471" s="460" t="str">
        <f t="shared" si="7"/>
        <v/>
      </c>
    </row>
    <row r="472" spans="1:13" ht="14.45" customHeight="1" x14ac:dyDescent="0.2">
      <c r="A472" s="465"/>
      <c r="B472" s="461"/>
      <c r="C472" s="462"/>
      <c r="D472" s="462"/>
      <c r="E472" s="463"/>
      <c r="F472" s="461"/>
      <c r="G472" s="462"/>
      <c r="H472" s="462"/>
      <c r="I472" s="462"/>
      <c r="J472" s="462"/>
      <c r="K472" s="464"/>
      <c r="L472" s="150"/>
      <c r="M472" s="460" t="str">
        <f t="shared" si="7"/>
        <v/>
      </c>
    </row>
    <row r="473" spans="1:13" ht="14.45" customHeight="1" x14ac:dyDescent="0.2">
      <c r="A473" s="465"/>
      <c r="B473" s="461"/>
      <c r="C473" s="462"/>
      <c r="D473" s="462"/>
      <c r="E473" s="463"/>
      <c r="F473" s="461"/>
      <c r="G473" s="462"/>
      <c r="H473" s="462"/>
      <c r="I473" s="462"/>
      <c r="J473" s="462"/>
      <c r="K473" s="464"/>
      <c r="L473" s="150"/>
      <c r="M473" s="460" t="str">
        <f t="shared" si="7"/>
        <v/>
      </c>
    </row>
    <row r="474" spans="1:13" ht="14.45" customHeight="1" x14ac:dyDescent="0.2">
      <c r="A474" s="465"/>
      <c r="B474" s="461"/>
      <c r="C474" s="462"/>
      <c r="D474" s="462"/>
      <c r="E474" s="463"/>
      <c r="F474" s="461"/>
      <c r="G474" s="462"/>
      <c r="H474" s="462"/>
      <c r="I474" s="462"/>
      <c r="J474" s="462"/>
      <c r="K474" s="464"/>
      <c r="L474" s="150"/>
      <c r="M474" s="460" t="str">
        <f t="shared" si="7"/>
        <v/>
      </c>
    </row>
    <row r="475" spans="1:13" ht="14.45" customHeight="1" x14ac:dyDescent="0.2">
      <c r="A475" s="465"/>
      <c r="B475" s="461"/>
      <c r="C475" s="462"/>
      <c r="D475" s="462"/>
      <c r="E475" s="463"/>
      <c r="F475" s="461"/>
      <c r="G475" s="462"/>
      <c r="H475" s="462"/>
      <c r="I475" s="462"/>
      <c r="J475" s="462"/>
      <c r="K475" s="464"/>
      <c r="L475" s="150"/>
      <c r="M475" s="460" t="str">
        <f t="shared" si="7"/>
        <v/>
      </c>
    </row>
    <row r="476" spans="1:13" ht="14.45" customHeight="1" x14ac:dyDescent="0.2">
      <c r="A476" s="465"/>
      <c r="B476" s="461"/>
      <c r="C476" s="462"/>
      <c r="D476" s="462"/>
      <c r="E476" s="463"/>
      <c r="F476" s="461"/>
      <c r="G476" s="462"/>
      <c r="H476" s="462"/>
      <c r="I476" s="462"/>
      <c r="J476" s="462"/>
      <c r="K476" s="464"/>
      <c r="L476" s="150"/>
      <c r="M476" s="460" t="str">
        <f t="shared" si="7"/>
        <v/>
      </c>
    </row>
    <row r="477" spans="1:13" ht="14.45" customHeight="1" x14ac:dyDescent="0.2">
      <c r="A477" s="465"/>
      <c r="B477" s="461"/>
      <c r="C477" s="462"/>
      <c r="D477" s="462"/>
      <c r="E477" s="463"/>
      <c r="F477" s="461"/>
      <c r="G477" s="462"/>
      <c r="H477" s="462"/>
      <c r="I477" s="462"/>
      <c r="J477" s="462"/>
      <c r="K477" s="464"/>
      <c r="L477" s="150"/>
      <c r="M477" s="460" t="str">
        <f t="shared" si="7"/>
        <v/>
      </c>
    </row>
    <row r="478" spans="1:13" ht="14.45" customHeight="1" x14ac:dyDescent="0.2">
      <c r="A478" s="465"/>
      <c r="B478" s="461"/>
      <c r="C478" s="462"/>
      <c r="D478" s="462"/>
      <c r="E478" s="463"/>
      <c r="F478" s="461"/>
      <c r="G478" s="462"/>
      <c r="H478" s="462"/>
      <c r="I478" s="462"/>
      <c r="J478" s="462"/>
      <c r="K478" s="464"/>
      <c r="L478" s="150"/>
      <c r="M478" s="460" t="str">
        <f t="shared" si="7"/>
        <v/>
      </c>
    </row>
    <row r="479" spans="1:13" ht="14.45" customHeight="1" x14ac:dyDescent="0.2">
      <c r="A479" s="465"/>
      <c r="B479" s="461"/>
      <c r="C479" s="462"/>
      <c r="D479" s="462"/>
      <c r="E479" s="463"/>
      <c r="F479" s="461"/>
      <c r="G479" s="462"/>
      <c r="H479" s="462"/>
      <c r="I479" s="462"/>
      <c r="J479" s="462"/>
      <c r="K479" s="464"/>
      <c r="L479" s="150"/>
      <c r="M479" s="460" t="str">
        <f t="shared" si="7"/>
        <v/>
      </c>
    </row>
    <row r="480" spans="1:13" ht="14.45" customHeight="1" x14ac:dyDescent="0.2">
      <c r="A480" s="465"/>
      <c r="B480" s="461"/>
      <c r="C480" s="462"/>
      <c r="D480" s="462"/>
      <c r="E480" s="463"/>
      <c r="F480" s="461"/>
      <c r="G480" s="462"/>
      <c r="H480" s="462"/>
      <c r="I480" s="462"/>
      <c r="J480" s="462"/>
      <c r="K480" s="464"/>
      <c r="L480" s="150"/>
      <c r="M480" s="460" t="str">
        <f t="shared" si="7"/>
        <v/>
      </c>
    </row>
    <row r="481" spans="1:13" ht="14.45" customHeight="1" x14ac:dyDescent="0.2">
      <c r="A481" s="465"/>
      <c r="B481" s="461"/>
      <c r="C481" s="462"/>
      <c r="D481" s="462"/>
      <c r="E481" s="463"/>
      <c r="F481" s="461"/>
      <c r="G481" s="462"/>
      <c r="H481" s="462"/>
      <c r="I481" s="462"/>
      <c r="J481" s="462"/>
      <c r="K481" s="464"/>
      <c r="L481" s="150"/>
      <c r="M481" s="460" t="str">
        <f t="shared" si="7"/>
        <v/>
      </c>
    </row>
    <row r="482" spans="1:13" ht="14.45" customHeight="1" x14ac:dyDescent="0.2">
      <c r="A482" s="465"/>
      <c r="B482" s="461"/>
      <c r="C482" s="462"/>
      <c r="D482" s="462"/>
      <c r="E482" s="463"/>
      <c r="F482" s="461"/>
      <c r="G482" s="462"/>
      <c r="H482" s="462"/>
      <c r="I482" s="462"/>
      <c r="J482" s="462"/>
      <c r="K482" s="464"/>
      <c r="L482" s="150"/>
      <c r="M482" s="460" t="str">
        <f t="shared" si="7"/>
        <v/>
      </c>
    </row>
    <row r="483" spans="1:13" ht="14.45" customHeight="1" x14ac:dyDescent="0.2">
      <c r="A483" s="465"/>
      <c r="B483" s="461"/>
      <c r="C483" s="462"/>
      <c r="D483" s="462"/>
      <c r="E483" s="463"/>
      <c r="F483" s="461"/>
      <c r="G483" s="462"/>
      <c r="H483" s="462"/>
      <c r="I483" s="462"/>
      <c r="J483" s="462"/>
      <c r="K483" s="464"/>
      <c r="L483" s="150"/>
      <c r="M483" s="460" t="str">
        <f t="shared" si="7"/>
        <v/>
      </c>
    </row>
    <row r="484" spans="1:13" ht="14.45" customHeight="1" x14ac:dyDescent="0.2">
      <c r="A484" s="465"/>
      <c r="B484" s="461"/>
      <c r="C484" s="462"/>
      <c r="D484" s="462"/>
      <c r="E484" s="463"/>
      <c r="F484" s="461"/>
      <c r="G484" s="462"/>
      <c r="H484" s="462"/>
      <c r="I484" s="462"/>
      <c r="J484" s="462"/>
      <c r="K484" s="464"/>
      <c r="L484" s="150"/>
      <c r="M484" s="460" t="str">
        <f t="shared" si="7"/>
        <v/>
      </c>
    </row>
    <row r="485" spans="1:13" ht="14.45" customHeight="1" x14ac:dyDescent="0.2">
      <c r="A485" s="465"/>
      <c r="B485" s="461"/>
      <c r="C485" s="462"/>
      <c r="D485" s="462"/>
      <c r="E485" s="463"/>
      <c r="F485" s="461"/>
      <c r="G485" s="462"/>
      <c r="H485" s="462"/>
      <c r="I485" s="462"/>
      <c r="J485" s="462"/>
      <c r="K485" s="464"/>
      <c r="L485" s="150"/>
      <c r="M485" s="460" t="str">
        <f t="shared" si="7"/>
        <v/>
      </c>
    </row>
    <row r="486" spans="1:13" ht="14.45" customHeight="1" x14ac:dyDescent="0.2">
      <c r="A486" s="465"/>
      <c r="B486" s="461"/>
      <c r="C486" s="462"/>
      <c r="D486" s="462"/>
      <c r="E486" s="463"/>
      <c r="F486" s="461"/>
      <c r="G486" s="462"/>
      <c r="H486" s="462"/>
      <c r="I486" s="462"/>
      <c r="J486" s="462"/>
      <c r="K486" s="464"/>
      <c r="L486" s="150"/>
      <c r="M486" s="460" t="str">
        <f t="shared" si="7"/>
        <v/>
      </c>
    </row>
    <row r="487" spans="1:13" ht="14.45" customHeight="1" x14ac:dyDescent="0.2">
      <c r="A487" s="465"/>
      <c r="B487" s="461"/>
      <c r="C487" s="462"/>
      <c r="D487" s="462"/>
      <c r="E487" s="463"/>
      <c r="F487" s="461"/>
      <c r="G487" s="462"/>
      <c r="H487" s="462"/>
      <c r="I487" s="462"/>
      <c r="J487" s="462"/>
      <c r="K487" s="464"/>
      <c r="L487" s="150"/>
      <c r="M487" s="460" t="str">
        <f t="shared" si="7"/>
        <v/>
      </c>
    </row>
    <row r="488" spans="1:13" ht="14.45" customHeight="1" x14ac:dyDescent="0.2">
      <c r="A488" s="465"/>
      <c r="B488" s="461"/>
      <c r="C488" s="462"/>
      <c r="D488" s="462"/>
      <c r="E488" s="463"/>
      <c r="F488" s="461"/>
      <c r="G488" s="462"/>
      <c r="H488" s="462"/>
      <c r="I488" s="462"/>
      <c r="J488" s="462"/>
      <c r="K488" s="464"/>
      <c r="L488" s="150"/>
      <c r="M488" s="460" t="str">
        <f t="shared" si="7"/>
        <v/>
      </c>
    </row>
    <row r="489" spans="1:13" ht="14.45" customHeight="1" x14ac:dyDescent="0.2">
      <c r="A489" s="465"/>
      <c r="B489" s="461"/>
      <c r="C489" s="462"/>
      <c r="D489" s="462"/>
      <c r="E489" s="463"/>
      <c r="F489" s="461"/>
      <c r="G489" s="462"/>
      <c r="H489" s="462"/>
      <c r="I489" s="462"/>
      <c r="J489" s="462"/>
      <c r="K489" s="464"/>
      <c r="L489" s="150"/>
      <c r="M489" s="460" t="str">
        <f t="shared" si="7"/>
        <v/>
      </c>
    </row>
    <row r="490" spans="1:13" ht="14.45" customHeight="1" x14ac:dyDescent="0.2">
      <c r="A490" s="465"/>
      <c r="B490" s="461"/>
      <c r="C490" s="462"/>
      <c r="D490" s="462"/>
      <c r="E490" s="463"/>
      <c r="F490" s="461"/>
      <c r="G490" s="462"/>
      <c r="H490" s="462"/>
      <c r="I490" s="462"/>
      <c r="J490" s="462"/>
      <c r="K490" s="464"/>
      <c r="L490" s="150"/>
      <c r="M490" s="460" t="str">
        <f t="shared" si="7"/>
        <v/>
      </c>
    </row>
    <row r="491" spans="1:13" ht="14.45" customHeight="1" x14ac:dyDescent="0.2">
      <c r="A491" s="465"/>
      <c r="B491" s="461"/>
      <c r="C491" s="462"/>
      <c r="D491" s="462"/>
      <c r="E491" s="463"/>
      <c r="F491" s="461"/>
      <c r="G491" s="462"/>
      <c r="H491" s="462"/>
      <c r="I491" s="462"/>
      <c r="J491" s="462"/>
      <c r="K491" s="464"/>
      <c r="L491" s="150"/>
      <c r="M491" s="460" t="str">
        <f t="shared" si="7"/>
        <v/>
      </c>
    </row>
    <row r="492" spans="1:13" ht="14.45" customHeight="1" x14ac:dyDescent="0.2">
      <c r="A492" s="465"/>
      <c r="B492" s="461"/>
      <c r="C492" s="462"/>
      <c r="D492" s="462"/>
      <c r="E492" s="463"/>
      <c r="F492" s="461"/>
      <c r="G492" s="462"/>
      <c r="H492" s="462"/>
      <c r="I492" s="462"/>
      <c r="J492" s="462"/>
      <c r="K492" s="464"/>
      <c r="L492" s="150"/>
      <c r="M492" s="460" t="str">
        <f t="shared" si="7"/>
        <v/>
      </c>
    </row>
    <row r="493" spans="1:13" ht="14.45" customHeight="1" x14ac:dyDescent="0.2">
      <c r="A493" s="465"/>
      <c r="B493" s="461"/>
      <c r="C493" s="462"/>
      <c r="D493" s="462"/>
      <c r="E493" s="463"/>
      <c r="F493" s="461"/>
      <c r="G493" s="462"/>
      <c r="H493" s="462"/>
      <c r="I493" s="462"/>
      <c r="J493" s="462"/>
      <c r="K493" s="464"/>
      <c r="L493" s="150"/>
      <c r="M493" s="460" t="str">
        <f t="shared" si="7"/>
        <v/>
      </c>
    </row>
    <row r="494" spans="1:13" ht="14.45" customHeight="1" x14ac:dyDescent="0.2">
      <c r="A494" s="465"/>
      <c r="B494" s="461"/>
      <c r="C494" s="462"/>
      <c r="D494" s="462"/>
      <c r="E494" s="463"/>
      <c r="F494" s="461"/>
      <c r="G494" s="462"/>
      <c r="H494" s="462"/>
      <c r="I494" s="462"/>
      <c r="J494" s="462"/>
      <c r="K494" s="464"/>
      <c r="L494" s="150"/>
      <c r="M494" s="460" t="str">
        <f t="shared" si="7"/>
        <v/>
      </c>
    </row>
    <row r="495" spans="1:13" ht="14.45" customHeight="1" x14ac:dyDescent="0.2">
      <c r="A495" s="465"/>
      <c r="B495" s="461"/>
      <c r="C495" s="462"/>
      <c r="D495" s="462"/>
      <c r="E495" s="463"/>
      <c r="F495" s="461"/>
      <c r="G495" s="462"/>
      <c r="H495" s="462"/>
      <c r="I495" s="462"/>
      <c r="J495" s="462"/>
      <c r="K495" s="464"/>
      <c r="L495" s="150"/>
      <c r="M495" s="460" t="str">
        <f t="shared" si="7"/>
        <v/>
      </c>
    </row>
    <row r="496" spans="1:13" ht="14.45" customHeight="1" x14ac:dyDescent="0.2">
      <c r="A496" s="465"/>
      <c r="B496" s="461"/>
      <c r="C496" s="462"/>
      <c r="D496" s="462"/>
      <c r="E496" s="463"/>
      <c r="F496" s="461"/>
      <c r="G496" s="462"/>
      <c r="H496" s="462"/>
      <c r="I496" s="462"/>
      <c r="J496" s="462"/>
      <c r="K496" s="464"/>
      <c r="L496" s="150"/>
      <c r="M496" s="460" t="str">
        <f t="shared" si="7"/>
        <v/>
      </c>
    </row>
    <row r="497" spans="1:13" ht="14.45" customHeight="1" x14ac:dyDescent="0.2">
      <c r="A497" s="465"/>
      <c r="B497" s="461"/>
      <c r="C497" s="462"/>
      <c r="D497" s="462"/>
      <c r="E497" s="463"/>
      <c r="F497" s="461"/>
      <c r="G497" s="462"/>
      <c r="H497" s="462"/>
      <c r="I497" s="462"/>
      <c r="J497" s="462"/>
      <c r="K497" s="464"/>
      <c r="L497" s="150"/>
      <c r="M497" s="460" t="str">
        <f t="shared" si="7"/>
        <v/>
      </c>
    </row>
    <row r="498" spans="1:13" ht="14.45" customHeight="1" x14ac:dyDescent="0.2">
      <c r="A498" s="465"/>
      <c r="B498" s="461"/>
      <c r="C498" s="462"/>
      <c r="D498" s="462"/>
      <c r="E498" s="463"/>
      <c r="F498" s="461"/>
      <c r="G498" s="462"/>
      <c r="H498" s="462"/>
      <c r="I498" s="462"/>
      <c r="J498" s="462"/>
      <c r="K498" s="464"/>
      <c r="L498" s="150"/>
      <c r="M498" s="460" t="str">
        <f t="shared" si="7"/>
        <v/>
      </c>
    </row>
    <row r="499" spans="1:13" ht="14.45" customHeight="1" x14ac:dyDescent="0.2">
      <c r="A499" s="465"/>
      <c r="B499" s="461"/>
      <c r="C499" s="462"/>
      <c r="D499" s="462"/>
      <c r="E499" s="463"/>
      <c r="F499" s="461"/>
      <c r="G499" s="462"/>
      <c r="H499" s="462"/>
      <c r="I499" s="462"/>
      <c r="J499" s="462"/>
      <c r="K499" s="464"/>
      <c r="L499" s="150"/>
      <c r="M499" s="460" t="str">
        <f t="shared" si="7"/>
        <v/>
      </c>
    </row>
    <row r="500" spans="1:13" ht="14.45" customHeight="1" x14ac:dyDescent="0.2">
      <c r="A500" s="465"/>
      <c r="B500" s="461"/>
      <c r="C500" s="462"/>
      <c r="D500" s="462"/>
      <c r="E500" s="463"/>
      <c r="F500" s="461"/>
      <c r="G500" s="462"/>
      <c r="H500" s="462"/>
      <c r="I500" s="462"/>
      <c r="J500" s="462"/>
      <c r="K500" s="464"/>
      <c r="L500" s="150"/>
      <c r="M500" s="460" t="str">
        <f t="shared" si="7"/>
        <v/>
      </c>
    </row>
    <row r="501" spans="1:13" ht="14.45" customHeight="1" x14ac:dyDescent="0.2">
      <c r="A501" s="465"/>
      <c r="B501" s="461"/>
      <c r="C501" s="462"/>
      <c r="D501" s="462"/>
      <c r="E501" s="463"/>
      <c r="F501" s="461"/>
      <c r="G501" s="462"/>
      <c r="H501" s="462"/>
      <c r="I501" s="462"/>
      <c r="J501" s="462"/>
      <c r="K501" s="464"/>
      <c r="L501" s="150"/>
      <c r="M501" s="460" t="str">
        <f t="shared" si="7"/>
        <v/>
      </c>
    </row>
    <row r="502" spans="1:13" ht="14.45" customHeight="1" x14ac:dyDescent="0.2">
      <c r="A502" s="465"/>
      <c r="B502" s="461"/>
      <c r="C502" s="462"/>
      <c r="D502" s="462"/>
      <c r="E502" s="463"/>
      <c r="F502" s="461"/>
      <c r="G502" s="462"/>
      <c r="H502" s="462"/>
      <c r="I502" s="462"/>
      <c r="J502" s="462"/>
      <c r="K502" s="464"/>
      <c r="L502" s="150"/>
      <c r="M502" s="460" t="str">
        <f t="shared" si="7"/>
        <v/>
      </c>
    </row>
    <row r="503" spans="1:13" ht="14.45" customHeight="1" x14ac:dyDescent="0.2">
      <c r="A503" s="465"/>
      <c r="B503" s="461"/>
      <c r="C503" s="462"/>
      <c r="D503" s="462"/>
      <c r="E503" s="463"/>
      <c r="F503" s="461"/>
      <c r="G503" s="462"/>
      <c r="H503" s="462"/>
      <c r="I503" s="462"/>
      <c r="J503" s="462"/>
      <c r="K503" s="464"/>
      <c r="L503" s="150"/>
      <c r="M503" s="460" t="str">
        <f t="shared" si="7"/>
        <v/>
      </c>
    </row>
    <row r="504" spans="1:13" ht="14.45" customHeight="1" x14ac:dyDescent="0.2">
      <c r="A504" s="465"/>
      <c r="B504" s="461"/>
      <c r="C504" s="462"/>
      <c r="D504" s="462"/>
      <c r="E504" s="463"/>
      <c r="F504" s="461"/>
      <c r="G504" s="462"/>
      <c r="H504" s="462"/>
      <c r="I504" s="462"/>
      <c r="J504" s="462"/>
      <c r="K504" s="464"/>
      <c r="L504" s="150"/>
      <c r="M504" s="460" t="str">
        <f t="shared" si="7"/>
        <v/>
      </c>
    </row>
    <row r="505" spans="1:13" ht="14.45" customHeight="1" x14ac:dyDescent="0.2">
      <c r="A505" s="465"/>
      <c r="B505" s="461"/>
      <c r="C505" s="462"/>
      <c r="D505" s="462"/>
      <c r="E505" s="463"/>
      <c r="F505" s="461"/>
      <c r="G505" s="462"/>
      <c r="H505" s="462"/>
      <c r="I505" s="462"/>
      <c r="J505" s="462"/>
      <c r="K505" s="464"/>
      <c r="L505" s="150"/>
      <c r="M505" s="460" t="str">
        <f t="shared" si="7"/>
        <v/>
      </c>
    </row>
    <row r="506" spans="1:13" ht="14.45" customHeight="1" x14ac:dyDescent="0.2">
      <c r="A506" s="465"/>
      <c r="B506" s="461"/>
      <c r="C506" s="462"/>
      <c r="D506" s="462"/>
      <c r="E506" s="463"/>
      <c r="F506" s="461"/>
      <c r="G506" s="462"/>
      <c r="H506" s="462"/>
      <c r="I506" s="462"/>
      <c r="J506" s="462"/>
      <c r="K506" s="464"/>
      <c r="L506" s="150"/>
      <c r="M506" s="460" t="str">
        <f t="shared" si="7"/>
        <v/>
      </c>
    </row>
    <row r="507" spans="1:13" ht="14.45" customHeight="1" x14ac:dyDescent="0.2">
      <c r="A507" s="465"/>
      <c r="B507" s="461"/>
      <c r="C507" s="462"/>
      <c r="D507" s="462"/>
      <c r="E507" s="463"/>
      <c r="F507" s="461"/>
      <c r="G507" s="462"/>
      <c r="H507" s="462"/>
      <c r="I507" s="462"/>
      <c r="J507" s="462"/>
      <c r="K507" s="464"/>
      <c r="L507" s="150"/>
      <c r="M507" s="460" t="str">
        <f t="shared" si="7"/>
        <v/>
      </c>
    </row>
    <row r="508" spans="1:13" ht="14.45" customHeight="1" x14ac:dyDescent="0.2">
      <c r="A508" s="465"/>
      <c r="B508" s="461"/>
      <c r="C508" s="462"/>
      <c r="D508" s="462"/>
      <c r="E508" s="463"/>
      <c r="F508" s="461"/>
      <c r="G508" s="462"/>
      <c r="H508" s="462"/>
      <c r="I508" s="462"/>
      <c r="J508" s="462"/>
      <c r="K508" s="464"/>
      <c r="L508" s="150"/>
      <c r="M508" s="460" t="str">
        <f t="shared" si="7"/>
        <v/>
      </c>
    </row>
    <row r="509" spans="1:13" ht="14.45" customHeight="1" x14ac:dyDescent="0.2">
      <c r="A509" s="465"/>
      <c r="B509" s="461"/>
      <c r="C509" s="462"/>
      <c r="D509" s="462"/>
      <c r="E509" s="463"/>
      <c r="F509" s="461"/>
      <c r="G509" s="462"/>
      <c r="H509" s="462"/>
      <c r="I509" s="462"/>
      <c r="J509" s="462"/>
      <c r="K509" s="464"/>
      <c r="L509" s="150"/>
      <c r="M509" s="460" t="str">
        <f t="shared" si="7"/>
        <v/>
      </c>
    </row>
    <row r="510" spans="1:13" ht="14.45" customHeight="1" x14ac:dyDescent="0.2">
      <c r="A510" s="465"/>
      <c r="B510" s="461"/>
      <c r="C510" s="462"/>
      <c r="D510" s="462"/>
      <c r="E510" s="463"/>
      <c r="F510" s="461"/>
      <c r="G510" s="462"/>
      <c r="H510" s="462"/>
      <c r="I510" s="462"/>
      <c r="J510" s="462"/>
      <c r="K510" s="464"/>
      <c r="L510" s="150"/>
      <c r="M510" s="460" t="str">
        <f t="shared" si="7"/>
        <v/>
      </c>
    </row>
    <row r="511" spans="1:13" ht="14.45" customHeight="1" x14ac:dyDescent="0.2">
      <c r="A511" s="465"/>
      <c r="B511" s="461"/>
      <c r="C511" s="462"/>
      <c r="D511" s="462"/>
      <c r="E511" s="463"/>
      <c r="F511" s="461"/>
      <c r="G511" s="462"/>
      <c r="H511" s="462"/>
      <c r="I511" s="462"/>
      <c r="J511" s="462"/>
      <c r="K511" s="464"/>
      <c r="L511" s="150"/>
      <c r="M511" s="460" t="str">
        <f t="shared" si="7"/>
        <v/>
      </c>
    </row>
    <row r="512" spans="1:13" ht="14.45" customHeight="1" x14ac:dyDescent="0.2">
      <c r="A512" s="465"/>
      <c r="B512" s="461"/>
      <c r="C512" s="462"/>
      <c r="D512" s="462"/>
      <c r="E512" s="463"/>
      <c r="F512" s="461"/>
      <c r="G512" s="462"/>
      <c r="H512" s="462"/>
      <c r="I512" s="462"/>
      <c r="J512" s="462"/>
      <c r="K512" s="464"/>
      <c r="L512" s="150"/>
      <c r="M512" s="460" t="str">
        <f t="shared" si="7"/>
        <v/>
      </c>
    </row>
    <row r="513" spans="1:13" ht="14.45" customHeight="1" x14ac:dyDescent="0.2">
      <c r="A513" s="465"/>
      <c r="B513" s="461"/>
      <c r="C513" s="462"/>
      <c r="D513" s="462"/>
      <c r="E513" s="463"/>
      <c r="F513" s="461"/>
      <c r="G513" s="462"/>
      <c r="H513" s="462"/>
      <c r="I513" s="462"/>
      <c r="J513" s="462"/>
      <c r="K513" s="464"/>
      <c r="L513" s="150"/>
      <c r="M513" s="460" t="str">
        <f t="shared" si="7"/>
        <v/>
      </c>
    </row>
    <row r="514" spans="1:13" ht="14.45" customHeight="1" x14ac:dyDescent="0.2">
      <c r="A514" s="465"/>
      <c r="B514" s="461"/>
      <c r="C514" s="462"/>
      <c r="D514" s="462"/>
      <c r="E514" s="463"/>
      <c r="F514" s="461"/>
      <c r="G514" s="462"/>
      <c r="H514" s="462"/>
      <c r="I514" s="462"/>
      <c r="J514" s="462"/>
      <c r="K514" s="464"/>
      <c r="L514" s="150"/>
      <c r="M514" s="460" t="str">
        <f t="shared" si="7"/>
        <v/>
      </c>
    </row>
    <row r="515" spans="1:13" ht="14.45" customHeight="1" x14ac:dyDescent="0.2">
      <c r="A515" s="465"/>
      <c r="B515" s="461"/>
      <c r="C515" s="462"/>
      <c r="D515" s="462"/>
      <c r="E515" s="463"/>
      <c r="F515" s="461"/>
      <c r="G515" s="462"/>
      <c r="H515" s="462"/>
      <c r="I515" s="462"/>
      <c r="J515" s="462"/>
      <c r="K515" s="464"/>
      <c r="L515" s="150"/>
      <c r="M515" s="460" t="str">
        <f t="shared" si="7"/>
        <v/>
      </c>
    </row>
    <row r="516" spans="1:13" ht="14.45" customHeight="1" x14ac:dyDescent="0.2">
      <c r="A516" s="465"/>
      <c r="B516" s="461"/>
      <c r="C516" s="462"/>
      <c r="D516" s="462"/>
      <c r="E516" s="463"/>
      <c r="F516" s="461"/>
      <c r="G516" s="462"/>
      <c r="H516" s="462"/>
      <c r="I516" s="462"/>
      <c r="J516" s="462"/>
      <c r="K516" s="464"/>
      <c r="L516" s="150"/>
      <c r="M516" s="460" t="str">
        <f t="shared" si="7"/>
        <v/>
      </c>
    </row>
    <row r="517" spans="1:13" ht="14.45" customHeight="1" x14ac:dyDescent="0.2">
      <c r="A517" s="465"/>
      <c r="B517" s="461"/>
      <c r="C517" s="462"/>
      <c r="D517" s="462"/>
      <c r="E517" s="463"/>
      <c r="F517" s="461"/>
      <c r="G517" s="462"/>
      <c r="H517" s="462"/>
      <c r="I517" s="462"/>
      <c r="J517" s="462"/>
      <c r="K517" s="464"/>
      <c r="L517" s="150"/>
      <c r="M517" s="460" t="str">
        <f t="shared" si="7"/>
        <v/>
      </c>
    </row>
    <row r="518" spans="1:13" ht="14.45" customHeight="1" x14ac:dyDescent="0.2">
      <c r="A518" s="465"/>
      <c r="B518" s="461"/>
      <c r="C518" s="462"/>
      <c r="D518" s="462"/>
      <c r="E518" s="463"/>
      <c r="F518" s="461"/>
      <c r="G518" s="462"/>
      <c r="H518" s="462"/>
      <c r="I518" s="462"/>
      <c r="J518" s="462"/>
      <c r="K518" s="464"/>
      <c r="L518" s="150"/>
      <c r="M518" s="460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5"/>
      <c r="B519" s="461"/>
      <c r="C519" s="462"/>
      <c r="D519" s="462"/>
      <c r="E519" s="463"/>
      <c r="F519" s="461"/>
      <c r="G519" s="462"/>
      <c r="H519" s="462"/>
      <c r="I519" s="462"/>
      <c r="J519" s="462"/>
      <c r="K519" s="464"/>
      <c r="L519" s="150"/>
      <c r="M519" s="460" t="str">
        <f t="shared" si="8"/>
        <v/>
      </c>
    </row>
    <row r="520" spans="1:13" ht="14.45" customHeight="1" x14ac:dyDescent="0.2">
      <c r="A520" s="465"/>
      <c r="B520" s="461"/>
      <c r="C520" s="462"/>
      <c r="D520" s="462"/>
      <c r="E520" s="463"/>
      <c r="F520" s="461"/>
      <c r="G520" s="462"/>
      <c r="H520" s="462"/>
      <c r="I520" s="462"/>
      <c r="J520" s="462"/>
      <c r="K520" s="464"/>
      <c r="L520" s="150"/>
      <c r="M520" s="460" t="str">
        <f t="shared" si="8"/>
        <v/>
      </c>
    </row>
    <row r="521" spans="1:13" ht="14.45" customHeight="1" x14ac:dyDescent="0.2">
      <c r="A521" s="465"/>
      <c r="B521" s="461"/>
      <c r="C521" s="462"/>
      <c r="D521" s="462"/>
      <c r="E521" s="463"/>
      <c r="F521" s="461"/>
      <c r="G521" s="462"/>
      <c r="H521" s="462"/>
      <c r="I521" s="462"/>
      <c r="J521" s="462"/>
      <c r="K521" s="464"/>
      <c r="L521" s="150"/>
      <c r="M521" s="460" t="str">
        <f t="shared" si="8"/>
        <v/>
      </c>
    </row>
    <row r="522" spans="1:13" ht="14.45" customHeight="1" x14ac:dyDescent="0.2">
      <c r="A522" s="465"/>
      <c r="B522" s="461"/>
      <c r="C522" s="462"/>
      <c r="D522" s="462"/>
      <c r="E522" s="463"/>
      <c r="F522" s="461"/>
      <c r="G522" s="462"/>
      <c r="H522" s="462"/>
      <c r="I522" s="462"/>
      <c r="J522" s="462"/>
      <c r="K522" s="464"/>
      <c r="L522" s="150"/>
      <c r="M522" s="460" t="str">
        <f t="shared" si="8"/>
        <v/>
      </c>
    </row>
    <row r="523" spans="1:13" ht="14.45" customHeight="1" x14ac:dyDescent="0.2">
      <c r="A523" s="465"/>
      <c r="B523" s="461"/>
      <c r="C523" s="462"/>
      <c r="D523" s="462"/>
      <c r="E523" s="463"/>
      <c r="F523" s="461"/>
      <c r="G523" s="462"/>
      <c r="H523" s="462"/>
      <c r="I523" s="462"/>
      <c r="J523" s="462"/>
      <c r="K523" s="464"/>
      <c r="L523" s="150"/>
      <c r="M523" s="460" t="str">
        <f t="shared" si="8"/>
        <v/>
      </c>
    </row>
    <row r="524" spans="1:13" ht="14.45" customHeight="1" x14ac:dyDescent="0.2">
      <c r="A524" s="465"/>
      <c r="B524" s="461"/>
      <c r="C524" s="462"/>
      <c r="D524" s="462"/>
      <c r="E524" s="463"/>
      <c r="F524" s="461"/>
      <c r="G524" s="462"/>
      <c r="H524" s="462"/>
      <c r="I524" s="462"/>
      <c r="J524" s="462"/>
      <c r="K524" s="464"/>
      <c r="L524" s="150"/>
      <c r="M524" s="460" t="str">
        <f t="shared" si="8"/>
        <v/>
      </c>
    </row>
    <row r="525" spans="1:13" ht="14.45" customHeight="1" x14ac:dyDescent="0.2">
      <c r="A525" s="465"/>
      <c r="B525" s="461"/>
      <c r="C525" s="462"/>
      <c r="D525" s="462"/>
      <c r="E525" s="463"/>
      <c r="F525" s="461"/>
      <c r="G525" s="462"/>
      <c r="H525" s="462"/>
      <c r="I525" s="462"/>
      <c r="J525" s="462"/>
      <c r="K525" s="464"/>
      <c r="L525" s="150"/>
      <c r="M525" s="460" t="str">
        <f t="shared" si="8"/>
        <v/>
      </c>
    </row>
    <row r="526" spans="1:13" ht="14.45" customHeight="1" x14ac:dyDescent="0.2">
      <c r="A526" s="465"/>
      <c r="B526" s="461"/>
      <c r="C526" s="462"/>
      <c r="D526" s="462"/>
      <c r="E526" s="463"/>
      <c r="F526" s="461"/>
      <c r="G526" s="462"/>
      <c r="H526" s="462"/>
      <c r="I526" s="462"/>
      <c r="J526" s="462"/>
      <c r="K526" s="464"/>
      <c r="L526" s="150"/>
      <c r="M526" s="460" t="str">
        <f t="shared" si="8"/>
        <v/>
      </c>
    </row>
    <row r="527" spans="1:13" ht="14.45" customHeight="1" x14ac:dyDescent="0.2">
      <c r="A527" s="465"/>
      <c r="B527" s="461"/>
      <c r="C527" s="462"/>
      <c r="D527" s="462"/>
      <c r="E527" s="463"/>
      <c r="F527" s="461"/>
      <c r="G527" s="462"/>
      <c r="H527" s="462"/>
      <c r="I527" s="462"/>
      <c r="J527" s="462"/>
      <c r="K527" s="464"/>
      <c r="L527" s="150"/>
      <c r="M527" s="460" t="str">
        <f t="shared" si="8"/>
        <v/>
      </c>
    </row>
    <row r="528" spans="1:13" ht="14.45" customHeight="1" x14ac:dyDescent="0.2">
      <c r="A528" s="465"/>
      <c r="B528" s="461"/>
      <c r="C528" s="462"/>
      <c r="D528" s="462"/>
      <c r="E528" s="463"/>
      <c r="F528" s="461"/>
      <c r="G528" s="462"/>
      <c r="H528" s="462"/>
      <c r="I528" s="462"/>
      <c r="J528" s="462"/>
      <c r="K528" s="464"/>
      <c r="L528" s="150"/>
      <c r="M528" s="460" t="str">
        <f t="shared" si="8"/>
        <v/>
      </c>
    </row>
    <row r="529" spans="1:13" ht="14.45" customHeight="1" x14ac:dyDescent="0.2">
      <c r="A529" s="465"/>
      <c r="B529" s="461"/>
      <c r="C529" s="462"/>
      <c r="D529" s="462"/>
      <c r="E529" s="463"/>
      <c r="F529" s="461"/>
      <c r="G529" s="462"/>
      <c r="H529" s="462"/>
      <c r="I529" s="462"/>
      <c r="J529" s="462"/>
      <c r="K529" s="464"/>
      <c r="L529" s="150"/>
      <c r="M529" s="460" t="str">
        <f t="shared" si="8"/>
        <v/>
      </c>
    </row>
    <row r="530" spans="1:13" ht="14.45" customHeight="1" x14ac:dyDescent="0.2">
      <c r="A530" s="465"/>
      <c r="B530" s="461"/>
      <c r="C530" s="462"/>
      <c r="D530" s="462"/>
      <c r="E530" s="463"/>
      <c r="F530" s="461"/>
      <c r="G530" s="462"/>
      <c r="H530" s="462"/>
      <c r="I530" s="462"/>
      <c r="J530" s="462"/>
      <c r="K530" s="464"/>
      <c r="L530" s="150"/>
      <c r="M530" s="460" t="str">
        <f t="shared" si="8"/>
        <v/>
      </c>
    </row>
    <row r="531" spans="1:13" ht="14.45" customHeight="1" x14ac:dyDescent="0.2">
      <c r="A531" s="465"/>
      <c r="B531" s="461"/>
      <c r="C531" s="462"/>
      <c r="D531" s="462"/>
      <c r="E531" s="463"/>
      <c r="F531" s="461"/>
      <c r="G531" s="462"/>
      <c r="H531" s="462"/>
      <c r="I531" s="462"/>
      <c r="J531" s="462"/>
      <c r="K531" s="464"/>
      <c r="L531" s="150"/>
      <c r="M531" s="460" t="str">
        <f t="shared" si="8"/>
        <v/>
      </c>
    </row>
    <row r="532" spans="1:13" ht="14.45" customHeight="1" x14ac:dyDescent="0.2">
      <c r="A532" s="465"/>
      <c r="B532" s="461"/>
      <c r="C532" s="462"/>
      <c r="D532" s="462"/>
      <c r="E532" s="463"/>
      <c r="F532" s="461"/>
      <c r="G532" s="462"/>
      <c r="H532" s="462"/>
      <c r="I532" s="462"/>
      <c r="J532" s="462"/>
      <c r="K532" s="464"/>
      <c r="L532" s="150"/>
      <c r="M532" s="460" t="str">
        <f t="shared" si="8"/>
        <v/>
      </c>
    </row>
    <row r="533" spans="1:13" ht="14.45" customHeight="1" x14ac:dyDescent="0.2">
      <c r="A533" s="465"/>
      <c r="B533" s="461"/>
      <c r="C533" s="462"/>
      <c r="D533" s="462"/>
      <c r="E533" s="463"/>
      <c r="F533" s="461"/>
      <c r="G533" s="462"/>
      <c r="H533" s="462"/>
      <c r="I533" s="462"/>
      <c r="J533" s="462"/>
      <c r="K533" s="464"/>
      <c r="L533" s="150"/>
      <c r="M533" s="460" t="str">
        <f t="shared" si="8"/>
        <v/>
      </c>
    </row>
    <row r="534" spans="1:13" ht="14.45" customHeight="1" x14ac:dyDescent="0.2">
      <c r="A534" s="465"/>
      <c r="B534" s="461"/>
      <c r="C534" s="462"/>
      <c r="D534" s="462"/>
      <c r="E534" s="463"/>
      <c r="F534" s="461"/>
      <c r="G534" s="462"/>
      <c r="H534" s="462"/>
      <c r="I534" s="462"/>
      <c r="J534" s="462"/>
      <c r="K534" s="464"/>
      <c r="L534" s="150"/>
      <c r="M534" s="460" t="str">
        <f t="shared" si="8"/>
        <v/>
      </c>
    </row>
    <row r="535" spans="1:13" ht="14.45" customHeight="1" x14ac:dyDescent="0.2">
      <c r="A535" s="465"/>
      <c r="B535" s="461"/>
      <c r="C535" s="462"/>
      <c r="D535" s="462"/>
      <c r="E535" s="463"/>
      <c r="F535" s="461"/>
      <c r="G535" s="462"/>
      <c r="H535" s="462"/>
      <c r="I535" s="462"/>
      <c r="J535" s="462"/>
      <c r="K535" s="464"/>
      <c r="L535" s="150"/>
      <c r="M535" s="460" t="str">
        <f t="shared" si="8"/>
        <v/>
      </c>
    </row>
    <row r="536" spans="1:13" ht="14.45" customHeight="1" x14ac:dyDescent="0.2">
      <c r="A536" s="465"/>
      <c r="B536" s="461"/>
      <c r="C536" s="462"/>
      <c r="D536" s="462"/>
      <c r="E536" s="463"/>
      <c r="F536" s="461"/>
      <c r="G536" s="462"/>
      <c r="H536" s="462"/>
      <c r="I536" s="462"/>
      <c r="J536" s="462"/>
      <c r="K536" s="464"/>
      <c r="L536" s="150"/>
      <c r="M536" s="460" t="str">
        <f t="shared" si="8"/>
        <v/>
      </c>
    </row>
    <row r="537" spans="1:13" ht="14.45" customHeight="1" x14ac:dyDescent="0.2">
      <c r="A537" s="465"/>
      <c r="B537" s="461"/>
      <c r="C537" s="462"/>
      <c r="D537" s="462"/>
      <c r="E537" s="463"/>
      <c r="F537" s="461"/>
      <c r="G537" s="462"/>
      <c r="H537" s="462"/>
      <c r="I537" s="462"/>
      <c r="J537" s="462"/>
      <c r="K537" s="464"/>
      <c r="L537" s="150"/>
      <c r="M537" s="460" t="str">
        <f t="shared" si="8"/>
        <v/>
      </c>
    </row>
    <row r="538" spans="1:13" ht="14.45" customHeight="1" x14ac:dyDescent="0.2">
      <c r="A538" s="465"/>
      <c r="B538" s="461"/>
      <c r="C538" s="462"/>
      <c r="D538" s="462"/>
      <c r="E538" s="463"/>
      <c r="F538" s="461"/>
      <c r="G538" s="462"/>
      <c r="H538" s="462"/>
      <c r="I538" s="462"/>
      <c r="J538" s="462"/>
      <c r="K538" s="464"/>
      <c r="L538" s="150"/>
      <c r="M538" s="460" t="str">
        <f t="shared" si="8"/>
        <v/>
      </c>
    </row>
    <row r="539" spans="1:13" ht="14.45" customHeight="1" x14ac:dyDescent="0.2">
      <c r="A539" s="465"/>
      <c r="B539" s="461"/>
      <c r="C539" s="462"/>
      <c r="D539" s="462"/>
      <c r="E539" s="463"/>
      <c r="F539" s="461"/>
      <c r="G539" s="462"/>
      <c r="H539" s="462"/>
      <c r="I539" s="462"/>
      <c r="J539" s="462"/>
      <c r="K539" s="464"/>
      <c r="L539" s="150"/>
      <c r="M539" s="460" t="str">
        <f t="shared" si="8"/>
        <v/>
      </c>
    </row>
    <row r="540" spans="1:13" ht="14.45" customHeight="1" x14ac:dyDescent="0.2">
      <c r="A540" s="465"/>
      <c r="B540" s="461"/>
      <c r="C540" s="462"/>
      <c r="D540" s="462"/>
      <c r="E540" s="463"/>
      <c r="F540" s="461"/>
      <c r="G540" s="462"/>
      <c r="H540" s="462"/>
      <c r="I540" s="462"/>
      <c r="J540" s="462"/>
      <c r="K540" s="464"/>
      <c r="L540" s="150"/>
      <c r="M540" s="460" t="str">
        <f t="shared" si="8"/>
        <v/>
      </c>
    </row>
    <row r="541" spans="1:13" ht="14.45" customHeight="1" x14ac:dyDescent="0.2">
      <c r="A541" s="465"/>
      <c r="B541" s="461"/>
      <c r="C541" s="462"/>
      <c r="D541" s="462"/>
      <c r="E541" s="463"/>
      <c r="F541" s="461"/>
      <c r="G541" s="462"/>
      <c r="H541" s="462"/>
      <c r="I541" s="462"/>
      <c r="J541" s="462"/>
      <c r="K541" s="464"/>
      <c r="L541" s="150"/>
      <c r="M541" s="460" t="str">
        <f t="shared" si="8"/>
        <v/>
      </c>
    </row>
    <row r="542" spans="1:13" ht="14.45" customHeight="1" x14ac:dyDescent="0.2">
      <c r="A542" s="465"/>
      <c r="B542" s="461"/>
      <c r="C542" s="462"/>
      <c r="D542" s="462"/>
      <c r="E542" s="463"/>
      <c r="F542" s="461"/>
      <c r="G542" s="462"/>
      <c r="H542" s="462"/>
      <c r="I542" s="462"/>
      <c r="J542" s="462"/>
      <c r="K542" s="464"/>
      <c r="L542" s="150"/>
      <c r="M542" s="460" t="str">
        <f t="shared" si="8"/>
        <v/>
      </c>
    </row>
    <row r="543" spans="1:13" ht="14.45" customHeight="1" x14ac:dyDescent="0.2">
      <c r="A543" s="465"/>
      <c r="B543" s="461"/>
      <c r="C543" s="462"/>
      <c r="D543" s="462"/>
      <c r="E543" s="463"/>
      <c r="F543" s="461"/>
      <c r="G543" s="462"/>
      <c r="H543" s="462"/>
      <c r="I543" s="462"/>
      <c r="J543" s="462"/>
      <c r="K543" s="464"/>
      <c r="L543" s="150"/>
      <c r="M543" s="460" t="str">
        <f t="shared" si="8"/>
        <v/>
      </c>
    </row>
    <row r="544" spans="1:13" ht="14.45" customHeight="1" x14ac:dyDescent="0.2">
      <c r="A544" s="465"/>
      <c r="B544" s="461"/>
      <c r="C544" s="462"/>
      <c r="D544" s="462"/>
      <c r="E544" s="463"/>
      <c r="F544" s="461"/>
      <c r="G544" s="462"/>
      <c r="H544" s="462"/>
      <c r="I544" s="462"/>
      <c r="J544" s="462"/>
      <c r="K544" s="464"/>
      <c r="L544" s="150"/>
      <c r="M544" s="460" t="str">
        <f t="shared" si="8"/>
        <v/>
      </c>
    </row>
    <row r="545" spans="1:13" ht="14.45" customHeight="1" x14ac:dyDescent="0.2">
      <c r="A545" s="465"/>
      <c r="B545" s="461"/>
      <c r="C545" s="462"/>
      <c r="D545" s="462"/>
      <c r="E545" s="463"/>
      <c r="F545" s="461"/>
      <c r="G545" s="462"/>
      <c r="H545" s="462"/>
      <c r="I545" s="462"/>
      <c r="J545" s="462"/>
      <c r="K545" s="464"/>
      <c r="L545" s="150"/>
      <c r="M545" s="460" t="str">
        <f t="shared" si="8"/>
        <v/>
      </c>
    </row>
    <row r="546" spans="1:13" ht="14.45" customHeight="1" x14ac:dyDescent="0.2">
      <c r="A546" s="465"/>
      <c r="B546" s="461"/>
      <c r="C546" s="462"/>
      <c r="D546" s="462"/>
      <c r="E546" s="463"/>
      <c r="F546" s="461"/>
      <c r="G546" s="462"/>
      <c r="H546" s="462"/>
      <c r="I546" s="462"/>
      <c r="J546" s="462"/>
      <c r="K546" s="464"/>
      <c r="L546" s="150"/>
      <c r="M546" s="460" t="str">
        <f t="shared" si="8"/>
        <v/>
      </c>
    </row>
    <row r="547" spans="1:13" ht="14.45" customHeight="1" x14ac:dyDescent="0.2">
      <c r="A547" s="465"/>
      <c r="B547" s="461"/>
      <c r="C547" s="462"/>
      <c r="D547" s="462"/>
      <c r="E547" s="463"/>
      <c r="F547" s="461"/>
      <c r="G547" s="462"/>
      <c r="H547" s="462"/>
      <c r="I547" s="462"/>
      <c r="J547" s="462"/>
      <c r="K547" s="464"/>
      <c r="L547" s="150"/>
      <c r="M547" s="460" t="str">
        <f t="shared" si="8"/>
        <v/>
      </c>
    </row>
    <row r="548" spans="1:13" ht="14.45" customHeight="1" x14ac:dyDescent="0.2">
      <c r="A548" s="465"/>
      <c r="B548" s="461"/>
      <c r="C548" s="462"/>
      <c r="D548" s="462"/>
      <c r="E548" s="463"/>
      <c r="F548" s="461"/>
      <c r="G548" s="462"/>
      <c r="H548" s="462"/>
      <c r="I548" s="462"/>
      <c r="J548" s="462"/>
      <c r="K548" s="464"/>
      <c r="L548" s="150"/>
      <c r="M548" s="460" t="str">
        <f t="shared" si="8"/>
        <v/>
      </c>
    </row>
    <row r="549" spans="1:13" ht="14.45" customHeight="1" x14ac:dyDescent="0.2">
      <c r="A549" s="465"/>
      <c r="B549" s="461"/>
      <c r="C549" s="462"/>
      <c r="D549" s="462"/>
      <c r="E549" s="463"/>
      <c r="F549" s="461"/>
      <c r="G549" s="462"/>
      <c r="H549" s="462"/>
      <c r="I549" s="462"/>
      <c r="J549" s="462"/>
      <c r="K549" s="464"/>
      <c r="L549" s="150"/>
      <c r="M549" s="460" t="str">
        <f t="shared" si="8"/>
        <v/>
      </c>
    </row>
    <row r="550" spans="1:13" ht="14.45" customHeight="1" x14ac:dyDescent="0.2">
      <c r="A550" s="465"/>
      <c r="B550" s="461"/>
      <c r="C550" s="462"/>
      <c r="D550" s="462"/>
      <c r="E550" s="463"/>
      <c r="F550" s="461"/>
      <c r="G550" s="462"/>
      <c r="H550" s="462"/>
      <c r="I550" s="462"/>
      <c r="J550" s="462"/>
      <c r="K550" s="464"/>
      <c r="L550" s="150"/>
      <c r="M550" s="460" t="str">
        <f t="shared" si="8"/>
        <v/>
      </c>
    </row>
    <row r="551" spans="1:13" ht="14.45" customHeight="1" x14ac:dyDescent="0.2">
      <c r="A551" s="465"/>
      <c r="B551" s="461"/>
      <c r="C551" s="462"/>
      <c r="D551" s="462"/>
      <c r="E551" s="463"/>
      <c r="F551" s="461"/>
      <c r="G551" s="462"/>
      <c r="H551" s="462"/>
      <c r="I551" s="462"/>
      <c r="J551" s="462"/>
      <c r="K551" s="464"/>
      <c r="L551" s="150"/>
      <c r="M551" s="460" t="str">
        <f t="shared" si="8"/>
        <v/>
      </c>
    </row>
    <row r="552" spans="1:13" ht="14.45" customHeight="1" x14ac:dyDescent="0.2">
      <c r="A552" s="465"/>
      <c r="B552" s="461"/>
      <c r="C552" s="462"/>
      <c r="D552" s="462"/>
      <c r="E552" s="463"/>
      <c r="F552" s="461"/>
      <c r="G552" s="462"/>
      <c r="H552" s="462"/>
      <c r="I552" s="462"/>
      <c r="J552" s="462"/>
      <c r="K552" s="464"/>
      <c r="L552" s="150"/>
      <c r="M552" s="460" t="str">
        <f t="shared" si="8"/>
        <v/>
      </c>
    </row>
    <row r="553" spans="1:13" ht="14.45" customHeight="1" x14ac:dyDescent="0.2">
      <c r="A553" s="465"/>
      <c r="B553" s="461"/>
      <c r="C553" s="462"/>
      <c r="D553" s="462"/>
      <c r="E553" s="463"/>
      <c r="F553" s="461"/>
      <c r="G553" s="462"/>
      <c r="H553" s="462"/>
      <c r="I553" s="462"/>
      <c r="J553" s="462"/>
      <c r="K553" s="464"/>
      <c r="L553" s="150"/>
      <c r="M553" s="460" t="str">
        <f t="shared" si="8"/>
        <v/>
      </c>
    </row>
    <row r="554" spans="1:13" ht="14.45" customHeight="1" x14ac:dyDescent="0.2">
      <c r="A554" s="465"/>
      <c r="B554" s="461"/>
      <c r="C554" s="462"/>
      <c r="D554" s="462"/>
      <c r="E554" s="463"/>
      <c r="F554" s="461"/>
      <c r="G554" s="462"/>
      <c r="H554" s="462"/>
      <c r="I554" s="462"/>
      <c r="J554" s="462"/>
      <c r="K554" s="464"/>
      <c r="L554" s="150"/>
      <c r="M554" s="460" t="str">
        <f t="shared" si="8"/>
        <v/>
      </c>
    </row>
    <row r="555" spans="1:13" ht="14.45" customHeight="1" x14ac:dyDescent="0.2">
      <c r="A555" s="465"/>
      <c r="B555" s="461"/>
      <c r="C555" s="462"/>
      <c r="D555" s="462"/>
      <c r="E555" s="463"/>
      <c r="F555" s="461"/>
      <c r="G555" s="462"/>
      <c r="H555" s="462"/>
      <c r="I555" s="462"/>
      <c r="J555" s="462"/>
      <c r="K555" s="464"/>
      <c r="L555" s="150"/>
      <c r="M555" s="460" t="str">
        <f t="shared" si="8"/>
        <v/>
      </c>
    </row>
    <row r="556" spans="1:13" ht="14.45" customHeight="1" x14ac:dyDescent="0.2">
      <c r="A556" s="465"/>
      <c r="B556" s="461"/>
      <c r="C556" s="462"/>
      <c r="D556" s="462"/>
      <c r="E556" s="463"/>
      <c r="F556" s="461"/>
      <c r="G556" s="462"/>
      <c r="H556" s="462"/>
      <c r="I556" s="462"/>
      <c r="J556" s="462"/>
      <c r="K556" s="464"/>
      <c r="L556" s="150"/>
      <c r="M556" s="460" t="str">
        <f t="shared" si="8"/>
        <v/>
      </c>
    </row>
    <row r="557" spans="1:13" ht="14.45" customHeight="1" x14ac:dyDescent="0.2">
      <c r="A557" s="465"/>
      <c r="B557" s="461"/>
      <c r="C557" s="462"/>
      <c r="D557" s="462"/>
      <c r="E557" s="463"/>
      <c r="F557" s="461"/>
      <c r="G557" s="462"/>
      <c r="H557" s="462"/>
      <c r="I557" s="462"/>
      <c r="J557" s="462"/>
      <c r="K557" s="464"/>
      <c r="L557" s="150"/>
      <c r="M557" s="460" t="str">
        <f t="shared" si="8"/>
        <v/>
      </c>
    </row>
    <row r="558" spans="1:13" ht="14.45" customHeight="1" x14ac:dyDescent="0.2">
      <c r="A558" s="465"/>
      <c r="B558" s="461"/>
      <c r="C558" s="462"/>
      <c r="D558" s="462"/>
      <c r="E558" s="463"/>
      <c r="F558" s="461"/>
      <c r="G558" s="462"/>
      <c r="H558" s="462"/>
      <c r="I558" s="462"/>
      <c r="J558" s="462"/>
      <c r="K558" s="464"/>
      <c r="L558" s="150"/>
      <c r="M558" s="460" t="str">
        <f t="shared" si="8"/>
        <v/>
      </c>
    </row>
    <row r="559" spans="1:13" ht="14.45" customHeight="1" x14ac:dyDescent="0.2">
      <c r="A559" s="465"/>
      <c r="B559" s="461"/>
      <c r="C559" s="462"/>
      <c r="D559" s="462"/>
      <c r="E559" s="463"/>
      <c r="F559" s="461"/>
      <c r="G559" s="462"/>
      <c r="H559" s="462"/>
      <c r="I559" s="462"/>
      <c r="J559" s="462"/>
      <c r="K559" s="464"/>
      <c r="L559" s="150"/>
      <c r="M559" s="460" t="str">
        <f t="shared" si="8"/>
        <v/>
      </c>
    </row>
    <row r="560" spans="1:13" ht="14.45" customHeight="1" x14ac:dyDescent="0.2">
      <c r="A560" s="465"/>
      <c r="B560" s="461"/>
      <c r="C560" s="462"/>
      <c r="D560" s="462"/>
      <c r="E560" s="463"/>
      <c r="F560" s="461"/>
      <c r="G560" s="462"/>
      <c r="H560" s="462"/>
      <c r="I560" s="462"/>
      <c r="J560" s="462"/>
      <c r="K560" s="464"/>
      <c r="L560" s="150"/>
      <c r="M560" s="460" t="str">
        <f t="shared" si="8"/>
        <v/>
      </c>
    </row>
    <row r="561" spans="1:13" ht="14.45" customHeight="1" x14ac:dyDescent="0.2">
      <c r="A561" s="465"/>
      <c r="B561" s="461"/>
      <c r="C561" s="462"/>
      <c r="D561" s="462"/>
      <c r="E561" s="463"/>
      <c r="F561" s="461"/>
      <c r="G561" s="462"/>
      <c r="H561" s="462"/>
      <c r="I561" s="462"/>
      <c r="J561" s="462"/>
      <c r="K561" s="464"/>
      <c r="L561" s="150"/>
      <c r="M561" s="460" t="str">
        <f t="shared" si="8"/>
        <v/>
      </c>
    </row>
    <row r="562" spans="1:13" ht="14.45" customHeight="1" x14ac:dyDescent="0.2">
      <c r="A562" s="465"/>
      <c r="B562" s="461"/>
      <c r="C562" s="462"/>
      <c r="D562" s="462"/>
      <c r="E562" s="463"/>
      <c r="F562" s="461"/>
      <c r="G562" s="462"/>
      <c r="H562" s="462"/>
      <c r="I562" s="462"/>
      <c r="J562" s="462"/>
      <c r="K562" s="464"/>
      <c r="L562" s="150"/>
      <c r="M562" s="460" t="str">
        <f t="shared" si="8"/>
        <v/>
      </c>
    </row>
    <row r="563" spans="1:13" ht="14.45" customHeight="1" x14ac:dyDescent="0.2">
      <c r="A563" s="465"/>
      <c r="B563" s="461"/>
      <c r="C563" s="462"/>
      <c r="D563" s="462"/>
      <c r="E563" s="463"/>
      <c r="F563" s="461"/>
      <c r="G563" s="462"/>
      <c r="H563" s="462"/>
      <c r="I563" s="462"/>
      <c r="J563" s="462"/>
      <c r="K563" s="464"/>
      <c r="L563" s="150"/>
      <c r="M563" s="460" t="str">
        <f t="shared" si="8"/>
        <v/>
      </c>
    </row>
    <row r="564" spans="1:13" ht="14.45" customHeight="1" x14ac:dyDescent="0.2">
      <c r="A564" s="465"/>
      <c r="B564" s="461"/>
      <c r="C564" s="462"/>
      <c r="D564" s="462"/>
      <c r="E564" s="463"/>
      <c r="F564" s="461"/>
      <c r="G564" s="462"/>
      <c r="H564" s="462"/>
      <c r="I564" s="462"/>
      <c r="J564" s="462"/>
      <c r="K564" s="464"/>
      <c r="L564" s="150"/>
      <c r="M564" s="460" t="str">
        <f t="shared" si="8"/>
        <v/>
      </c>
    </row>
    <row r="565" spans="1:13" ht="14.45" customHeight="1" x14ac:dyDescent="0.2">
      <c r="A565" s="465"/>
      <c r="B565" s="461"/>
      <c r="C565" s="462"/>
      <c r="D565" s="462"/>
      <c r="E565" s="463"/>
      <c r="F565" s="461"/>
      <c r="G565" s="462"/>
      <c r="H565" s="462"/>
      <c r="I565" s="462"/>
      <c r="J565" s="462"/>
      <c r="K565" s="464"/>
      <c r="L565" s="150"/>
      <c r="M565" s="460" t="str">
        <f t="shared" si="8"/>
        <v/>
      </c>
    </row>
    <row r="566" spans="1:13" ht="14.45" customHeight="1" x14ac:dyDescent="0.2">
      <c r="A566" s="465"/>
      <c r="B566" s="461"/>
      <c r="C566" s="462"/>
      <c r="D566" s="462"/>
      <c r="E566" s="463"/>
      <c r="F566" s="461"/>
      <c r="G566" s="462"/>
      <c r="H566" s="462"/>
      <c r="I566" s="462"/>
      <c r="J566" s="462"/>
      <c r="K566" s="464"/>
      <c r="L566" s="150"/>
      <c r="M566" s="460" t="str">
        <f t="shared" si="8"/>
        <v/>
      </c>
    </row>
    <row r="567" spans="1:13" ht="14.45" customHeight="1" x14ac:dyDescent="0.2">
      <c r="A567" s="465"/>
      <c r="B567" s="461"/>
      <c r="C567" s="462"/>
      <c r="D567" s="462"/>
      <c r="E567" s="463"/>
      <c r="F567" s="461"/>
      <c r="G567" s="462"/>
      <c r="H567" s="462"/>
      <c r="I567" s="462"/>
      <c r="J567" s="462"/>
      <c r="K567" s="464"/>
      <c r="L567" s="150"/>
      <c r="M567" s="460" t="str">
        <f t="shared" si="8"/>
        <v/>
      </c>
    </row>
    <row r="568" spans="1:13" ht="14.45" customHeight="1" x14ac:dyDescent="0.2">
      <c r="A568" s="465"/>
      <c r="B568" s="461"/>
      <c r="C568" s="462"/>
      <c r="D568" s="462"/>
      <c r="E568" s="463"/>
      <c r="F568" s="461"/>
      <c r="G568" s="462"/>
      <c r="H568" s="462"/>
      <c r="I568" s="462"/>
      <c r="J568" s="462"/>
      <c r="K568" s="464"/>
      <c r="L568" s="150"/>
      <c r="M568" s="460" t="str">
        <f t="shared" si="8"/>
        <v/>
      </c>
    </row>
    <row r="569" spans="1:13" ht="14.45" customHeight="1" x14ac:dyDescent="0.2">
      <c r="A569" s="465"/>
      <c r="B569" s="461"/>
      <c r="C569" s="462"/>
      <c r="D569" s="462"/>
      <c r="E569" s="463"/>
      <c r="F569" s="461"/>
      <c r="G569" s="462"/>
      <c r="H569" s="462"/>
      <c r="I569" s="462"/>
      <c r="J569" s="462"/>
      <c r="K569" s="464"/>
      <c r="L569" s="150"/>
      <c r="M569" s="460" t="str">
        <f t="shared" si="8"/>
        <v/>
      </c>
    </row>
    <row r="570" spans="1:13" ht="14.45" customHeight="1" x14ac:dyDescent="0.2">
      <c r="A570" s="465"/>
      <c r="B570" s="461"/>
      <c r="C570" s="462"/>
      <c r="D570" s="462"/>
      <c r="E570" s="463"/>
      <c r="F570" s="461"/>
      <c r="G570" s="462"/>
      <c r="H570" s="462"/>
      <c r="I570" s="462"/>
      <c r="J570" s="462"/>
      <c r="K570" s="464"/>
      <c r="L570" s="150"/>
      <c r="M570" s="460" t="str">
        <f t="shared" si="8"/>
        <v/>
      </c>
    </row>
    <row r="571" spans="1:13" ht="14.45" customHeight="1" x14ac:dyDescent="0.2">
      <c r="A571" s="465"/>
      <c r="B571" s="461"/>
      <c r="C571" s="462"/>
      <c r="D571" s="462"/>
      <c r="E571" s="463"/>
      <c r="F571" s="461"/>
      <c r="G571" s="462"/>
      <c r="H571" s="462"/>
      <c r="I571" s="462"/>
      <c r="J571" s="462"/>
      <c r="K571" s="464"/>
      <c r="L571" s="150"/>
      <c r="M571" s="460" t="str">
        <f t="shared" si="8"/>
        <v/>
      </c>
    </row>
    <row r="572" spans="1:13" ht="14.45" customHeight="1" x14ac:dyDescent="0.2">
      <c r="A572" s="465"/>
      <c r="B572" s="461"/>
      <c r="C572" s="462"/>
      <c r="D572" s="462"/>
      <c r="E572" s="463"/>
      <c r="F572" s="461"/>
      <c r="G572" s="462"/>
      <c r="H572" s="462"/>
      <c r="I572" s="462"/>
      <c r="J572" s="462"/>
      <c r="K572" s="464"/>
      <c r="L572" s="150"/>
      <c r="M572" s="460" t="str">
        <f t="shared" si="8"/>
        <v/>
      </c>
    </row>
    <row r="573" spans="1:13" ht="14.45" customHeight="1" x14ac:dyDescent="0.2">
      <c r="A573" s="465"/>
      <c r="B573" s="461"/>
      <c r="C573" s="462"/>
      <c r="D573" s="462"/>
      <c r="E573" s="463"/>
      <c r="F573" s="461"/>
      <c r="G573" s="462"/>
      <c r="H573" s="462"/>
      <c r="I573" s="462"/>
      <c r="J573" s="462"/>
      <c r="K573" s="464"/>
      <c r="L573" s="150"/>
      <c r="M573" s="460" t="str">
        <f t="shared" si="8"/>
        <v/>
      </c>
    </row>
    <row r="574" spans="1:13" ht="14.45" customHeight="1" x14ac:dyDescent="0.2">
      <c r="A574" s="465"/>
      <c r="B574" s="461"/>
      <c r="C574" s="462"/>
      <c r="D574" s="462"/>
      <c r="E574" s="463"/>
      <c r="F574" s="461"/>
      <c r="G574" s="462"/>
      <c r="H574" s="462"/>
      <c r="I574" s="462"/>
      <c r="J574" s="462"/>
      <c r="K574" s="464"/>
      <c r="L574" s="150"/>
      <c r="M574" s="460" t="str">
        <f t="shared" si="8"/>
        <v/>
      </c>
    </row>
    <row r="575" spans="1:13" ht="14.45" customHeight="1" x14ac:dyDescent="0.2">
      <c r="A575" s="465"/>
      <c r="B575" s="461"/>
      <c r="C575" s="462"/>
      <c r="D575" s="462"/>
      <c r="E575" s="463"/>
      <c r="F575" s="461"/>
      <c r="G575" s="462"/>
      <c r="H575" s="462"/>
      <c r="I575" s="462"/>
      <c r="J575" s="462"/>
      <c r="K575" s="464"/>
      <c r="L575" s="150"/>
      <c r="M575" s="460" t="str">
        <f t="shared" si="8"/>
        <v/>
      </c>
    </row>
    <row r="576" spans="1:13" ht="14.45" customHeight="1" x14ac:dyDescent="0.2">
      <c r="A576" s="465"/>
      <c r="B576" s="461"/>
      <c r="C576" s="462"/>
      <c r="D576" s="462"/>
      <c r="E576" s="463"/>
      <c r="F576" s="461"/>
      <c r="G576" s="462"/>
      <c r="H576" s="462"/>
      <c r="I576" s="462"/>
      <c r="J576" s="462"/>
      <c r="K576" s="464"/>
      <c r="L576" s="150"/>
      <c r="M576" s="460" t="str">
        <f t="shared" si="8"/>
        <v/>
      </c>
    </row>
    <row r="577" spans="1:13" ht="14.45" customHeight="1" x14ac:dyDescent="0.2">
      <c r="A577" s="465"/>
      <c r="B577" s="461"/>
      <c r="C577" s="462"/>
      <c r="D577" s="462"/>
      <c r="E577" s="463"/>
      <c r="F577" s="461"/>
      <c r="G577" s="462"/>
      <c r="H577" s="462"/>
      <c r="I577" s="462"/>
      <c r="J577" s="462"/>
      <c r="K577" s="464"/>
      <c r="L577" s="150"/>
      <c r="M577" s="460" t="str">
        <f t="shared" si="8"/>
        <v/>
      </c>
    </row>
    <row r="578" spans="1:13" ht="14.45" customHeight="1" x14ac:dyDescent="0.2">
      <c r="A578" s="465"/>
      <c r="B578" s="461"/>
      <c r="C578" s="462"/>
      <c r="D578" s="462"/>
      <c r="E578" s="463"/>
      <c r="F578" s="461"/>
      <c r="G578" s="462"/>
      <c r="H578" s="462"/>
      <c r="I578" s="462"/>
      <c r="J578" s="462"/>
      <c r="K578" s="464"/>
      <c r="L578" s="150"/>
      <c r="M578" s="460" t="str">
        <f t="shared" si="8"/>
        <v/>
      </c>
    </row>
    <row r="579" spans="1:13" ht="14.45" customHeight="1" x14ac:dyDescent="0.2">
      <c r="A579" s="465"/>
      <c r="B579" s="461"/>
      <c r="C579" s="462"/>
      <c r="D579" s="462"/>
      <c r="E579" s="463"/>
      <c r="F579" s="461"/>
      <c r="G579" s="462"/>
      <c r="H579" s="462"/>
      <c r="I579" s="462"/>
      <c r="J579" s="462"/>
      <c r="K579" s="464"/>
      <c r="L579" s="150"/>
      <c r="M579" s="460" t="str">
        <f t="shared" si="8"/>
        <v/>
      </c>
    </row>
    <row r="580" spans="1:13" ht="14.45" customHeight="1" x14ac:dyDescent="0.2">
      <c r="A580" s="465"/>
      <c r="B580" s="461"/>
      <c r="C580" s="462"/>
      <c r="D580" s="462"/>
      <c r="E580" s="463"/>
      <c r="F580" s="461"/>
      <c r="G580" s="462"/>
      <c r="H580" s="462"/>
      <c r="I580" s="462"/>
      <c r="J580" s="462"/>
      <c r="K580" s="464"/>
      <c r="L580" s="150"/>
      <c r="M580" s="460" t="str">
        <f t="shared" si="8"/>
        <v/>
      </c>
    </row>
    <row r="581" spans="1:13" ht="14.45" customHeight="1" x14ac:dyDescent="0.2">
      <c r="A581" s="465"/>
      <c r="B581" s="461"/>
      <c r="C581" s="462"/>
      <c r="D581" s="462"/>
      <c r="E581" s="463"/>
      <c r="F581" s="461"/>
      <c r="G581" s="462"/>
      <c r="H581" s="462"/>
      <c r="I581" s="462"/>
      <c r="J581" s="462"/>
      <c r="K581" s="464"/>
      <c r="L581" s="150"/>
      <c r="M581" s="460" t="str">
        <f t="shared" si="8"/>
        <v/>
      </c>
    </row>
    <row r="582" spans="1:13" ht="14.45" customHeight="1" x14ac:dyDescent="0.2">
      <c r="A582" s="465"/>
      <c r="B582" s="461"/>
      <c r="C582" s="462"/>
      <c r="D582" s="462"/>
      <c r="E582" s="463"/>
      <c r="F582" s="461"/>
      <c r="G582" s="462"/>
      <c r="H582" s="462"/>
      <c r="I582" s="462"/>
      <c r="J582" s="462"/>
      <c r="K582" s="464"/>
      <c r="L582" s="150"/>
      <c r="M582" s="460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5"/>
      <c r="B583" s="461"/>
      <c r="C583" s="462"/>
      <c r="D583" s="462"/>
      <c r="E583" s="463"/>
      <c r="F583" s="461"/>
      <c r="G583" s="462"/>
      <c r="H583" s="462"/>
      <c r="I583" s="462"/>
      <c r="J583" s="462"/>
      <c r="K583" s="464"/>
      <c r="L583" s="150"/>
      <c r="M583" s="460" t="str">
        <f t="shared" si="9"/>
        <v/>
      </c>
    </row>
    <row r="584" spans="1:13" ht="14.45" customHeight="1" x14ac:dyDescent="0.2">
      <c r="A584" s="465"/>
      <c r="B584" s="461"/>
      <c r="C584" s="462"/>
      <c r="D584" s="462"/>
      <c r="E584" s="463"/>
      <c r="F584" s="461"/>
      <c r="G584" s="462"/>
      <c r="H584" s="462"/>
      <c r="I584" s="462"/>
      <c r="J584" s="462"/>
      <c r="K584" s="464"/>
      <c r="L584" s="150"/>
      <c r="M584" s="460" t="str">
        <f t="shared" si="9"/>
        <v/>
      </c>
    </row>
    <row r="585" spans="1:13" ht="14.45" customHeight="1" x14ac:dyDescent="0.2">
      <c r="A585" s="465"/>
      <c r="B585" s="461"/>
      <c r="C585" s="462"/>
      <c r="D585" s="462"/>
      <c r="E585" s="463"/>
      <c r="F585" s="461"/>
      <c r="G585" s="462"/>
      <c r="H585" s="462"/>
      <c r="I585" s="462"/>
      <c r="J585" s="462"/>
      <c r="K585" s="464"/>
      <c r="L585" s="150"/>
      <c r="M585" s="460" t="str">
        <f t="shared" si="9"/>
        <v/>
      </c>
    </row>
    <row r="586" spans="1:13" ht="14.45" customHeight="1" x14ac:dyDescent="0.2">
      <c r="A586" s="465"/>
      <c r="B586" s="461"/>
      <c r="C586" s="462"/>
      <c r="D586" s="462"/>
      <c r="E586" s="463"/>
      <c r="F586" s="461"/>
      <c r="G586" s="462"/>
      <c r="H586" s="462"/>
      <c r="I586" s="462"/>
      <c r="J586" s="462"/>
      <c r="K586" s="464"/>
      <c r="L586" s="150"/>
      <c r="M586" s="460" t="str">
        <f t="shared" si="9"/>
        <v/>
      </c>
    </row>
    <row r="587" spans="1:13" ht="14.45" customHeight="1" x14ac:dyDescent="0.2">
      <c r="A587" s="465"/>
      <c r="B587" s="461"/>
      <c r="C587" s="462"/>
      <c r="D587" s="462"/>
      <c r="E587" s="463"/>
      <c r="F587" s="461"/>
      <c r="G587" s="462"/>
      <c r="H587" s="462"/>
      <c r="I587" s="462"/>
      <c r="J587" s="462"/>
      <c r="K587" s="464"/>
      <c r="L587" s="150"/>
      <c r="M587" s="460" t="str">
        <f t="shared" si="9"/>
        <v/>
      </c>
    </row>
    <row r="588" spans="1:13" ht="14.45" customHeight="1" x14ac:dyDescent="0.2">
      <c r="A588" s="465"/>
      <c r="B588" s="461"/>
      <c r="C588" s="462"/>
      <c r="D588" s="462"/>
      <c r="E588" s="463"/>
      <c r="F588" s="461"/>
      <c r="G588" s="462"/>
      <c r="H588" s="462"/>
      <c r="I588" s="462"/>
      <c r="J588" s="462"/>
      <c r="K588" s="464"/>
      <c r="L588" s="150"/>
      <c r="M588" s="460" t="str">
        <f t="shared" si="9"/>
        <v/>
      </c>
    </row>
    <row r="589" spans="1:13" ht="14.45" customHeight="1" x14ac:dyDescent="0.2">
      <c r="A589" s="465"/>
      <c r="B589" s="461"/>
      <c r="C589" s="462"/>
      <c r="D589" s="462"/>
      <c r="E589" s="463"/>
      <c r="F589" s="461"/>
      <c r="G589" s="462"/>
      <c r="H589" s="462"/>
      <c r="I589" s="462"/>
      <c r="J589" s="462"/>
      <c r="K589" s="464"/>
      <c r="L589" s="150"/>
      <c r="M589" s="460" t="str">
        <f t="shared" si="9"/>
        <v/>
      </c>
    </row>
    <row r="590" spans="1:13" ht="14.45" customHeight="1" x14ac:dyDescent="0.2">
      <c r="A590" s="465"/>
      <c r="B590" s="461"/>
      <c r="C590" s="462"/>
      <c r="D590" s="462"/>
      <c r="E590" s="463"/>
      <c r="F590" s="461"/>
      <c r="G590" s="462"/>
      <c r="H590" s="462"/>
      <c r="I590" s="462"/>
      <c r="J590" s="462"/>
      <c r="K590" s="464"/>
      <c r="L590" s="150"/>
      <c r="M590" s="460" t="str">
        <f t="shared" si="9"/>
        <v/>
      </c>
    </row>
    <row r="591" spans="1:13" ht="14.45" customHeight="1" x14ac:dyDescent="0.2">
      <c r="A591" s="465"/>
      <c r="B591" s="461"/>
      <c r="C591" s="462"/>
      <c r="D591" s="462"/>
      <c r="E591" s="463"/>
      <c r="F591" s="461"/>
      <c r="G591" s="462"/>
      <c r="H591" s="462"/>
      <c r="I591" s="462"/>
      <c r="J591" s="462"/>
      <c r="K591" s="464"/>
      <c r="L591" s="150"/>
      <c r="M591" s="460" t="str">
        <f t="shared" si="9"/>
        <v/>
      </c>
    </row>
    <row r="592" spans="1:13" ht="14.45" customHeight="1" x14ac:dyDescent="0.2">
      <c r="A592" s="465"/>
      <c r="B592" s="461"/>
      <c r="C592" s="462"/>
      <c r="D592" s="462"/>
      <c r="E592" s="463"/>
      <c r="F592" s="461"/>
      <c r="G592" s="462"/>
      <c r="H592" s="462"/>
      <c r="I592" s="462"/>
      <c r="J592" s="462"/>
      <c r="K592" s="464"/>
      <c r="L592" s="150"/>
      <c r="M592" s="460" t="str">
        <f t="shared" si="9"/>
        <v/>
      </c>
    </row>
    <row r="593" spans="1:13" ht="14.45" customHeight="1" x14ac:dyDescent="0.2">
      <c r="A593" s="465"/>
      <c r="B593" s="461"/>
      <c r="C593" s="462"/>
      <c r="D593" s="462"/>
      <c r="E593" s="463"/>
      <c r="F593" s="461"/>
      <c r="G593" s="462"/>
      <c r="H593" s="462"/>
      <c r="I593" s="462"/>
      <c r="J593" s="462"/>
      <c r="K593" s="464"/>
      <c r="L593" s="150"/>
      <c r="M593" s="460" t="str">
        <f t="shared" si="9"/>
        <v/>
      </c>
    </row>
    <row r="594" spans="1:13" ht="14.45" customHeight="1" x14ac:dyDescent="0.2">
      <c r="A594" s="465"/>
      <c r="B594" s="461"/>
      <c r="C594" s="462"/>
      <c r="D594" s="462"/>
      <c r="E594" s="463"/>
      <c r="F594" s="461"/>
      <c r="G594" s="462"/>
      <c r="H594" s="462"/>
      <c r="I594" s="462"/>
      <c r="J594" s="462"/>
      <c r="K594" s="464"/>
      <c r="L594" s="150"/>
      <c r="M594" s="460" t="str">
        <f t="shared" si="9"/>
        <v/>
      </c>
    </row>
    <row r="595" spans="1:13" ht="14.45" customHeight="1" x14ac:dyDescent="0.2">
      <c r="A595" s="465"/>
      <c r="B595" s="461"/>
      <c r="C595" s="462"/>
      <c r="D595" s="462"/>
      <c r="E595" s="463"/>
      <c r="F595" s="461"/>
      <c r="G595" s="462"/>
      <c r="H595" s="462"/>
      <c r="I595" s="462"/>
      <c r="J595" s="462"/>
      <c r="K595" s="464"/>
      <c r="L595" s="150"/>
      <c r="M595" s="460" t="str">
        <f t="shared" si="9"/>
        <v/>
      </c>
    </row>
    <row r="596" spans="1:13" ht="14.45" customHeight="1" x14ac:dyDescent="0.2">
      <c r="A596" s="465"/>
      <c r="B596" s="461"/>
      <c r="C596" s="462"/>
      <c r="D596" s="462"/>
      <c r="E596" s="463"/>
      <c r="F596" s="461"/>
      <c r="G596" s="462"/>
      <c r="H596" s="462"/>
      <c r="I596" s="462"/>
      <c r="J596" s="462"/>
      <c r="K596" s="464"/>
      <c r="L596" s="150"/>
      <c r="M596" s="460" t="str">
        <f t="shared" si="9"/>
        <v/>
      </c>
    </row>
    <row r="597" spans="1:13" ht="14.45" customHeight="1" x14ac:dyDescent="0.2">
      <c r="A597" s="465"/>
      <c r="B597" s="461"/>
      <c r="C597" s="462"/>
      <c r="D597" s="462"/>
      <c r="E597" s="463"/>
      <c r="F597" s="461"/>
      <c r="G597" s="462"/>
      <c r="H597" s="462"/>
      <c r="I597" s="462"/>
      <c r="J597" s="462"/>
      <c r="K597" s="464"/>
      <c r="L597" s="150"/>
      <c r="M597" s="460" t="str">
        <f t="shared" si="9"/>
        <v/>
      </c>
    </row>
    <row r="598" spans="1:13" ht="14.45" customHeight="1" x14ac:dyDescent="0.2">
      <c r="A598" s="465"/>
      <c r="B598" s="461"/>
      <c r="C598" s="462"/>
      <c r="D598" s="462"/>
      <c r="E598" s="463"/>
      <c r="F598" s="461"/>
      <c r="G598" s="462"/>
      <c r="H598" s="462"/>
      <c r="I598" s="462"/>
      <c r="J598" s="462"/>
      <c r="K598" s="464"/>
      <c r="L598" s="150"/>
      <c r="M598" s="460" t="str">
        <f t="shared" si="9"/>
        <v/>
      </c>
    </row>
    <row r="599" spans="1:13" ht="14.45" customHeight="1" x14ac:dyDescent="0.2">
      <c r="A599" s="465"/>
      <c r="B599" s="461"/>
      <c r="C599" s="462"/>
      <c r="D599" s="462"/>
      <c r="E599" s="463"/>
      <c r="F599" s="461"/>
      <c r="G599" s="462"/>
      <c r="H599" s="462"/>
      <c r="I599" s="462"/>
      <c r="J599" s="462"/>
      <c r="K599" s="464"/>
      <c r="L599" s="150"/>
      <c r="M599" s="460" t="str">
        <f t="shared" si="9"/>
        <v/>
      </c>
    </row>
    <row r="600" spans="1:13" ht="14.45" customHeight="1" x14ac:dyDescent="0.2">
      <c r="A600" s="465"/>
      <c r="B600" s="461"/>
      <c r="C600" s="462"/>
      <c r="D600" s="462"/>
      <c r="E600" s="463"/>
      <c r="F600" s="461"/>
      <c r="G600" s="462"/>
      <c r="H600" s="462"/>
      <c r="I600" s="462"/>
      <c r="J600" s="462"/>
      <c r="K600" s="464"/>
      <c r="L600" s="150"/>
      <c r="M600" s="460" t="str">
        <f t="shared" si="9"/>
        <v/>
      </c>
    </row>
    <row r="601" spans="1:13" ht="14.45" customHeight="1" x14ac:dyDescent="0.2">
      <c r="A601" s="465"/>
      <c r="B601" s="461"/>
      <c r="C601" s="462"/>
      <c r="D601" s="462"/>
      <c r="E601" s="463"/>
      <c r="F601" s="461"/>
      <c r="G601" s="462"/>
      <c r="H601" s="462"/>
      <c r="I601" s="462"/>
      <c r="J601" s="462"/>
      <c r="K601" s="464"/>
      <c r="L601" s="150"/>
      <c r="M601" s="460" t="str">
        <f t="shared" si="9"/>
        <v/>
      </c>
    </row>
    <row r="602" spans="1:13" ht="14.45" customHeight="1" x14ac:dyDescent="0.2">
      <c r="A602" s="465"/>
      <c r="B602" s="461"/>
      <c r="C602" s="462"/>
      <c r="D602" s="462"/>
      <c r="E602" s="463"/>
      <c r="F602" s="461"/>
      <c r="G602" s="462"/>
      <c r="H602" s="462"/>
      <c r="I602" s="462"/>
      <c r="J602" s="462"/>
      <c r="K602" s="464"/>
      <c r="L602" s="150"/>
      <c r="M602" s="460" t="str">
        <f t="shared" si="9"/>
        <v/>
      </c>
    </row>
    <row r="603" spans="1:13" ht="14.45" customHeight="1" x14ac:dyDescent="0.2">
      <c r="A603" s="465"/>
      <c r="B603" s="461"/>
      <c r="C603" s="462"/>
      <c r="D603" s="462"/>
      <c r="E603" s="463"/>
      <c r="F603" s="461"/>
      <c r="G603" s="462"/>
      <c r="H603" s="462"/>
      <c r="I603" s="462"/>
      <c r="J603" s="462"/>
      <c r="K603" s="464"/>
      <c r="L603" s="150"/>
      <c r="M603" s="460" t="str">
        <f t="shared" si="9"/>
        <v/>
      </c>
    </row>
    <row r="604" spans="1:13" ht="14.45" customHeight="1" x14ac:dyDescent="0.2">
      <c r="A604" s="465"/>
      <c r="B604" s="461"/>
      <c r="C604" s="462"/>
      <c r="D604" s="462"/>
      <c r="E604" s="463"/>
      <c r="F604" s="461"/>
      <c r="G604" s="462"/>
      <c r="H604" s="462"/>
      <c r="I604" s="462"/>
      <c r="J604" s="462"/>
      <c r="K604" s="464"/>
      <c r="L604" s="150"/>
      <c r="M604" s="460" t="str">
        <f t="shared" si="9"/>
        <v/>
      </c>
    </row>
    <row r="605" spans="1:13" ht="14.45" customHeight="1" x14ac:dyDescent="0.2">
      <c r="A605" s="465"/>
      <c r="B605" s="461"/>
      <c r="C605" s="462"/>
      <c r="D605" s="462"/>
      <c r="E605" s="463"/>
      <c r="F605" s="461"/>
      <c r="G605" s="462"/>
      <c r="H605" s="462"/>
      <c r="I605" s="462"/>
      <c r="J605" s="462"/>
      <c r="K605" s="464"/>
      <c r="L605" s="150"/>
      <c r="M605" s="460" t="str">
        <f t="shared" si="9"/>
        <v/>
      </c>
    </row>
    <row r="606" spans="1:13" ht="14.45" customHeight="1" x14ac:dyDescent="0.2">
      <c r="A606" s="465"/>
      <c r="B606" s="461"/>
      <c r="C606" s="462"/>
      <c r="D606" s="462"/>
      <c r="E606" s="463"/>
      <c r="F606" s="461"/>
      <c r="G606" s="462"/>
      <c r="H606" s="462"/>
      <c r="I606" s="462"/>
      <c r="J606" s="462"/>
      <c r="K606" s="464"/>
      <c r="L606" s="150"/>
      <c r="M606" s="460" t="str">
        <f t="shared" si="9"/>
        <v/>
      </c>
    </row>
    <row r="607" spans="1:13" ht="14.45" customHeight="1" x14ac:dyDescent="0.2">
      <c r="A607" s="465"/>
      <c r="B607" s="461"/>
      <c r="C607" s="462"/>
      <c r="D607" s="462"/>
      <c r="E607" s="463"/>
      <c r="F607" s="461"/>
      <c r="G607" s="462"/>
      <c r="H607" s="462"/>
      <c r="I607" s="462"/>
      <c r="J607" s="462"/>
      <c r="K607" s="464"/>
      <c r="L607" s="150"/>
      <c r="M607" s="460" t="str">
        <f t="shared" si="9"/>
        <v/>
      </c>
    </row>
    <row r="608" spans="1:13" ht="14.45" customHeight="1" x14ac:dyDescent="0.2">
      <c r="A608" s="465"/>
      <c r="B608" s="461"/>
      <c r="C608" s="462"/>
      <c r="D608" s="462"/>
      <c r="E608" s="463"/>
      <c r="F608" s="461"/>
      <c r="G608" s="462"/>
      <c r="H608" s="462"/>
      <c r="I608" s="462"/>
      <c r="J608" s="462"/>
      <c r="K608" s="464"/>
      <c r="L608" s="150"/>
      <c r="M608" s="460" t="str">
        <f t="shared" si="9"/>
        <v/>
      </c>
    </row>
    <row r="609" spans="1:13" ht="14.45" customHeight="1" x14ac:dyDescent="0.2">
      <c r="A609" s="465"/>
      <c r="B609" s="461"/>
      <c r="C609" s="462"/>
      <c r="D609" s="462"/>
      <c r="E609" s="463"/>
      <c r="F609" s="461"/>
      <c r="G609" s="462"/>
      <c r="H609" s="462"/>
      <c r="I609" s="462"/>
      <c r="J609" s="462"/>
      <c r="K609" s="464"/>
      <c r="L609" s="150"/>
      <c r="M609" s="460" t="str">
        <f t="shared" si="9"/>
        <v/>
      </c>
    </row>
    <row r="610" spans="1:13" ht="14.45" customHeight="1" x14ac:dyDescent="0.2">
      <c r="A610" s="465"/>
      <c r="B610" s="461"/>
      <c r="C610" s="462"/>
      <c r="D610" s="462"/>
      <c r="E610" s="463"/>
      <c r="F610" s="461"/>
      <c r="G610" s="462"/>
      <c r="H610" s="462"/>
      <c r="I610" s="462"/>
      <c r="J610" s="462"/>
      <c r="K610" s="464"/>
      <c r="L610" s="150"/>
      <c r="M610" s="460" t="str">
        <f t="shared" si="9"/>
        <v/>
      </c>
    </row>
    <row r="611" spans="1:13" ht="14.45" customHeight="1" x14ac:dyDescent="0.2">
      <c r="A611" s="465"/>
      <c r="B611" s="461"/>
      <c r="C611" s="462"/>
      <c r="D611" s="462"/>
      <c r="E611" s="463"/>
      <c r="F611" s="461"/>
      <c r="G611" s="462"/>
      <c r="H611" s="462"/>
      <c r="I611" s="462"/>
      <c r="J611" s="462"/>
      <c r="K611" s="464"/>
      <c r="L611" s="150"/>
      <c r="M611" s="460" t="str">
        <f t="shared" si="9"/>
        <v/>
      </c>
    </row>
    <row r="612" spans="1:13" ht="14.45" customHeight="1" x14ac:dyDescent="0.2">
      <c r="A612" s="465"/>
      <c r="B612" s="461"/>
      <c r="C612" s="462"/>
      <c r="D612" s="462"/>
      <c r="E612" s="463"/>
      <c r="F612" s="461"/>
      <c r="G612" s="462"/>
      <c r="H612" s="462"/>
      <c r="I612" s="462"/>
      <c r="J612" s="462"/>
      <c r="K612" s="464"/>
      <c r="L612" s="150"/>
      <c r="M612" s="460" t="str">
        <f t="shared" si="9"/>
        <v/>
      </c>
    </row>
    <row r="613" spans="1:13" ht="14.45" customHeight="1" x14ac:dyDescent="0.2">
      <c r="A613" s="465"/>
      <c r="B613" s="461"/>
      <c r="C613" s="462"/>
      <c r="D613" s="462"/>
      <c r="E613" s="463"/>
      <c r="F613" s="461"/>
      <c r="G613" s="462"/>
      <c r="H613" s="462"/>
      <c r="I613" s="462"/>
      <c r="J613" s="462"/>
      <c r="K613" s="464"/>
      <c r="L613" s="150"/>
      <c r="M613" s="460" t="str">
        <f t="shared" si="9"/>
        <v/>
      </c>
    </row>
    <row r="614" spans="1:13" ht="14.45" customHeight="1" x14ac:dyDescent="0.2">
      <c r="A614" s="465"/>
      <c r="B614" s="461"/>
      <c r="C614" s="462"/>
      <c r="D614" s="462"/>
      <c r="E614" s="463"/>
      <c r="F614" s="461"/>
      <c r="G614" s="462"/>
      <c r="H614" s="462"/>
      <c r="I614" s="462"/>
      <c r="J614" s="462"/>
      <c r="K614" s="464"/>
      <c r="L614" s="150"/>
      <c r="M614" s="460" t="str">
        <f t="shared" si="9"/>
        <v/>
      </c>
    </row>
    <row r="615" spans="1:13" ht="14.45" customHeight="1" x14ac:dyDescent="0.2">
      <c r="A615" s="465"/>
      <c r="B615" s="461"/>
      <c r="C615" s="462"/>
      <c r="D615" s="462"/>
      <c r="E615" s="463"/>
      <c r="F615" s="461"/>
      <c r="G615" s="462"/>
      <c r="H615" s="462"/>
      <c r="I615" s="462"/>
      <c r="J615" s="462"/>
      <c r="K615" s="464"/>
      <c r="L615" s="150"/>
      <c r="M615" s="460" t="str">
        <f t="shared" si="9"/>
        <v/>
      </c>
    </row>
    <row r="616" spans="1:13" ht="14.45" customHeight="1" x14ac:dyDescent="0.2">
      <c r="A616" s="465"/>
      <c r="B616" s="461"/>
      <c r="C616" s="462"/>
      <c r="D616" s="462"/>
      <c r="E616" s="463"/>
      <c r="F616" s="461"/>
      <c r="G616" s="462"/>
      <c r="H616" s="462"/>
      <c r="I616" s="462"/>
      <c r="J616" s="462"/>
      <c r="K616" s="464"/>
      <c r="L616" s="150"/>
      <c r="M616" s="460" t="str">
        <f t="shared" si="9"/>
        <v/>
      </c>
    </row>
    <row r="617" spans="1:13" ht="14.45" customHeight="1" x14ac:dyDescent="0.2">
      <c r="A617" s="465"/>
      <c r="B617" s="461"/>
      <c r="C617" s="462"/>
      <c r="D617" s="462"/>
      <c r="E617" s="463"/>
      <c r="F617" s="461"/>
      <c r="G617" s="462"/>
      <c r="H617" s="462"/>
      <c r="I617" s="462"/>
      <c r="J617" s="462"/>
      <c r="K617" s="464"/>
      <c r="L617" s="150"/>
      <c r="M617" s="460" t="str">
        <f t="shared" si="9"/>
        <v/>
      </c>
    </row>
    <row r="618" spans="1:13" ht="14.45" customHeight="1" x14ac:dyDescent="0.2">
      <c r="A618" s="465"/>
      <c r="B618" s="461"/>
      <c r="C618" s="462"/>
      <c r="D618" s="462"/>
      <c r="E618" s="463"/>
      <c r="F618" s="461"/>
      <c r="G618" s="462"/>
      <c r="H618" s="462"/>
      <c r="I618" s="462"/>
      <c r="J618" s="462"/>
      <c r="K618" s="464"/>
      <c r="L618" s="150"/>
      <c r="M618" s="460" t="str">
        <f t="shared" si="9"/>
        <v/>
      </c>
    </row>
    <row r="619" spans="1:13" ht="14.45" customHeight="1" x14ac:dyDescent="0.2">
      <c r="A619" s="465"/>
      <c r="B619" s="461"/>
      <c r="C619" s="462"/>
      <c r="D619" s="462"/>
      <c r="E619" s="463"/>
      <c r="F619" s="461"/>
      <c r="G619" s="462"/>
      <c r="H619" s="462"/>
      <c r="I619" s="462"/>
      <c r="J619" s="462"/>
      <c r="K619" s="464"/>
      <c r="L619" s="150"/>
      <c r="M619" s="460" t="str">
        <f t="shared" si="9"/>
        <v/>
      </c>
    </row>
    <row r="620" spans="1:13" ht="14.45" customHeight="1" x14ac:dyDescent="0.2">
      <c r="A620" s="465"/>
      <c r="B620" s="461"/>
      <c r="C620" s="462"/>
      <c r="D620" s="462"/>
      <c r="E620" s="463"/>
      <c r="F620" s="461"/>
      <c r="G620" s="462"/>
      <c r="H620" s="462"/>
      <c r="I620" s="462"/>
      <c r="J620" s="462"/>
      <c r="K620" s="464"/>
      <c r="L620" s="150"/>
      <c r="M620" s="460" t="str">
        <f t="shared" si="9"/>
        <v/>
      </c>
    </row>
    <row r="621" spans="1:13" ht="14.45" customHeight="1" x14ac:dyDescent="0.2">
      <c r="A621" s="465"/>
      <c r="B621" s="461"/>
      <c r="C621" s="462"/>
      <c r="D621" s="462"/>
      <c r="E621" s="463"/>
      <c r="F621" s="461"/>
      <c r="G621" s="462"/>
      <c r="H621" s="462"/>
      <c r="I621" s="462"/>
      <c r="J621" s="462"/>
      <c r="K621" s="464"/>
      <c r="L621" s="150"/>
      <c r="M621" s="460" t="str">
        <f t="shared" si="9"/>
        <v/>
      </c>
    </row>
    <row r="622" spans="1:13" ht="14.45" customHeight="1" x14ac:dyDescent="0.2">
      <c r="A622" s="465"/>
      <c r="B622" s="461"/>
      <c r="C622" s="462"/>
      <c r="D622" s="462"/>
      <c r="E622" s="463"/>
      <c r="F622" s="461"/>
      <c r="G622" s="462"/>
      <c r="H622" s="462"/>
      <c r="I622" s="462"/>
      <c r="J622" s="462"/>
      <c r="K622" s="464"/>
      <c r="L622" s="150"/>
      <c r="M622" s="460" t="str">
        <f t="shared" si="9"/>
        <v/>
      </c>
    </row>
    <row r="623" spans="1:13" ht="14.45" customHeight="1" x14ac:dyDescent="0.2">
      <c r="A623" s="465"/>
      <c r="B623" s="461"/>
      <c r="C623" s="462"/>
      <c r="D623" s="462"/>
      <c r="E623" s="463"/>
      <c r="F623" s="461"/>
      <c r="G623" s="462"/>
      <c r="H623" s="462"/>
      <c r="I623" s="462"/>
      <c r="J623" s="462"/>
      <c r="K623" s="464"/>
      <c r="L623" s="150"/>
      <c r="M623" s="460" t="str">
        <f t="shared" si="9"/>
        <v/>
      </c>
    </row>
    <row r="624" spans="1:13" ht="14.45" customHeight="1" x14ac:dyDescent="0.2">
      <c r="A624" s="465"/>
      <c r="B624" s="461"/>
      <c r="C624" s="462"/>
      <c r="D624" s="462"/>
      <c r="E624" s="463"/>
      <c r="F624" s="461"/>
      <c r="G624" s="462"/>
      <c r="H624" s="462"/>
      <c r="I624" s="462"/>
      <c r="J624" s="462"/>
      <c r="K624" s="464"/>
      <c r="L624" s="150"/>
      <c r="M624" s="460" t="str">
        <f t="shared" si="9"/>
        <v/>
      </c>
    </row>
    <row r="625" spans="1:13" ht="14.45" customHeight="1" x14ac:dyDescent="0.2">
      <c r="A625" s="465"/>
      <c r="B625" s="461"/>
      <c r="C625" s="462"/>
      <c r="D625" s="462"/>
      <c r="E625" s="463"/>
      <c r="F625" s="461"/>
      <c r="G625" s="462"/>
      <c r="H625" s="462"/>
      <c r="I625" s="462"/>
      <c r="J625" s="462"/>
      <c r="K625" s="464"/>
      <c r="L625" s="150"/>
      <c r="M625" s="460" t="str">
        <f t="shared" si="9"/>
        <v/>
      </c>
    </row>
    <row r="626" spans="1:13" ht="14.45" customHeight="1" x14ac:dyDescent="0.2">
      <c r="A626" s="465"/>
      <c r="B626" s="461"/>
      <c r="C626" s="462"/>
      <c r="D626" s="462"/>
      <c r="E626" s="463"/>
      <c r="F626" s="461"/>
      <c r="G626" s="462"/>
      <c r="H626" s="462"/>
      <c r="I626" s="462"/>
      <c r="J626" s="462"/>
      <c r="K626" s="464"/>
      <c r="L626" s="150"/>
      <c r="M626" s="460" t="str">
        <f t="shared" si="9"/>
        <v/>
      </c>
    </row>
    <row r="627" spans="1:13" ht="14.45" customHeight="1" x14ac:dyDescent="0.2">
      <c r="A627" s="465"/>
      <c r="B627" s="461"/>
      <c r="C627" s="462"/>
      <c r="D627" s="462"/>
      <c r="E627" s="463"/>
      <c r="F627" s="461"/>
      <c r="G627" s="462"/>
      <c r="H627" s="462"/>
      <c r="I627" s="462"/>
      <c r="J627" s="462"/>
      <c r="K627" s="464"/>
      <c r="L627" s="150"/>
      <c r="M627" s="460" t="str">
        <f t="shared" si="9"/>
        <v/>
      </c>
    </row>
    <row r="628" spans="1:13" ht="14.45" customHeight="1" x14ac:dyDescent="0.2">
      <c r="A628" s="465"/>
      <c r="B628" s="461"/>
      <c r="C628" s="462"/>
      <c r="D628" s="462"/>
      <c r="E628" s="463"/>
      <c r="F628" s="461"/>
      <c r="G628" s="462"/>
      <c r="H628" s="462"/>
      <c r="I628" s="462"/>
      <c r="J628" s="462"/>
      <c r="K628" s="464"/>
      <c r="L628" s="150"/>
      <c r="M628" s="460" t="str">
        <f t="shared" si="9"/>
        <v/>
      </c>
    </row>
    <row r="629" spans="1:13" ht="14.45" customHeight="1" x14ac:dyDescent="0.2">
      <c r="A629" s="465"/>
      <c r="B629" s="461"/>
      <c r="C629" s="462"/>
      <c r="D629" s="462"/>
      <c r="E629" s="463"/>
      <c r="F629" s="461"/>
      <c r="G629" s="462"/>
      <c r="H629" s="462"/>
      <c r="I629" s="462"/>
      <c r="J629" s="462"/>
      <c r="K629" s="464"/>
      <c r="L629" s="150"/>
      <c r="M629" s="460" t="str">
        <f t="shared" si="9"/>
        <v/>
      </c>
    </row>
    <row r="630" spans="1:13" ht="14.45" customHeight="1" x14ac:dyDescent="0.2">
      <c r="A630" s="465"/>
      <c r="B630" s="461"/>
      <c r="C630" s="462"/>
      <c r="D630" s="462"/>
      <c r="E630" s="463"/>
      <c r="F630" s="461"/>
      <c r="G630" s="462"/>
      <c r="H630" s="462"/>
      <c r="I630" s="462"/>
      <c r="J630" s="462"/>
      <c r="K630" s="464"/>
      <c r="L630" s="150"/>
      <c r="M630" s="460" t="str">
        <f t="shared" si="9"/>
        <v/>
      </c>
    </row>
    <row r="631" spans="1:13" ht="14.45" customHeight="1" x14ac:dyDescent="0.2">
      <c r="A631" s="465"/>
      <c r="B631" s="461"/>
      <c r="C631" s="462"/>
      <c r="D631" s="462"/>
      <c r="E631" s="463"/>
      <c r="F631" s="461"/>
      <c r="G631" s="462"/>
      <c r="H631" s="462"/>
      <c r="I631" s="462"/>
      <c r="J631" s="462"/>
      <c r="K631" s="464"/>
      <c r="L631" s="150"/>
      <c r="M631" s="460" t="str">
        <f t="shared" si="9"/>
        <v/>
      </c>
    </row>
    <row r="632" spans="1:13" ht="14.45" customHeight="1" x14ac:dyDescent="0.2">
      <c r="A632" s="465"/>
      <c r="B632" s="461"/>
      <c r="C632" s="462"/>
      <c r="D632" s="462"/>
      <c r="E632" s="463"/>
      <c r="F632" s="461"/>
      <c r="G632" s="462"/>
      <c r="H632" s="462"/>
      <c r="I632" s="462"/>
      <c r="J632" s="462"/>
      <c r="K632" s="464"/>
      <c r="L632" s="150"/>
      <c r="M632" s="460" t="str">
        <f t="shared" si="9"/>
        <v/>
      </c>
    </row>
    <row r="633" spans="1:13" ht="14.45" customHeight="1" x14ac:dyDescent="0.2">
      <c r="A633" s="465"/>
      <c r="B633" s="461"/>
      <c r="C633" s="462"/>
      <c r="D633" s="462"/>
      <c r="E633" s="463"/>
      <c r="F633" s="461"/>
      <c r="G633" s="462"/>
      <c r="H633" s="462"/>
      <c r="I633" s="462"/>
      <c r="J633" s="462"/>
      <c r="K633" s="464"/>
      <c r="L633" s="150"/>
      <c r="M633" s="460" t="str">
        <f t="shared" si="9"/>
        <v/>
      </c>
    </row>
    <row r="634" spans="1:13" ht="14.45" customHeight="1" x14ac:dyDescent="0.2">
      <c r="A634" s="465"/>
      <c r="B634" s="461"/>
      <c r="C634" s="462"/>
      <c r="D634" s="462"/>
      <c r="E634" s="463"/>
      <c r="F634" s="461"/>
      <c r="G634" s="462"/>
      <c r="H634" s="462"/>
      <c r="I634" s="462"/>
      <c r="J634" s="462"/>
      <c r="K634" s="464"/>
      <c r="L634" s="150"/>
      <c r="M634" s="460" t="str">
        <f t="shared" si="9"/>
        <v/>
      </c>
    </row>
    <row r="635" spans="1:13" ht="14.45" customHeight="1" x14ac:dyDescent="0.2">
      <c r="A635" s="465"/>
      <c r="B635" s="461"/>
      <c r="C635" s="462"/>
      <c r="D635" s="462"/>
      <c r="E635" s="463"/>
      <c r="F635" s="461"/>
      <c r="G635" s="462"/>
      <c r="H635" s="462"/>
      <c r="I635" s="462"/>
      <c r="J635" s="462"/>
      <c r="K635" s="464"/>
      <c r="L635" s="150"/>
      <c r="M635" s="460" t="str">
        <f t="shared" si="9"/>
        <v/>
      </c>
    </row>
    <row r="636" spans="1:13" ht="14.45" customHeight="1" x14ac:dyDescent="0.2">
      <c r="A636" s="465"/>
      <c r="B636" s="461"/>
      <c r="C636" s="462"/>
      <c r="D636" s="462"/>
      <c r="E636" s="463"/>
      <c r="F636" s="461"/>
      <c r="G636" s="462"/>
      <c r="H636" s="462"/>
      <c r="I636" s="462"/>
      <c r="J636" s="462"/>
      <c r="K636" s="464"/>
      <c r="L636" s="150"/>
      <c r="M636" s="460" t="str">
        <f t="shared" si="9"/>
        <v/>
      </c>
    </row>
    <row r="637" spans="1:13" ht="14.45" customHeight="1" x14ac:dyDescent="0.2">
      <c r="A637" s="465"/>
      <c r="B637" s="461"/>
      <c r="C637" s="462"/>
      <c r="D637" s="462"/>
      <c r="E637" s="463"/>
      <c r="F637" s="461"/>
      <c r="G637" s="462"/>
      <c r="H637" s="462"/>
      <c r="I637" s="462"/>
      <c r="J637" s="462"/>
      <c r="K637" s="464"/>
      <c r="L637" s="150"/>
      <c r="M637" s="460" t="str">
        <f t="shared" si="9"/>
        <v/>
      </c>
    </row>
    <row r="638" spans="1:13" ht="14.45" customHeight="1" x14ac:dyDescent="0.2">
      <c r="A638" s="465"/>
      <c r="B638" s="461"/>
      <c r="C638" s="462"/>
      <c r="D638" s="462"/>
      <c r="E638" s="463"/>
      <c r="F638" s="461"/>
      <c r="G638" s="462"/>
      <c r="H638" s="462"/>
      <c r="I638" s="462"/>
      <c r="J638" s="462"/>
      <c r="K638" s="464"/>
      <c r="L638" s="150"/>
      <c r="M638" s="460" t="str">
        <f t="shared" si="9"/>
        <v/>
      </c>
    </row>
    <row r="639" spans="1:13" ht="14.45" customHeight="1" x14ac:dyDescent="0.2">
      <c r="A639" s="465"/>
      <c r="B639" s="461"/>
      <c r="C639" s="462"/>
      <c r="D639" s="462"/>
      <c r="E639" s="463"/>
      <c r="F639" s="461"/>
      <c r="G639" s="462"/>
      <c r="H639" s="462"/>
      <c r="I639" s="462"/>
      <c r="J639" s="462"/>
      <c r="K639" s="464"/>
      <c r="L639" s="150"/>
      <c r="M639" s="460" t="str">
        <f t="shared" si="9"/>
        <v/>
      </c>
    </row>
    <row r="640" spans="1:13" ht="14.45" customHeight="1" x14ac:dyDescent="0.2">
      <c r="A640" s="465"/>
      <c r="B640" s="461"/>
      <c r="C640" s="462"/>
      <c r="D640" s="462"/>
      <c r="E640" s="463"/>
      <c r="F640" s="461"/>
      <c r="G640" s="462"/>
      <c r="H640" s="462"/>
      <c r="I640" s="462"/>
      <c r="J640" s="462"/>
      <c r="K640" s="464"/>
      <c r="L640" s="150"/>
      <c r="M640" s="460" t="str">
        <f t="shared" si="9"/>
        <v/>
      </c>
    </row>
    <row r="641" spans="1:13" ht="14.45" customHeight="1" x14ac:dyDescent="0.2">
      <c r="A641" s="465"/>
      <c r="B641" s="461"/>
      <c r="C641" s="462"/>
      <c r="D641" s="462"/>
      <c r="E641" s="463"/>
      <c r="F641" s="461"/>
      <c r="G641" s="462"/>
      <c r="H641" s="462"/>
      <c r="I641" s="462"/>
      <c r="J641" s="462"/>
      <c r="K641" s="464"/>
      <c r="L641" s="150"/>
      <c r="M641" s="460" t="str">
        <f t="shared" si="9"/>
        <v/>
      </c>
    </row>
    <row r="642" spans="1:13" ht="14.45" customHeight="1" x14ac:dyDescent="0.2">
      <c r="A642" s="465"/>
      <c r="B642" s="461"/>
      <c r="C642" s="462"/>
      <c r="D642" s="462"/>
      <c r="E642" s="463"/>
      <c r="F642" s="461"/>
      <c r="G642" s="462"/>
      <c r="H642" s="462"/>
      <c r="I642" s="462"/>
      <c r="J642" s="462"/>
      <c r="K642" s="464"/>
      <c r="L642" s="150"/>
      <c r="M642" s="460" t="str">
        <f t="shared" si="9"/>
        <v/>
      </c>
    </row>
    <row r="643" spans="1:13" ht="14.45" customHeight="1" x14ac:dyDescent="0.2">
      <c r="A643" s="465"/>
      <c r="B643" s="461"/>
      <c r="C643" s="462"/>
      <c r="D643" s="462"/>
      <c r="E643" s="463"/>
      <c r="F643" s="461"/>
      <c r="G643" s="462"/>
      <c r="H643" s="462"/>
      <c r="I643" s="462"/>
      <c r="J643" s="462"/>
      <c r="K643" s="464"/>
      <c r="L643" s="150"/>
      <c r="M643" s="460" t="str">
        <f t="shared" si="9"/>
        <v/>
      </c>
    </row>
    <row r="644" spans="1:13" ht="14.45" customHeight="1" x14ac:dyDescent="0.2">
      <c r="A644" s="465"/>
      <c r="B644" s="461"/>
      <c r="C644" s="462"/>
      <c r="D644" s="462"/>
      <c r="E644" s="463"/>
      <c r="F644" s="461"/>
      <c r="G644" s="462"/>
      <c r="H644" s="462"/>
      <c r="I644" s="462"/>
      <c r="J644" s="462"/>
      <c r="K644" s="464"/>
      <c r="L644" s="150"/>
      <c r="M644" s="460" t="str">
        <f t="shared" si="9"/>
        <v/>
      </c>
    </row>
    <row r="645" spans="1:13" ht="14.45" customHeight="1" x14ac:dyDescent="0.2">
      <c r="A645" s="465"/>
      <c r="B645" s="461"/>
      <c r="C645" s="462"/>
      <c r="D645" s="462"/>
      <c r="E645" s="463"/>
      <c r="F645" s="461"/>
      <c r="G645" s="462"/>
      <c r="H645" s="462"/>
      <c r="I645" s="462"/>
      <c r="J645" s="462"/>
      <c r="K645" s="464"/>
      <c r="L645" s="150"/>
      <c r="M645" s="460" t="str">
        <f t="shared" si="9"/>
        <v/>
      </c>
    </row>
    <row r="646" spans="1:13" ht="14.45" customHeight="1" x14ac:dyDescent="0.2">
      <c r="A646" s="465"/>
      <c r="B646" s="461"/>
      <c r="C646" s="462"/>
      <c r="D646" s="462"/>
      <c r="E646" s="463"/>
      <c r="F646" s="461"/>
      <c r="G646" s="462"/>
      <c r="H646" s="462"/>
      <c r="I646" s="462"/>
      <c r="J646" s="462"/>
      <c r="K646" s="464"/>
      <c r="L646" s="150"/>
      <c r="M646" s="460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5"/>
      <c r="B647" s="461"/>
      <c r="C647" s="462"/>
      <c r="D647" s="462"/>
      <c r="E647" s="463"/>
      <c r="F647" s="461"/>
      <c r="G647" s="462"/>
      <c r="H647" s="462"/>
      <c r="I647" s="462"/>
      <c r="J647" s="462"/>
      <c r="K647" s="464"/>
      <c r="L647" s="150"/>
      <c r="M647" s="460" t="str">
        <f t="shared" si="10"/>
        <v/>
      </c>
    </row>
    <row r="648" spans="1:13" ht="14.45" customHeight="1" x14ac:dyDescent="0.2">
      <c r="A648" s="465"/>
      <c r="B648" s="461"/>
      <c r="C648" s="462"/>
      <c r="D648" s="462"/>
      <c r="E648" s="463"/>
      <c r="F648" s="461"/>
      <c r="G648" s="462"/>
      <c r="H648" s="462"/>
      <c r="I648" s="462"/>
      <c r="J648" s="462"/>
      <c r="K648" s="464"/>
      <c r="L648" s="150"/>
      <c r="M648" s="460" t="str">
        <f t="shared" si="10"/>
        <v/>
      </c>
    </row>
    <row r="649" spans="1:13" ht="14.45" customHeight="1" x14ac:dyDescent="0.2">
      <c r="A649" s="465"/>
      <c r="B649" s="461"/>
      <c r="C649" s="462"/>
      <c r="D649" s="462"/>
      <c r="E649" s="463"/>
      <c r="F649" s="461"/>
      <c r="G649" s="462"/>
      <c r="H649" s="462"/>
      <c r="I649" s="462"/>
      <c r="J649" s="462"/>
      <c r="K649" s="464"/>
      <c r="L649" s="150"/>
      <c r="M649" s="460" t="str">
        <f t="shared" si="10"/>
        <v/>
      </c>
    </row>
    <row r="650" spans="1:13" ht="14.45" customHeight="1" x14ac:dyDescent="0.2">
      <c r="A650" s="465"/>
      <c r="B650" s="461"/>
      <c r="C650" s="462"/>
      <c r="D650" s="462"/>
      <c r="E650" s="463"/>
      <c r="F650" s="461"/>
      <c r="G650" s="462"/>
      <c r="H650" s="462"/>
      <c r="I650" s="462"/>
      <c r="J650" s="462"/>
      <c r="K650" s="464"/>
      <c r="L650" s="150"/>
      <c r="M650" s="460" t="str">
        <f t="shared" si="10"/>
        <v/>
      </c>
    </row>
    <row r="651" spans="1:13" ht="14.45" customHeight="1" x14ac:dyDescent="0.2">
      <c r="A651" s="465"/>
      <c r="B651" s="461"/>
      <c r="C651" s="462"/>
      <c r="D651" s="462"/>
      <c r="E651" s="463"/>
      <c r="F651" s="461"/>
      <c r="G651" s="462"/>
      <c r="H651" s="462"/>
      <c r="I651" s="462"/>
      <c r="J651" s="462"/>
      <c r="K651" s="464"/>
      <c r="L651" s="150"/>
      <c r="M651" s="460" t="str">
        <f t="shared" si="10"/>
        <v/>
      </c>
    </row>
    <row r="652" spans="1:13" ht="14.45" customHeight="1" x14ac:dyDescent="0.2">
      <c r="A652" s="465"/>
      <c r="B652" s="461"/>
      <c r="C652" s="462"/>
      <c r="D652" s="462"/>
      <c r="E652" s="463"/>
      <c r="F652" s="461"/>
      <c r="G652" s="462"/>
      <c r="H652" s="462"/>
      <c r="I652" s="462"/>
      <c r="J652" s="462"/>
      <c r="K652" s="464"/>
      <c r="L652" s="150"/>
      <c r="M652" s="460" t="str">
        <f t="shared" si="10"/>
        <v/>
      </c>
    </row>
    <row r="653" spans="1:13" ht="14.45" customHeight="1" x14ac:dyDescent="0.2">
      <c r="A653" s="465"/>
      <c r="B653" s="461"/>
      <c r="C653" s="462"/>
      <c r="D653" s="462"/>
      <c r="E653" s="463"/>
      <c r="F653" s="461"/>
      <c r="G653" s="462"/>
      <c r="H653" s="462"/>
      <c r="I653" s="462"/>
      <c r="J653" s="462"/>
      <c r="K653" s="464"/>
      <c r="L653" s="150"/>
      <c r="M653" s="460" t="str">
        <f t="shared" si="10"/>
        <v/>
      </c>
    </row>
    <row r="654" spans="1:13" ht="14.45" customHeight="1" x14ac:dyDescent="0.2">
      <c r="A654" s="465"/>
      <c r="B654" s="461"/>
      <c r="C654" s="462"/>
      <c r="D654" s="462"/>
      <c r="E654" s="463"/>
      <c r="F654" s="461"/>
      <c r="G654" s="462"/>
      <c r="H654" s="462"/>
      <c r="I654" s="462"/>
      <c r="J654" s="462"/>
      <c r="K654" s="464"/>
      <c r="L654" s="150"/>
      <c r="M654" s="460" t="str">
        <f t="shared" si="10"/>
        <v/>
      </c>
    </row>
    <row r="655" spans="1:13" ht="14.45" customHeight="1" x14ac:dyDescent="0.2">
      <c r="A655" s="465"/>
      <c r="B655" s="461"/>
      <c r="C655" s="462"/>
      <c r="D655" s="462"/>
      <c r="E655" s="463"/>
      <c r="F655" s="461"/>
      <c r="G655" s="462"/>
      <c r="H655" s="462"/>
      <c r="I655" s="462"/>
      <c r="J655" s="462"/>
      <c r="K655" s="464"/>
      <c r="L655" s="150"/>
      <c r="M655" s="460" t="str">
        <f t="shared" si="10"/>
        <v/>
      </c>
    </row>
    <row r="656" spans="1:13" ht="14.45" customHeight="1" x14ac:dyDescent="0.2">
      <c r="A656" s="465"/>
      <c r="B656" s="461"/>
      <c r="C656" s="462"/>
      <c r="D656" s="462"/>
      <c r="E656" s="463"/>
      <c r="F656" s="461"/>
      <c r="G656" s="462"/>
      <c r="H656" s="462"/>
      <c r="I656" s="462"/>
      <c r="J656" s="462"/>
      <c r="K656" s="464"/>
      <c r="L656" s="150"/>
      <c r="M656" s="460" t="str">
        <f t="shared" si="10"/>
        <v/>
      </c>
    </row>
    <row r="657" spans="1:13" ht="14.45" customHeight="1" x14ac:dyDescent="0.2">
      <c r="A657" s="465"/>
      <c r="B657" s="461"/>
      <c r="C657" s="462"/>
      <c r="D657" s="462"/>
      <c r="E657" s="463"/>
      <c r="F657" s="461"/>
      <c r="G657" s="462"/>
      <c r="H657" s="462"/>
      <c r="I657" s="462"/>
      <c r="J657" s="462"/>
      <c r="K657" s="464"/>
      <c r="L657" s="150"/>
      <c r="M657" s="460" t="str">
        <f t="shared" si="10"/>
        <v/>
      </c>
    </row>
    <row r="658" spans="1:13" ht="14.45" customHeight="1" x14ac:dyDescent="0.2">
      <c r="A658" s="465"/>
      <c r="B658" s="461"/>
      <c r="C658" s="462"/>
      <c r="D658" s="462"/>
      <c r="E658" s="463"/>
      <c r="F658" s="461"/>
      <c r="G658" s="462"/>
      <c r="H658" s="462"/>
      <c r="I658" s="462"/>
      <c r="J658" s="462"/>
      <c r="K658" s="464"/>
      <c r="L658" s="150"/>
      <c r="M658" s="460" t="str">
        <f t="shared" si="10"/>
        <v/>
      </c>
    </row>
    <row r="659" spans="1:13" ht="14.45" customHeight="1" x14ac:dyDescent="0.2">
      <c r="A659" s="465"/>
      <c r="B659" s="461"/>
      <c r="C659" s="462"/>
      <c r="D659" s="462"/>
      <c r="E659" s="463"/>
      <c r="F659" s="461"/>
      <c r="G659" s="462"/>
      <c r="H659" s="462"/>
      <c r="I659" s="462"/>
      <c r="J659" s="462"/>
      <c r="K659" s="464"/>
      <c r="L659" s="150"/>
      <c r="M659" s="460" t="str">
        <f t="shared" si="10"/>
        <v/>
      </c>
    </row>
    <row r="660" spans="1:13" ht="14.45" customHeight="1" x14ac:dyDescent="0.2">
      <c r="A660" s="465"/>
      <c r="B660" s="461"/>
      <c r="C660" s="462"/>
      <c r="D660" s="462"/>
      <c r="E660" s="463"/>
      <c r="F660" s="461"/>
      <c r="G660" s="462"/>
      <c r="H660" s="462"/>
      <c r="I660" s="462"/>
      <c r="J660" s="462"/>
      <c r="K660" s="464"/>
      <c r="L660" s="150"/>
      <c r="M660" s="460" t="str">
        <f t="shared" si="10"/>
        <v/>
      </c>
    </row>
    <row r="661" spans="1:13" ht="14.45" customHeight="1" x14ac:dyDescent="0.2">
      <c r="A661" s="465"/>
      <c r="B661" s="461"/>
      <c r="C661" s="462"/>
      <c r="D661" s="462"/>
      <c r="E661" s="463"/>
      <c r="F661" s="461"/>
      <c r="G661" s="462"/>
      <c r="H661" s="462"/>
      <c r="I661" s="462"/>
      <c r="J661" s="462"/>
      <c r="K661" s="464"/>
      <c r="L661" s="150"/>
      <c r="M661" s="460" t="str">
        <f t="shared" si="10"/>
        <v/>
      </c>
    </row>
    <row r="662" spans="1:13" ht="14.45" customHeight="1" x14ac:dyDescent="0.2">
      <c r="A662" s="465"/>
      <c r="B662" s="461"/>
      <c r="C662" s="462"/>
      <c r="D662" s="462"/>
      <c r="E662" s="463"/>
      <c r="F662" s="461"/>
      <c r="G662" s="462"/>
      <c r="H662" s="462"/>
      <c r="I662" s="462"/>
      <c r="J662" s="462"/>
      <c r="K662" s="464"/>
      <c r="L662" s="150"/>
      <c r="M662" s="460" t="str">
        <f t="shared" si="10"/>
        <v/>
      </c>
    </row>
    <row r="663" spans="1:13" ht="14.45" customHeight="1" x14ac:dyDescent="0.2">
      <c r="A663" s="465"/>
      <c r="B663" s="461"/>
      <c r="C663" s="462"/>
      <c r="D663" s="462"/>
      <c r="E663" s="463"/>
      <c r="F663" s="461"/>
      <c r="G663" s="462"/>
      <c r="H663" s="462"/>
      <c r="I663" s="462"/>
      <c r="J663" s="462"/>
      <c r="K663" s="464"/>
      <c r="L663" s="150"/>
      <c r="M663" s="460" t="str">
        <f t="shared" si="10"/>
        <v/>
      </c>
    </row>
    <row r="664" spans="1:13" ht="14.45" customHeight="1" x14ac:dyDescent="0.2">
      <c r="A664" s="465"/>
      <c r="B664" s="461"/>
      <c r="C664" s="462"/>
      <c r="D664" s="462"/>
      <c r="E664" s="463"/>
      <c r="F664" s="461"/>
      <c r="G664" s="462"/>
      <c r="H664" s="462"/>
      <c r="I664" s="462"/>
      <c r="J664" s="462"/>
      <c r="K664" s="464"/>
      <c r="L664" s="150"/>
      <c r="M664" s="460" t="str">
        <f t="shared" si="10"/>
        <v/>
      </c>
    </row>
    <row r="665" spans="1:13" ht="14.45" customHeight="1" x14ac:dyDescent="0.2">
      <c r="A665" s="465"/>
      <c r="B665" s="461"/>
      <c r="C665" s="462"/>
      <c r="D665" s="462"/>
      <c r="E665" s="463"/>
      <c r="F665" s="461"/>
      <c r="G665" s="462"/>
      <c r="H665" s="462"/>
      <c r="I665" s="462"/>
      <c r="J665" s="462"/>
      <c r="K665" s="464"/>
      <c r="L665" s="150"/>
      <c r="M665" s="460" t="str">
        <f t="shared" si="10"/>
        <v/>
      </c>
    </row>
    <row r="666" spans="1:13" ht="14.45" customHeight="1" x14ac:dyDescent="0.2">
      <c r="A666" s="465"/>
      <c r="B666" s="461"/>
      <c r="C666" s="462"/>
      <c r="D666" s="462"/>
      <c r="E666" s="463"/>
      <c r="F666" s="461"/>
      <c r="G666" s="462"/>
      <c r="H666" s="462"/>
      <c r="I666" s="462"/>
      <c r="J666" s="462"/>
      <c r="K666" s="464"/>
      <c r="L666" s="150"/>
      <c r="M666" s="460" t="str">
        <f t="shared" si="10"/>
        <v/>
      </c>
    </row>
    <row r="667" spans="1:13" ht="14.45" customHeight="1" x14ac:dyDescent="0.2">
      <c r="A667" s="465"/>
      <c r="B667" s="461"/>
      <c r="C667" s="462"/>
      <c r="D667" s="462"/>
      <c r="E667" s="463"/>
      <c r="F667" s="461"/>
      <c r="G667" s="462"/>
      <c r="H667" s="462"/>
      <c r="I667" s="462"/>
      <c r="J667" s="462"/>
      <c r="K667" s="464"/>
      <c r="L667" s="150"/>
      <c r="M667" s="460" t="str">
        <f t="shared" si="10"/>
        <v/>
      </c>
    </row>
    <row r="668" spans="1:13" ht="14.45" customHeight="1" x14ac:dyDescent="0.2">
      <c r="A668" s="465"/>
      <c r="B668" s="461"/>
      <c r="C668" s="462"/>
      <c r="D668" s="462"/>
      <c r="E668" s="463"/>
      <c r="F668" s="461"/>
      <c r="G668" s="462"/>
      <c r="H668" s="462"/>
      <c r="I668" s="462"/>
      <c r="J668" s="462"/>
      <c r="K668" s="464"/>
      <c r="L668" s="150"/>
      <c r="M668" s="460" t="str">
        <f t="shared" si="10"/>
        <v/>
      </c>
    </row>
    <row r="669" spans="1:13" ht="14.45" customHeight="1" x14ac:dyDescent="0.2">
      <c r="A669" s="465"/>
      <c r="B669" s="461"/>
      <c r="C669" s="462"/>
      <c r="D669" s="462"/>
      <c r="E669" s="463"/>
      <c r="F669" s="461"/>
      <c r="G669" s="462"/>
      <c r="H669" s="462"/>
      <c r="I669" s="462"/>
      <c r="J669" s="462"/>
      <c r="K669" s="464"/>
      <c r="L669" s="150"/>
      <c r="M669" s="460" t="str">
        <f t="shared" si="10"/>
        <v/>
      </c>
    </row>
    <row r="670" spans="1:13" ht="14.45" customHeight="1" x14ac:dyDescent="0.2">
      <c r="A670" s="465"/>
      <c r="B670" s="461"/>
      <c r="C670" s="462"/>
      <c r="D670" s="462"/>
      <c r="E670" s="463"/>
      <c r="F670" s="461"/>
      <c r="G670" s="462"/>
      <c r="H670" s="462"/>
      <c r="I670" s="462"/>
      <c r="J670" s="462"/>
      <c r="K670" s="464"/>
      <c r="L670" s="150"/>
      <c r="M670" s="460" t="str">
        <f t="shared" si="10"/>
        <v/>
      </c>
    </row>
    <row r="671" spans="1:13" ht="14.45" customHeight="1" x14ac:dyDescent="0.2">
      <c r="A671" s="465"/>
      <c r="B671" s="461"/>
      <c r="C671" s="462"/>
      <c r="D671" s="462"/>
      <c r="E671" s="463"/>
      <c r="F671" s="461"/>
      <c r="G671" s="462"/>
      <c r="H671" s="462"/>
      <c r="I671" s="462"/>
      <c r="J671" s="462"/>
      <c r="K671" s="464"/>
      <c r="L671" s="150"/>
      <c r="M671" s="460" t="str">
        <f t="shared" si="10"/>
        <v/>
      </c>
    </row>
    <row r="672" spans="1:13" ht="14.45" customHeight="1" x14ac:dyDescent="0.2">
      <c r="A672" s="465"/>
      <c r="B672" s="461"/>
      <c r="C672" s="462"/>
      <c r="D672" s="462"/>
      <c r="E672" s="463"/>
      <c r="F672" s="461"/>
      <c r="G672" s="462"/>
      <c r="H672" s="462"/>
      <c r="I672" s="462"/>
      <c r="J672" s="462"/>
      <c r="K672" s="464"/>
      <c r="L672" s="150"/>
      <c r="M672" s="460" t="str">
        <f t="shared" si="10"/>
        <v/>
      </c>
    </row>
    <row r="673" spans="1:13" ht="14.45" customHeight="1" x14ac:dyDescent="0.2">
      <c r="A673" s="465"/>
      <c r="B673" s="461"/>
      <c r="C673" s="462"/>
      <c r="D673" s="462"/>
      <c r="E673" s="463"/>
      <c r="F673" s="461"/>
      <c r="G673" s="462"/>
      <c r="H673" s="462"/>
      <c r="I673" s="462"/>
      <c r="J673" s="462"/>
      <c r="K673" s="464"/>
      <c r="L673" s="150"/>
      <c r="M673" s="460" t="str">
        <f t="shared" si="10"/>
        <v/>
      </c>
    </row>
    <row r="674" spans="1:13" ht="14.45" customHeight="1" x14ac:dyDescent="0.2">
      <c r="A674" s="465"/>
      <c r="B674" s="461"/>
      <c r="C674" s="462"/>
      <c r="D674" s="462"/>
      <c r="E674" s="463"/>
      <c r="F674" s="461"/>
      <c r="G674" s="462"/>
      <c r="H674" s="462"/>
      <c r="I674" s="462"/>
      <c r="J674" s="462"/>
      <c r="K674" s="464"/>
      <c r="L674" s="150"/>
      <c r="M674" s="460" t="str">
        <f t="shared" si="10"/>
        <v/>
      </c>
    </row>
    <row r="675" spans="1:13" ht="14.45" customHeight="1" x14ac:dyDescent="0.2">
      <c r="A675" s="465"/>
      <c r="B675" s="461"/>
      <c r="C675" s="462"/>
      <c r="D675" s="462"/>
      <c r="E675" s="463"/>
      <c r="F675" s="461"/>
      <c r="G675" s="462"/>
      <c r="H675" s="462"/>
      <c r="I675" s="462"/>
      <c r="J675" s="462"/>
      <c r="K675" s="464"/>
      <c r="L675" s="150"/>
      <c r="M675" s="460" t="str">
        <f t="shared" si="10"/>
        <v/>
      </c>
    </row>
    <row r="676" spans="1:13" ht="14.45" customHeight="1" x14ac:dyDescent="0.2">
      <c r="A676" s="465"/>
      <c r="B676" s="461"/>
      <c r="C676" s="462"/>
      <c r="D676" s="462"/>
      <c r="E676" s="463"/>
      <c r="F676" s="461"/>
      <c r="G676" s="462"/>
      <c r="H676" s="462"/>
      <c r="I676" s="462"/>
      <c r="J676" s="462"/>
      <c r="K676" s="464"/>
      <c r="L676" s="150"/>
      <c r="M676" s="460" t="str">
        <f t="shared" si="10"/>
        <v/>
      </c>
    </row>
    <row r="677" spans="1:13" ht="14.45" customHeight="1" x14ac:dyDescent="0.2">
      <c r="A677" s="465"/>
      <c r="B677" s="461"/>
      <c r="C677" s="462"/>
      <c r="D677" s="462"/>
      <c r="E677" s="463"/>
      <c r="F677" s="461"/>
      <c r="G677" s="462"/>
      <c r="H677" s="462"/>
      <c r="I677" s="462"/>
      <c r="J677" s="462"/>
      <c r="K677" s="464"/>
      <c r="L677" s="150"/>
      <c r="M677" s="460" t="str">
        <f t="shared" si="10"/>
        <v/>
      </c>
    </row>
    <row r="678" spans="1:13" ht="14.45" customHeight="1" x14ac:dyDescent="0.2">
      <c r="A678" s="465"/>
      <c r="B678" s="461"/>
      <c r="C678" s="462"/>
      <c r="D678" s="462"/>
      <c r="E678" s="463"/>
      <c r="F678" s="461"/>
      <c r="G678" s="462"/>
      <c r="H678" s="462"/>
      <c r="I678" s="462"/>
      <c r="J678" s="462"/>
      <c r="K678" s="464"/>
      <c r="L678" s="150"/>
      <c r="M678" s="460" t="str">
        <f t="shared" si="10"/>
        <v/>
      </c>
    </row>
    <row r="679" spans="1:13" ht="14.45" customHeight="1" x14ac:dyDescent="0.2">
      <c r="A679" s="465"/>
      <c r="B679" s="461"/>
      <c r="C679" s="462"/>
      <c r="D679" s="462"/>
      <c r="E679" s="463"/>
      <c r="F679" s="461"/>
      <c r="G679" s="462"/>
      <c r="H679" s="462"/>
      <c r="I679" s="462"/>
      <c r="J679" s="462"/>
      <c r="K679" s="464"/>
      <c r="L679" s="150"/>
      <c r="M679" s="460" t="str">
        <f t="shared" si="10"/>
        <v/>
      </c>
    </row>
    <row r="680" spans="1:13" ht="14.45" customHeight="1" x14ac:dyDescent="0.2">
      <c r="A680" s="465"/>
      <c r="B680" s="461"/>
      <c r="C680" s="462"/>
      <c r="D680" s="462"/>
      <c r="E680" s="463"/>
      <c r="F680" s="461"/>
      <c r="G680" s="462"/>
      <c r="H680" s="462"/>
      <c r="I680" s="462"/>
      <c r="J680" s="462"/>
      <c r="K680" s="464"/>
      <c r="L680" s="150"/>
      <c r="M680" s="460" t="str">
        <f t="shared" si="10"/>
        <v/>
      </c>
    </row>
    <row r="681" spans="1:13" ht="14.45" customHeight="1" x14ac:dyDescent="0.2">
      <c r="A681" s="465"/>
      <c r="B681" s="461"/>
      <c r="C681" s="462"/>
      <c r="D681" s="462"/>
      <c r="E681" s="463"/>
      <c r="F681" s="461"/>
      <c r="G681" s="462"/>
      <c r="H681" s="462"/>
      <c r="I681" s="462"/>
      <c r="J681" s="462"/>
      <c r="K681" s="464"/>
      <c r="L681" s="150"/>
      <c r="M681" s="460" t="str">
        <f t="shared" si="10"/>
        <v/>
      </c>
    </row>
    <row r="682" spans="1:13" ht="14.45" customHeight="1" x14ac:dyDescent="0.2">
      <c r="A682" s="465"/>
      <c r="B682" s="461"/>
      <c r="C682" s="462"/>
      <c r="D682" s="462"/>
      <c r="E682" s="463"/>
      <c r="F682" s="461"/>
      <c r="G682" s="462"/>
      <c r="H682" s="462"/>
      <c r="I682" s="462"/>
      <c r="J682" s="462"/>
      <c r="K682" s="464"/>
      <c r="L682" s="150"/>
      <c r="M682" s="460" t="str">
        <f t="shared" si="10"/>
        <v/>
      </c>
    </row>
    <row r="683" spans="1:13" ht="14.45" customHeight="1" x14ac:dyDescent="0.2">
      <c r="A683" s="465"/>
      <c r="B683" s="461"/>
      <c r="C683" s="462"/>
      <c r="D683" s="462"/>
      <c r="E683" s="463"/>
      <c r="F683" s="461"/>
      <c r="G683" s="462"/>
      <c r="H683" s="462"/>
      <c r="I683" s="462"/>
      <c r="J683" s="462"/>
      <c r="K683" s="464"/>
      <c r="L683" s="150"/>
      <c r="M683" s="460" t="str">
        <f t="shared" si="10"/>
        <v/>
      </c>
    </row>
    <row r="684" spans="1:13" ht="14.45" customHeight="1" x14ac:dyDescent="0.2">
      <c r="A684" s="465"/>
      <c r="B684" s="461"/>
      <c r="C684" s="462"/>
      <c r="D684" s="462"/>
      <c r="E684" s="463"/>
      <c r="F684" s="461"/>
      <c r="G684" s="462"/>
      <c r="H684" s="462"/>
      <c r="I684" s="462"/>
      <c r="J684" s="462"/>
      <c r="K684" s="464"/>
      <c r="L684" s="150"/>
      <c r="M684" s="460" t="str">
        <f t="shared" si="10"/>
        <v/>
      </c>
    </row>
    <row r="685" spans="1:13" ht="14.45" customHeight="1" x14ac:dyDescent="0.2">
      <c r="A685" s="465"/>
      <c r="B685" s="461"/>
      <c r="C685" s="462"/>
      <c r="D685" s="462"/>
      <c r="E685" s="463"/>
      <c r="F685" s="461"/>
      <c r="G685" s="462"/>
      <c r="H685" s="462"/>
      <c r="I685" s="462"/>
      <c r="J685" s="462"/>
      <c r="K685" s="464"/>
      <c r="L685" s="150"/>
      <c r="M685" s="460" t="str">
        <f t="shared" si="10"/>
        <v/>
      </c>
    </row>
    <row r="686" spans="1:13" ht="14.45" customHeight="1" x14ac:dyDescent="0.2">
      <c r="A686" s="465"/>
      <c r="B686" s="461"/>
      <c r="C686" s="462"/>
      <c r="D686" s="462"/>
      <c r="E686" s="463"/>
      <c r="F686" s="461"/>
      <c r="G686" s="462"/>
      <c r="H686" s="462"/>
      <c r="I686" s="462"/>
      <c r="J686" s="462"/>
      <c r="K686" s="464"/>
      <c r="L686" s="150"/>
      <c r="M686" s="460" t="str">
        <f t="shared" si="10"/>
        <v/>
      </c>
    </row>
    <row r="687" spans="1:13" ht="14.45" customHeight="1" x14ac:dyDescent="0.2">
      <c r="A687" s="465"/>
      <c r="B687" s="461"/>
      <c r="C687" s="462"/>
      <c r="D687" s="462"/>
      <c r="E687" s="463"/>
      <c r="F687" s="461"/>
      <c r="G687" s="462"/>
      <c r="H687" s="462"/>
      <c r="I687" s="462"/>
      <c r="J687" s="462"/>
      <c r="K687" s="464"/>
      <c r="L687" s="150"/>
      <c r="M687" s="460" t="str">
        <f t="shared" si="10"/>
        <v/>
      </c>
    </row>
    <row r="688" spans="1:13" ht="14.45" customHeight="1" x14ac:dyDescent="0.2">
      <c r="A688" s="465"/>
      <c r="B688" s="461"/>
      <c r="C688" s="462"/>
      <c r="D688" s="462"/>
      <c r="E688" s="463"/>
      <c r="F688" s="461"/>
      <c r="G688" s="462"/>
      <c r="H688" s="462"/>
      <c r="I688" s="462"/>
      <c r="J688" s="462"/>
      <c r="K688" s="464"/>
      <c r="L688" s="150"/>
      <c r="M688" s="460" t="str">
        <f t="shared" si="10"/>
        <v/>
      </c>
    </row>
    <row r="689" spans="1:13" ht="14.45" customHeight="1" x14ac:dyDescent="0.2">
      <c r="A689" s="465"/>
      <c r="B689" s="461"/>
      <c r="C689" s="462"/>
      <c r="D689" s="462"/>
      <c r="E689" s="463"/>
      <c r="F689" s="461"/>
      <c r="G689" s="462"/>
      <c r="H689" s="462"/>
      <c r="I689" s="462"/>
      <c r="J689" s="462"/>
      <c r="K689" s="464"/>
      <c r="L689" s="150"/>
      <c r="M689" s="460" t="str">
        <f t="shared" si="10"/>
        <v/>
      </c>
    </row>
    <row r="690" spans="1:13" ht="14.45" customHeight="1" x14ac:dyDescent="0.2">
      <c r="A690" s="465"/>
      <c r="B690" s="461"/>
      <c r="C690" s="462"/>
      <c r="D690" s="462"/>
      <c r="E690" s="463"/>
      <c r="F690" s="461"/>
      <c r="G690" s="462"/>
      <c r="H690" s="462"/>
      <c r="I690" s="462"/>
      <c r="J690" s="462"/>
      <c r="K690" s="464"/>
      <c r="L690" s="150"/>
      <c r="M690" s="460" t="str">
        <f t="shared" si="10"/>
        <v/>
      </c>
    </row>
    <row r="691" spans="1:13" ht="14.45" customHeight="1" x14ac:dyDescent="0.2">
      <c r="A691" s="465"/>
      <c r="B691" s="461"/>
      <c r="C691" s="462"/>
      <c r="D691" s="462"/>
      <c r="E691" s="463"/>
      <c r="F691" s="461"/>
      <c r="G691" s="462"/>
      <c r="H691" s="462"/>
      <c r="I691" s="462"/>
      <c r="J691" s="462"/>
      <c r="K691" s="464"/>
      <c r="L691" s="150"/>
      <c r="M691" s="460" t="str">
        <f t="shared" si="10"/>
        <v/>
      </c>
    </row>
    <row r="692" spans="1:13" ht="14.45" customHeight="1" x14ac:dyDescent="0.2">
      <c r="A692" s="465"/>
      <c r="B692" s="461"/>
      <c r="C692" s="462"/>
      <c r="D692" s="462"/>
      <c r="E692" s="463"/>
      <c r="F692" s="461"/>
      <c r="G692" s="462"/>
      <c r="H692" s="462"/>
      <c r="I692" s="462"/>
      <c r="J692" s="462"/>
      <c r="K692" s="464"/>
      <c r="L692" s="150"/>
      <c r="M692" s="460" t="str">
        <f t="shared" si="10"/>
        <v/>
      </c>
    </row>
    <row r="693" spans="1:13" ht="14.45" customHeight="1" x14ac:dyDescent="0.2">
      <c r="A693" s="465"/>
      <c r="B693" s="461"/>
      <c r="C693" s="462"/>
      <c r="D693" s="462"/>
      <c r="E693" s="463"/>
      <c r="F693" s="461"/>
      <c r="G693" s="462"/>
      <c r="H693" s="462"/>
      <c r="I693" s="462"/>
      <c r="J693" s="462"/>
      <c r="K693" s="464"/>
      <c r="L693" s="150"/>
      <c r="M693" s="460" t="str">
        <f t="shared" si="10"/>
        <v/>
      </c>
    </row>
    <row r="694" spans="1:13" ht="14.45" customHeight="1" x14ac:dyDescent="0.2">
      <c r="A694" s="465"/>
      <c r="B694" s="461"/>
      <c r="C694" s="462"/>
      <c r="D694" s="462"/>
      <c r="E694" s="463"/>
      <c r="F694" s="461"/>
      <c r="G694" s="462"/>
      <c r="H694" s="462"/>
      <c r="I694" s="462"/>
      <c r="J694" s="462"/>
      <c r="K694" s="464"/>
      <c r="L694" s="150"/>
      <c r="M694" s="460" t="str">
        <f t="shared" si="10"/>
        <v/>
      </c>
    </row>
    <row r="695" spans="1:13" ht="14.45" customHeight="1" x14ac:dyDescent="0.2">
      <c r="A695" s="465"/>
      <c r="B695" s="461"/>
      <c r="C695" s="462"/>
      <c r="D695" s="462"/>
      <c r="E695" s="463"/>
      <c r="F695" s="461"/>
      <c r="G695" s="462"/>
      <c r="H695" s="462"/>
      <c r="I695" s="462"/>
      <c r="J695" s="462"/>
      <c r="K695" s="464"/>
      <c r="L695" s="150"/>
      <c r="M695" s="460" t="str">
        <f t="shared" si="10"/>
        <v/>
      </c>
    </row>
    <row r="696" spans="1:13" ht="14.45" customHeight="1" x14ac:dyDescent="0.2">
      <c r="A696" s="465"/>
      <c r="B696" s="461"/>
      <c r="C696" s="462"/>
      <c r="D696" s="462"/>
      <c r="E696" s="463"/>
      <c r="F696" s="461"/>
      <c r="G696" s="462"/>
      <c r="H696" s="462"/>
      <c r="I696" s="462"/>
      <c r="J696" s="462"/>
      <c r="K696" s="464"/>
      <c r="L696" s="150"/>
      <c r="M696" s="460" t="str">
        <f t="shared" si="10"/>
        <v/>
      </c>
    </row>
    <row r="697" spans="1:13" ht="14.45" customHeight="1" x14ac:dyDescent="0.2">
      <c r="A697" s="465"/>
      <c r="B697" s="461"/>
      <c r="C697" s="462"/>
      <c r="D697" s="462"/>
      <c r="E697" s="463"/>
      <c r="F697" s="461"/>
      <c r="G697" s="462"/>
      <c r="H697" s="462"/>
      <c r="I697" s="462"/>
      <c r="J697" s="462"/>
      <c r="K697" s="464"/>
      <c r="L697" s="150"/>
      <c r="M697" s="460" t="str">
        <f t="shared" si="10"/>
        <v/>
      </c>
    </row>
    <row r="698" spans="1:13" ht="14.45" customHeight="1" x14ac:dyDescent="0.2">
      <c r="A698" s="465"/>
      <c r="B698" s="461"/>
      <c r="C698" s="462"/>
      <c r="D698" s="462"/>
      <c r="E698" s="463"/>
      <c r="F698" s="461"/>
      <c r="G698" s="462"/>
      <c r="H698" s="462"/>
      <c r="I698" s="462"/>
      <c r="J698" s="462"/>
      <c r="K698" s="464"/>
      <c r="L698" s="150"/>
      <c r="M698" s="460" t="str">
        <f t="shared" si="10"/>
        <v/>
      </c>
    </row>
    <row r="699" spans="1:13" ht="14.45" customHeight="1" x14ac:dyDescent="0.2">
      <c r="A699" s="465"/>
      <c r="B699" s="461"/>
      <c r="C699" s="462"/>
      <c r="D699" s="462"/>
      <c r="E699" s="463"/>
      <c r="F699" s="461"/>
      <c r="G699" s="462"/>
      <c r="H699" s="462"/>
      <c r="I699" s="462"/>
      <c r="J699" s="462"/>
      <c r="K699" s="464"/>
      <c r="L699" s="150"/>
      <c r="M699" s="460" t="str">
        <f t="shared" si="10"/>
        <v/>
      </c>
    </row>
    <row r="700" spans="1:13" ht="14.45" customHeight="1" x14ac:dyDescent="0.2">
      <c r="A700" s="465"/>
      <c r="B700" s="461"/>
      <c r="C700" s="462"/>
      <c r="D700" s="462"/>
      <c r="E700" s="463"/>
      <c r="F700" s="461"/>
      <c r="G700" s="462"/>
      <c r="H700" s="462"/>
      <c r="I700" s="462"/>
      <c r="J700" s="462"/>
      <c r="K700" s="464"/>
      <c r="L700" s="150"/>
      <c r="M700" s="460" t="str">
        <f t="shared" si="10"/>
        <v/>
      </c>
    </row>
    <row r="701" spans="1:13" ht="14.45" customHeight="1" x14ac:dyDescent="0.2">
      <c r="A701" s="465"/>
      <c r="B701" s="461"/>
      <c r="C701" s="462"/>
      <c r="D701" s="462"/>
      <c r="E701" s="463"/>
      <c r="F701" s="461"/>
      <c r="G701" s="462"/>
      <c r="H701" s="462"/>
      <c r="I701" s="462"/>
      <c r="J701" s="462"/>
      <c r="K701" s="464"/>
      <c r="L701" s="150"/>
      <c r="M701" s="460" t="str">
        <f t="shared" si="10"/>
        <v/>
      </c>
    </row>
    <row r="702" spans="1:13" ht="14.45" customHeight="1" x14ac:dyDescent="0.2">
      <c r="A702" s="465"/>
      <c r="B702" s="461"/>
      <c r="C702" s="462"/>
      <c r="D702" s="462"/>
      <c r="E702" s="463"/>
      <c r="F702" s="461"/>
      <c r="G702" s="462"/>
      <c r="H702" s="462"/>
      <c r="I702" s="462"/>
      <c r="J702" s="462"/>
      <c r="K702" s="464"/>
      <c r="L702" s="150"/>
      <c r="M702" s="460" t="str">
        <f t="shared" si="10"/>
        <v/>
      </c>
    </row>
    <row r="703" spans="1:13" ht="14.45" customHeight="1" x14ac:dyDescent="0.2">
      <c r="A703" s="465"/>
      <c r="B703" s="461"/>
      <c r="C703" s="462"/>
      <c r="D703" s="462"/>
      <c r="E703" s="463"/>
      <c r="F703" s="461"/>
      <c r="G703" s="462"/>
      <c r="H703" s="462"/>
      <c r="I703" s="462"/>
      <c r="J703" s="462"/>
      <c r="K703" s="464"/>
      <c r="L703" s="150"/>
      <c r="M703" s="460" t="str">
        <f t="shared" si="10"/>
        <v/>
      </c>
    </row>
    <row r="704" spans="1:13" ht="14.45" customHeight="1" x14ac:dyDescent="0.2">
      <c r="A704" s="465"/>
      <c r="B704" s="461"/>
      <c r="C704" s="462"/>
      <c r="D704" s="462"/>
      <c r="E704" s="463"/>
      <c r="F704" s="461"/>
      <c r="G704" s="462"/>
      <c r="H704" s="462"/>
      <c r="I704" s="462"/>
      <c r="J704" s="462"/>
      <c r="K704" s="464"/>
      <c r="L704" s="150"/>
      <c r="M704" s="460" t="str">
        <f t="shared" si="10"/>
        <v/>
      </c>
    </row>
    <row r="705" spans="1:13" ht="14.45" customHeight="1" x14ac:dyDescent="0.2">
      <c r="A705" s="465"/>
      <c r="B705" s="461"/>
      <c r="C705" s="462"/>
      <c r="D705" s="462"/>
      <c r="E705" s="463"/>
      <c r="F705" s="461"/>
      <c r="G705" s="462"/>
      <c r="H705" s="462"/>
      <c r="I705" s="462"/>
      <c r="J705" s="462"/>
      <c r="K705" s="464"/>
      <c r="L705" s="150"/>
      <c r="M705" s="460" t="str">
        <f t="shared" si="10"/>
        <v/>
      </c>
    </row>
    <row r="706" spans="1:13" ht="14.45" customHeight="1" x14ac:dyDescent="0.2">
      <c r="A706" s="465"/>
      <c r="B706" s="461"/>
      <c r="C706" s="462"/>
      <c r="D706" s="462"/>
      <c r="E706" s="463"/>
      <c r="F706" s="461"/>
      <c r="G706" s="462"/>
      <c r="H706" s="462"/>
      <c r="I706" s="462"/>
      <c r="J706" s="462"/>
      <c r="K706" s="464"/>
      <c r="L706" s="150"/>
      <c r="M706" s="460" t="str">
        <f t="shared" si="10"/>
        <v/>
      </c>
    </row>
    <row r="707" spans="1:13" ht="14.45" customHeight="1" x14ac:dyDescent="0.2">
      <c r="A707" s="465"/>
      <c r="B707" s="461"/>
      <c r="C707" s="462"/>
      <c r="D707" s="462"/>
      <c r="E707" s="463"/>
      <c r="F707" s="461"/>
      <c r="G707" s="462"/>
      <c r="H707" s="462"/>
      <c r="I707" s="462"/>
      <c r="J707" s="462"/>
      <c r="K707" s="464"/>
      <c r="L707" s="150"/>
      <c r="M707" s="460" t="str">
        <f t="shared" si="10"/>
        <v/>
      </c>
    </row>
    <row r="708" spans="1:13" ht="14.45" customHeight="1" x14ac:dyDescent="0.2">
      <c r="A708" s="465"/>
      <c r="B708" s="461"/>
      <c r="C708" s="462"/>
      <c r="D708" s="462"/>
      <c r="E708" s="463"/>
      <c r="F708" s="461"/>
      <c r="G708" s="462"/>
      <c r="H708" s="462"/>
      <c r="I708" s="462"/>
      <c r="J708" s="462"/>
      <c r="K708" s="464"/>
      <c r="L708" s="150"/>
      <c r="M708" s="460" t="str">
        <f t="shared" si="10"/>
        <v/>
      </c>
    </row>
    <row r="709" spans="1:13" ht="14.45" customHeight="1" x14ac:dyDescent="0.2">
      <c r="A709" s="465"/>
      <c r="B709" s="461"/>
      <c r="C709" s="462"/>
      <c r="D709" s="462"/>
      <c r="E709" s="463"/>
      <c r="F709" s="461"/>
      <c r="G709" s="462"/>
      <c r="H709" s="462"/>
      <c r="I709" s="462"/>
      <c r="J709" s="462"/>
      <c r="K709" s="464"/>
      <c r="L709" s="150"/>
      <c r="M709" s="460" t="str">
        <f t="shared" si="10"/>
        <v/>
      </c>
    </row>
    <row r="710" spans="1:13" ht="14.45" customHeight="1" x14ac:dyDescent="0.2">
      <c r="A710" s="465"/>
      <c r="B710" s="461"/>
      <c r="C710" s="462"/>
      <c r="D710" s="462"/>
      <c r="E710" s="463"/>
      <c r="F710" s="461"/>
      <c r="G710" s="462"/>
      <c r="H710" s="462"/>
      <c r="I710" s="462"/>
      <c r="J710" s="462"/>
      <c r="K710" s="464"/>
      <c r="L710" s="150"/>
      <c r="M710" s="460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5"/>
      <c r="B711" s="461"/>
      <c r="C711" s="462"/>
      <c r="D711" s="462"/>
      <c r="E711" s="463"/>
      <c r="F711" s="461"/>
      <c r="G711" s="462"/>
      <c r="H711" s="462"/>
      <c r="I711" s="462"/>
      <c r="J711" s="462"/>
      <c r="K711" s="464"/>
      <c r="L711" s="150"/>
      <c r="M711" s="460" t="str">
        <f t="shared" si="11"/>
        <v/>
      </c>
    </row>
    <row r="712" spans="1:13" ht="14.45" customHeight="1" x14ac:dyDescent="0.2">
      <c r="A712" s="465"/>
      <c r="B712" s="461"/>
      <c r="C712" s="462"/>
      <c r="D712" s="462"/>
      <c r="E712" s="463"/>
      <c r="F712" s="461"/>
      <c r="G712" s="462"/>
      <c r="H712" s="462"/>
      <c r="I712" s="462"/>
      <c r="J712" s="462"/>
      <c r="K712" s="464"/>
      <c r="L712" s="150"/>
      <c r="M712" s="460" t="str">
        <f t="shared" si="11"/>
        <v/>
      </c>
    </row>
    <row r="713" spans="1:13" ht="14.45" customHeight="1" x14ac:dyDescent="0.2">
      <c r="A713" s="465"/>
      <c r="B713" s="461"/>
      <c r="C713" s="462"/>
      <c r="D713" s="462"/>
      <c r="E713" s="463"/>
      <c r="F713" s="461"/>
      <c r="G713" s="462"/>
      <c r="H713" s="462"/>
      <c r="I713" s="462"/>
      <c r="J713" s="462"/>
      <c r="K713" s="464"/>
      <c r="L713" s="150"/>
      <c r="M713" s="460" t="str">
        <f t="shared" si="11"/>
        <v/>
      </c>
    </row>
    <row r="714" spans="1:13" ht="14.45" customHeight="1" x14ac:dyDescent="0.2">
      <c r="A714" s="465"/>
      <c r="B714" s="461"/>
      <c r="C714" s="462"/>
      <c r="D714" s="462"/>
      <c r="E714" s="463"/>
      <c r="F714" s="461"/>
      <c r="G714" s="462"/>
      <c r="H714" s="462"/>
      <c r="I714" s="462"/>
      <c r="J714" s="462"/>
      <c r="K714" s="464"/>
      <c r="L714" s="150"/>
      <c r="M714" s="460" t="str">
        <f t="shared" si="11"/>
        <v/>
      </c>
    </row>
    <row r="715" spans="1:13" ht="14.45" customHeight="1" x14ac:dyDescent="0.2">
      <c r="A715" s="465"/>
      <c r="B715" s="461"/>
      <c r="C715" s="462"/>
      <c r="D715" s="462"/>
      <c r="E715" s="463"/>
      <c r="F715" s="461"/>
      <c r="G715" s="462"/>
      <c r="H715" s="462"/>
      <c r="I715" s="462"/>
      <c r="J715" s="462"/>
      <c r="K715" s="464"/>
      <c r="L715" s="150"/>
      <c r="M715" s="460" t="str">
        <f t="shared" si="11"/>
        <v/>
      </c>
    </row>
    <row r="716" spans="1:13" ht="14.45" customHeight="1" x14ac:dyDescent="0.2">
      <c r="A716" s="465"/>
      <c r="B716" s="461"/>
      <c r="C716" s="462"/>
      <c r="D716" s="462"/>
      <c r="E716" s="463"/>
      <c r="F716" s="461"/>
      <c r="G716" s="462"/>
      <c r="H716" s="462"/>
      <c r="I716" s="462"/>
      <c r="J716" s="462"/>
      <c r="K716" s="464"/>
      <c r="L716" s="150"/>
      <c r="M716" s="460" t="str">
        <f t="shared" si="11"/>
        <v/>
      </c>
    </row>
    <row r="717" spans="1:13" ht="14.45" customHeight="1" x14ac:dyDescent="0.2">
      <c r="A717" s="465"/>
      <c r="B717" s="461"/>
      <c r="C717" s="462"/>
      <c r="D717" s="462"/>
      <c r="E717" s="463"/>
      <c r="F717" s="461"/>
      <c r="G717" s="462"/>
      <c r="H717" s="462"/>
      <c r="I717" s="462"/>
      <c r="J717" s="462"/>
      <c r="K717" s="464"/>
      <c r="L717" s="150"/>
      <c r="M717" s="460" t="str">
        <f t="shared" si="11"/>
        <v/>
      </c>
    </row>
    <row r="718" spans="1:13" ht="14.45" customHeight="1" x14ac:dyDescent="0.2">
      <c r="A718" s="465"/>
      <c r="B718" s="461"/>
      <c r="C718" s="462"/>
      <c r="D718" s="462"/>
      <c r="E718" s="463"/>
      <c r="F718" s="461"/>
      <c r="G718" s="462"/>
      <c r="H718" s="462"/>
      <c r="I718" s="462"/>
      <c r="J718" s="462"/>
      <c r="K718" s="464"/>
      <c r="L718" s="150"/>
      <c r="M718" s="460" t="str">
        <f t="shared" si="11"/>
        <v/>
      </c>
    </row>
    <row r="719" spans="1:13" ht="14.45" customHeight="1" x14ac:dyDescent="0.2">
      <c r="A719" s="465"/>
      <c r="B719" s="461"/>
      <c r="C719" s="462"/>
      <c r="D719" s="462"/>
      <c r="E719" s="463"/>
      <c r="F719" s="461"/>
      <c r="G719" s="462"/>
      <c r="H719" s="462"/>
      <c r="I719" s="462"/>
      <c r="J719" s="462"/>
      <c r="K719" s="464"/>
      <c r="L719" s="150"/>
      <c r="M719" s="460" t="str">
        <f t="shared" si="11"/>
        <v/>
      </c>
    </row>
    <row r="720" spans="1:13" ht="14.45" customHeight="1" x14ac:dyDescent="0.2">
      <c r="A720" s="465"/>
      <c r="B720" s="461"/>
      <c r="C720" s="462"/>
      <c r="D720" s="462"/>
      <c r="E720" s="463"/>
      <c r="F720" s="461"/>
      <c r="G720" s="462"/>
      <c r="H720" s="462"/>
      <c r="I720" s="462"/>
      <c r="J720" s="462"/>
      <c r="K720" s="464"/>
      <c r="L720" s="150"/>
      <c r="M720" s="460" t="str">
        <f t="shared" si="11"/>
        <v/>
      </c>
    </row>
    <row r="721" spans="1:13" ht="14.45" customHeight="1" x14ac:dyDescent="0.2">
      <c r="A721" s="465"/>
      <c r="B721" s="461"/>
      <c r="C721" s="462"/>
      <c r="D721" s="462"/>
      <c r="E721" s="463"/>
      <c r="F721" s="461"/>
      <c r="G721" s="462"/>
      <c r="H721" s="462"/>
      <c r="I721" s="462"/>
      <c r="J721" s="462"/>
      <c r="K721" s="464"/>
      <c r="L721" s="150"/>
      <c r="M721" s="460" t="str">
        <f t="shared" si="11"/>
        <v/>
      </c>
    </row>
    <row r="722" spans="1:13" ht="14.45" customHeight="1" x14ac:dyDescent="0.2">
      <c r="A722" s="465"/>
      <c r="B722" s="461"/>
      <c r="C722" s="462"/>
      <c r="D722" s="462"/>
      <c r="E722" s="463"/>
      <c r="F722" s="461"/>
      <c r="G722" s="462"/>
      <c r="H722" s="462"/>
      <c r="I722" s="462"/>
      <c r="J722" s="462"/>
      <c r="K722" s="464"/>
      <c r="L722" s="150"/>
      <c r="M722" s="460" t="str">
        <f t="shared" si="11"/>
        <v/>
      </c>
    </row>
    <row r="723" spans="1:13" ht="14.45" customHeight="1" x14ac:dyDescent="0.2">
      <c r="A723" s="465"/>
      <c r="B723" s="461"/>
      <c r="C723" s="462"/>
      <c r="D723" s="462"/>
      <c r="E723" s="463"/>
      <c r="F723" s="461"/>
      <c r="G723" s="462"/>
      <c r="H723" s="462"/>
      <c r="I723" s="462"/>
      <c r="J723" s="462"/>
      <c r="K723" s="464"/>
      <c r="L723" s="150"/>
      <c r="M723" s="460" t="str">
        <f t="shared" si="11"/>
        <v/>
      </c>
    </row>
    <row r="724" spans="1:13" ht="14.45" customHeight="1" x14ac:dyDescent="0.2">
      <c r="A724" s="465"/>
      <c r="B724" s="461"/>
      <c r="C724" s="462"/>
      <c r="D724" s="462"/>
      <c r="E724" s="463"/>
      <c r="F724" s="461"/>
      <c r="G724" s="462"/>
      <c r="H724" s="462"/>
      <c r="I724" s="462"/>
      <c r="J724" s="462"/>
      <c r="K724" s="464"/>
      <c r="L724" s="150"/>
      <c r="M724" s="460" t="str">
        <f t="shared" si="11"/>
        <v/>
      </c>
    </row>
    <row r="725" spans="1:13" ht="14.45" customHeight="1" x14ac:dyDescent="0.2">
      <c r="A725" s="465"/>
      <c r="B725" s="461"/>
      <c r="C725" s="462"/>
      <c r="D725" s="462"/>
      <c r="E725" s="463"/>
      <c r="F725" s="461"/>
      <c r="G725" s="462"/>
      <c r="H725" s="462"/>
      <c r="I725" s="462"/>
      <c r="J725" s="462"/>
      <c r="K725" s="464"/>
      <c r="L725" s="150"/>
      <c r="M725" s="460" t="str">
        <f t="shared" si="11"/>
        <v/>
      </c>
    </row>
    <row r="726" spans="1:13" ht="14.45" customHeight="1" x14ac:dyDescent="0.2">
      <c r="A726" s="465"/>
      <c r="B726" s="461"/>
      <c r="C726" s="462"/>
      <c r="D726" s="462"/>
      <c r="E726" s="463"/>
      <c r="F726" s="461"/>
      <c r="G726" s="462"/>
      <c r="H726" s="462"/>
      <c r="I726" s="462"/>
      <c r="J726" s="462"/>
      <c r="K726" s="464"/>
      <c r="L726" s="150"/>
      <c r="M726" s="460" t="str">
        <f t="shared" si="11"/>
        <v/>
      </c>
    </row>
    <row r="727" spans="1:13" ht="14.45" customHeight="1" x14ac:dyDescent="0.2">
      <c r="A727" s="465"/>
      <c r="B727" s="461"/>
      <c r="C727" s="462"/>
      <c r="D727" s="462"/>
      <c r="E727" s="463"/>
      <c r="F727" s="461"/>
      <c r="G727" s="462"/>
      <c r="H727" s="462"/>
      <c r="I727" s="462"/>
      <c r="J727" s="462"/>
      <c r="K727" s="464"/>
      <c r="L727" s="150"/>
      <c r="M727" s="460" t="str">
        <f t="shared" si="11"/>
        <v/>
      </c>
    </row>
    <row r="728" spans="1:13" ht="14.45" customHeight="1" x14ac:dyDescent="0.2">
      <c r="A728" s="465"/>
      <c r="B728" s="461"/>
      <c r="C728" s="462"/>
      <c r="D728" s="462"/>
      <c r="E728" s="463"/>
      <c r="F728" s="461"/>
      <c r="G728" s="462"/>
      <c r="H728" s="462"/>
      <c r="I728" s="462"/>
      <c r="J728" s="462"/>
      <c r="K728" s="464"/>
      <c r="L728" s="150"/>
      <c r="M728" s="460" t="str">
        <f t="shared" si="11"/>
        <v/>
      </c>
    </row>
    <row r="729" spans="1:13" ht="14.45" customHeight="1" x14ac:dyDescent="0.2">
      <c r="A729" s="465"/>
      <c r="B729" s="461"/>
      <c r="C729" s="462"/>
      <c r="D729" s="462"/>
      <c r="E729" s="463"/>
      <c r="F729" s="461"/>
      <c r="G729" s="462"/>
      <c r="H729" s="462"/>
      <c r="I729" s="462"/>
      <c r="J729" s="462"/>
      <c r="K729" s="464"/>
      <c r="L729" s="150"/>
      <c r="M729" s="460" t="str">
        <f t="shared" si="11"/>
        <v/>
      </c>
    </row>
    <row r="730" spans="1:13" ht="14.45" customHeight="1" x14ac:dyDescent="0.2">
      <c r="A730" s="465"/>
      <c r="B730" s="461"/>
      <c r="C730" s="462"/>
      <c r="D730" s="462"/>
      <c r="E730" s="463"/>
      <c r="F730" s="461"/>
      <c r="G730" s="462"/>
      <c r="H730" s="462"/>
      <c r="I730" s="462"/>
      <c r="J730" s="462"/>
      <c r="K730" s="464"/>
      <c r="L730" s="150"/>
      <c r="M730" s="460" t="str">
        <f t="shared" si="11"/>
        <v/>
      </c>
    </row>
    <row r="731" spans="1:13" ht="14.45" customHeight="1" x14ac:dyDescent="0.2">
      <c r="A731" s="465"/>
      <c r="B731" s="461"/>
      <c r="C731" s="462"/>
      <c r="D731" s="462"/>
      <c r="E731" s="463"/>
      <c r="F731" s="461"/>
      <c r="G731" s="462"/>
      <c r="H731" s="462"/>
      <c r="I731" s="462"/>
      <c r="J731" s="462"/>
      <c r="K731" s="464"/>
      <c r="L731" s="150"/>
      <c r="M731" s="460" t="str">
        <f t="shared" si="11"/>
        <v/>
      </c>
    </row>
    <row r="732" spans="1:13" ht="14.45" customHeight="1" x14ac:dyDescent="0.2">
      <c r="A732" s="465"/>
      <c r="B732" s="461"/>
      <c r="C732" s="462"/>
      <c r="D732" s="462"/>
      <c r="E732" s="463"/>
      <c r="F732" s="461"/>
      <c r="G732" s="462"/>
      <c r="H732" s="462"/>
      <c r="I732" s="462"/>
      <c r="J732" s="462"/>
      <c r="K732" s="464"/>
      <c r="L732" s="150"/>
      <c r="M732" s="460" t="str">
        <f t="shared" si="11"/>
        <v/>
      </c>
    </row>
    <row r="733" spans="1:13" ht="14.45" customHeight="1" x14ac:dyDescent="0.2">
      <c r="A733" s="465"/>
      <c r="B733" s="461"/>
      <c r="C733" s="462"/>
      <c r="D733" s="462"/>
      <c r="E733" s="463"/>
      <c r="F733" s="461"/>
      <c r="G733" s="462"/>
      <c r="H733" s="462"/>
      <c r="I733" s="462"/>
      <c r="J733" s="462"/>
      <c r="K733" s="464"/>
      <c r="L733" s="150"/>
      <c r="M733" s="460" t="str">
        <f t="shared" si="11"/>
        <v/>
      </c>
    </row>
    <row r="734" spans="1:13" ht="14.45" customHeight="1" x14ac:dyDescent="0.2">
      <c r="A734" s="465"/>
      <c r="B734" s="461"/>
      <c r="C734" s="462"/>
      <c r="D734" s="462"/>
      <c r="E734" s="463"/>
      <c r="F734" s="461"/>
      <c r="G734" s="462"/>
      <c r="H734" s="462"/>
      <c r="I734" s="462"/>
      <c r="J734" s="462"/>
      <c r="K734" s="464"/>
      <c r="L734" s="150"/>
      <c r="M734" s="460" t="str">
        <f t="shared" si="11"/>
        <v/>
      </c>
    </row>
    <row r="735" spans="1:13" ht="14.45" customHeight="1" x14ac:dyDescent="0.2">
      <c r="A735" s="465"/>
      <c r="B735" s="461"/>
      <c r="C735" s="462"/>
      <c r="D735" s="462"/>
      <c r="E735" s="463"/>
      <c r="F735" s="461"/>
      <c r="G735" s="462"/>
      <c r="H735" s="462"/>
      <c r="I735" s="462"/>
      <c r="J735" s="462"/>
      <c r="K735" s="464"/>
      <c r="L735" s="150"/>
      <c r="M735" s="460" t="str">
        <f t="shared" si="11"/>
        <v/>
      </c>
    </row>
    <row r="736" spans="1:13" ht="14.45" customHeight="1" x14ac:dyDescent="0.2">
      <c r="A736" s="465"/>
      <c r="B736" s="461"/>
      <c r="C736" s="462"/>
      <c r="D736" s="462"/>
      <c r="E736" s="463"/>
      <c r="F736" s="461"/>
      <c r="G736" s="462"/>
      <c r="H736" s="462"/>
      <c r="I736" s="462"/>
      <c r="J736" s="462"/>
      <c r="K736" s="464"/>
      <c r="L736" s="150"/>
      <c r="M736" s="460" t="str">
        <f t="shared" si="11"/>
        <v/>
      </c>
    </row>
    <row r="737" spans="1:13" ht="14.45" customHeight="1" x14ac:dyDescent="0.2">
      <c r="A737" s="465"/>
      <c r="B737" s="461"/>
      <c r="C737" s="462"/>
      <c r="D737" s="462"/>
      <c r="E737" s="463"/>
      <c r="F737" s="461"/>
      <c r="G737" s="462"/>
      <c r="H737" s="462"/>
      <c r="I737" s="462"/>
      <c r="J737" s="462"/>
      <c r="K737" s="464"/>
      <c r="L737" s="150"/>
      <c r="M737" s="460" t="str">
        <f t="shared" si="11"/>
        <v/>
      </c>
    </row>
    <row r="738" spans="1:13" ht="14.45" customHeight="1" x14ac:dyDescent="0.2">
      <c r="A738" s="465"/>
      <c r="B738" s="461"/>
      <c r="C738" s="462"/>
      <c r="D738" s="462"/>
      <c r="E738" s="463"/>
      <c r="F738" s="461"/>
      <c r="G738" s="462"/>
      <c r="H738" s="462"/>
      <c r="I738" s="462"/>
      <c r="J738" s="462"/>
      <c r="K738" s="464"/>
      <c r="L738" s="150"/>
      <c r="M738" s="460" t="str">
        <f t="shared" si="11"/>
        <v/>
      </c>
    </row>
    <row r="739" spans="1:13" ht="14.45" customHeight="1" x14ac:dyDescent="0.2">
      <c r="A739" s="465"/>
      <c r="B739" s="461"/>
      <c r="C739" s="462"/>
      <c r="D739" s="462"/>
      <c r="E739" s="463"/>
      <c r="F739" s="461"/>
      <c r="G739" s="462"/>
      <c r="H739" s="462"/>
      <c r="I739" s="462"/>
      <c r="J739" s="462"/>
      <c r="K739" s="464"/>
      <c r="L739" s="150"/>
      <c r="M739" s="460" t="str">
        <f t="shared" si="11"/>
        <v/>
      </c>
    </row>
    <row r="740" spans="1:13" ht="14.45" customHeight="1" x14ac:dyDescent="0.2">
      <c r="A740" s="465"/>
      <c r="B740" s="461"/>
      <c r="C740" s="462"/>
      <c r="D740" s="462"/>
      <c r="E740" s="463"/>
      <c r="F740" s="461"/>
      <c r="G740" s="462"/>
      <c r="H740" s="462"/>
      <c r="I740" s="462"/>
      <c r="J740" s="462"/>
      <c r="K740" s="464"/>
      <c r="L740" s="150"/>
      <c r="M740" s="460" t="str">
        <f t="shared" si="11"/>
        <v/>
      </c>
    </row>
    <row r="741" spans="1:13" ht="14.45" customHeight="1" x14ac:dyDescent="0.2">
      <c r="A741" s="465"/>
      <c r="B741" s="461"/>
      <c r="C741" s="462"/>
      <c r="D741" s="462"/>
      <c r="E741" s="463"/>
      <c r="F741" s="461"/>
      <c r="G741" s="462"/>
      <c r="H741" s="462"/>
      <c r="I741" s="462"/>
      <c r="J741" s="462"/>
      <c r="K741" s="464"/>
      <c r="L741" s="150"/>
      <c r="M741" s="460" t="str">
        <f t="shared" si="11"/>
        <v/>
      </c>
    </row>
    <row r="742" spans="1:13" ht="14.45" customHeight="1" x14ac:dyDescent="0.2">
      <c r="A742" s="465"/>
      <c r="B742" s="461"/>
      <c r="C742" s="462"/>
      <c r="D742" s="462"/>
      <c r="E742" s="463"/>
      <c r="F742" s="461"/>
      <c r="G742" s="462"/>
      <c r="H742" s="462"/>
      <c r="I742" s="462"/>
      <c r="J742" s="462"/>
      <c r="K742" s="464"/>
      <c r="L742" s="150"/>
      <c r="M742" s="460" t="str">
        <f t="shared" si="11"/>
        <v/>
      </c>
    </row>
    <row r="743" spans="1:13" ht="14.45" customHeight="1" x14ac:dyDescent="0.2">
      <c r="A743" s="465"/>
      <c r="B743" s="461"/>
      <c r="C743" s="462"/>
      <c r="D743" s="462"/>
      <c r="E743" s="463"/>
      <c r="F743" s="461"/>
      <c r="G743" s="462"/>
      <c r="H743" s="462"/>
      <c r="I743" s="462"/>
      <c r="J743" s="462"/>
      <c r="K743" s="464"/>
      <c r="L743" s="150"/>
      <c r="M743" s="460" t="str">
        <f t="shared" si="11"/>
        <v/>
      </c>
    </row>
    <row r="744" spans="1:13" ht="14.45" customHeight="1" x14ac:dyDescent="0.2">
      <c r="A744" s="465"/>
      <c r="B744" s="461"/>
      <c r="C744" s="462"/>
      <c r="D744" s="462"/>
      <c r="E744" s="463"/>
      <c r="F744" s="461"/>
      <c r="G744" s="462"/>
      <c r="H744" s="462"/>
      <c r="I744" s="462"/>
      <c r="J744" s="462"/>
      <c r="K744" s="464"/>
      <c r="L744" s="150"/>
      <c r="M744" s="460" t="str">
        <f t="shared" si="11"/>
        <v/>
      </c>
    </row>
    <row r="745" spans="1:13" ht="14.45" customHeight="1" x14ac:dyDescent="0.2">
      <c r="A745" s="465"/>
      <c r="B745" s="461"/>
      <c r="C745" s="462"/>
      <c r="D745" s="462"/>
      <c r="E745" s="463"/>
      <c r="F745" s="461"/>
      <c r="G745" s="462"/>
      <c r="H745" s="462"/>
      <c r="I745" s="462"/>
      <c r="J745" s="462"/>
      <c r="K745" s="464"/>
      <c r="L745" s="150"/>
      <c r="M745" s="460" t="str">
        <f t="shared" si="11"/>
        <v/>
      </c>
    </row>
    <row r="746" spans="1:13" ht="14.45" customHeight="1" x14ac:dyDescent="0.2">
      <c r="A746" s="465"/>
      <c r="B746" s="461"/>
      <c r="C746" s="462"/>
      <c r="D746" s="462"/>
      <c r="E746" s="463"/>
      <c r="F746" s="461"/>
      <c r="G746" s="462"/>
      <c r="H746" s="462"/>
      <c r="I746" s="462"/>
      <c r="J746" s="462"/>
      <c r="K746" s="464"/>
      <c r="L746" s="150"/>
      <c r="M746" s="460" t="str">
        <f t="shared" si="11"/>
        <v/>
      </c>
    </row>
    <row r="747" spans="1:13" ht="14.45" customHeight="1" x14ac:dyDescent="0.2">
      <c r="A747" s="465"/>
      <c r="B747" s="461"/>
      <c r="C747" s="462"/>
      <c r="D747" s="462"/>
      <c r="E747" s="463"/>
      <c r="F747" s="461"/>
      <c r="G747" s="462"/>
      <c r="H747" s="462"/>
      <c r="I747" s="462"/>
      <c r="J747" s="462"/>
      <c r="K747" s="464"/>
      <c r="L747" s="150"/>
      <c r="M747" s="460" t="str">
        <f t="shared" si="11"/>
        <v/>
      </c>
    </row>
    <row r="748" spans="1:13" ht="14.45" customHeight="1" x14ac:dyDescent="0.2">
      <c r="A748" s="465"/>
      <c r="B748" s="461"/>
      <c r="C748" s="462"/>
      <c r="D748" s="462"/>
      <c r="E748" s="463"/>
      <c r="F748" s="461"/>
      <c r="G748" s="462"/>
      <c r="H748" s="462"/>
      <c r="I748" s="462"/>
      <c r="J748" s="462"/>
      <c r="K748" s="464"/>
      <c r="L748" s="150"/>
      <c r="M748" s="460" t="str">
        <f t="shared" si="11"/>
        <v/>
      </c>
    </row>
    <row r="749" spans="1:13" ht="14.45" customHeight="1" x14ac:dyDescent="0.2">
      <c r="A749" s="465"/>
      <c r="B749" s="461"/>
      <c r="C749" s="462"/>
      <c r="D749" s="462"/>
      <c r="E749" s="463"/>
      <c r="F749" s="461"/>
      <c r="G749" s="462"/>
      <c r="H749" s="462"/>
      <c r="I749" s="462"/>
      <c r="J749" s="462"/>
      <c r="K749" s="464"/>
      <c r="L749" s="150"/>
      <c r="M749" s="460" t="str">
        <f t="shared" si="11"/>
        <v/>
      </c>
    </row>
    <row r="750" spans="1:13" ht="14.45" customHeight="1" x14ac:dyDescent="0.2">
      <c r="A750" s="465"/>
      <c r="B750" s="461"/>
      <c r="C750" s="462"/>
      <c r="D750" s="462"/>
      <c r="E750" s="463"/>
      <c r="F750" s="461"/>
      <c r="G750" s="462"/>
      <c r="H750" s="462"/>
      <c r="I750" s="462"/>
      <c r="J750" s="462"/>
      <c r="K750" s="464"/>
      <c r="L750" s="150"/>
      <c r="M750" s="460" t="str">
        <f t="shared" si="11"/>
        <v/>
      </c>
    </row>
    <row r="751" spans="1:13" ht="14.45" customHeight="1" x14ac:dyDescent="0.2">
      <c r="A751" s="465"/>
      <c r="B751" s="461"/>
      <c r="C751" s="462"/>
      <c r="D751" s="462"/>
      <c r="E751" s="463"/>
      <c r="F751" s="461"/>
      <c r="G751" s="462"/>
      <c r="H751" s="462"/>
      <c r="I751" s="462"/>
      <c r="J751" s="462"/>
      <c r="K751" s="464"/>
      <c r="L751" s="150"/>
      <c r="M751" s="460" t="str">
        <f t="shared" si="11"/>
        <v/>
      </c>
    </row>
    <row r="752" spans="1:13" ht="14.45" customHeight="1" x14ac:dyDescent="0.2">
      <c r="A752" s="465"/>
      <c r="B752" s="461"/>
      <c r="C752" s="462"/>
      <c r="D752" s="462"/>
      <c r="E752" s="463"/>
      <c r="F752" s="461"/>
      <c r="G752" s="462"/>
      <c r="H752" s="462"/>
      <c r="I752" s="462"/>
      <c r="J752" s="462"/>
      <c r="K752" s="464"/>
      <c r="L752" s="150"/>
      <c r="M752" s="460" t="str">
        <f t="shared" si="11"/>
        <v/>
      </c>
    </row>
    <row r="753" spans="1:13" ht="14.45" customHeight="1" x14ac:dyDescent="0.2">
      <c r="A753" s="465"/>
      <c r="B753" s="461"/>
      <c r="C753" s="462"/>
      <c r="D753" s="462"/>
      <c r="E753" s="463"/>
      <c r="F753" s="461"/>
      <c r="G753" s="462"/>
      <c r="H753" s="462"/>
      <c r="I753" s="462"/>
      <c r="J753" s="462"/>
      <c r="K753" s="464"/>
      <c r="L753" s="150"/>
      <c r="M753" s="460" t="str">
        <f t="shared" si="11"/>
        <v/>
      </c>
    </row>
    <row r="754" spans="1:13" ht="14.45" customHeight="1" x14ac:dyDescent="0.2">
      <c r="A754" s="465"/>
      <c r="B754" s="461"/>
      <c r="C754" s="462"/>
      <c r="D754" s="462"/>
      <c r="E754" s="463"/>
      <c r="F754" s="461"/>
      <c r="G754" s="462"/>
      <c r="H754" s="462"/>
      <c r="I754" s="462"/>
      <c r="J754" s="462"/>
      <c r="K754" s="464"/>
      <c r="L754" s="150"/>
      <c r="M754" s="460" t="str">
        <f t="shared" si="11"/>
        <v/>
      </c>
    </row>
    <row r="755" spans="1:13" ht="14.45" customHeight="1" x14ac:dyDescent="0.2">
      <c r="A755" s="465"/>
      <c r="B755" s="461"/>
      <c r="C755" s="462"/>
      <c r="D755" s="462"/>
      <c r="E755" s="463"/>
      <c r="F755" s="461"/>
      <c r="G755" s="462"/>
      <c r="H755" s="462"/>
      <c r="I755" s="462"/>
      <c r="J755" s="462"/>
      <c r="K755" s="464"/>
      <c r="L755" s="150"/>
      <c r="M755" s="460" t="str">
        <f t="shared" si="11"/>
        <v/>
      </c>
    </row>
    <row r="756" spans="1:13" ht="14.45" customHeight="1" x14ac:dyDescent="0.2">
      <c r="A756" s="465"/>
      <c r="B756" s="461"/>
      <c r="C756" s="462"/>
      <c r="D756" s="462"/>
      <c r="E756" s="463"/>
      <c r="F756" s="461"/>
      <c r="G756" s="462"/>
      <c r="H756" s="462"/>
      <c r="I756" s="462"/>
      <c r="J756" s="462"/>
      <c r="K756" s="464"/>
      <c r="L756" s="150"/>
      <c r="M756" s="460" t="str">
        <f t="shared" si="11"/>
        <v/>
      </c>
    </row>
    <row r="757" spans="1:13" ht="14.45" customHeight="1" x14ac:dyDescent="0.2">
      <c r="A757" s="465"/>
      <c r="B757" s="461"/>
      <c r="C757" s="462"/>
      <c r="D757" s="462"/>
      <c r="E757" s="463"/>
      <c r="F757" s="461"/>
      <c r="G757" s="462"/>
      <c r="H757" s="462"/>
      <c r="I757" s="462"/>
      <c r="J757" s="462"/>
      <c r="K757" s="464"/>
      <c r="L757" s="150"/>
      <c r="M757" s="460" t="str">
        <f t="shared" si="11"/>
        <v/>
      </c>
    </row>
    <row r="758" spans="1:13" ht="14.45" customHeight="1" x14ac:dyDescent="0.2">
      <c r="A758" s="465"/>
      <c r="B758" s="461"/>
      <c r="C758" s="462"/>
      <c r="D758" s="462"/>
      <c r="E758" s="463"/>
      <c r="F758" s="461"/>
      <c r="G758" s="462"/>
      <c r="H758" s="462"/>
      <c r="I758" s="462"/>
      <c r="J758" s="462"/>
      <c r="K758" s="464"/>
      <c r="L758" s="150"/>
      <c r="M758" s="460" t="str">
        <f t="shared" si="11"/>
        <v/>
      </c>
    </row>
    <row r="759" spans="1:13" ht="14.45" customHeight="1" x14ac:dyDescent="0.2">
      <c r="A759" s="465"/>
      <c r="B759" s="461"/>
      <c r="C759" s="462"/>
      <c r="D759" s="462"/>
      <c r="E759" s="463"/>
      <c r="F759" s="461"/>
      <c r="G759" s="462"/>
      <c r="H759" s="462"/>
      <c r="I759" s="462"/>
      <c r="J759" s="462"/>
      <c r="K759" s="464"/>
      <c r="L759" s="150"/>
      <c r="M759" s="460" t="str">
        <f t="shared" si="11"/>
        <v/>
      </c>
    </row>
    <row r="760" spans="1:13" ht="14.45" customHeight="1" x14ac:dyDescent="0.2">
      <c r="A760" s="465"/>
      <c r="B760" s="461"/>
      <c r="C760" s="462"/>
      <c r="D760" s="462"/>
      <c r="E760" s="463"/>
      <c r="F760" s="461"/>
      <c r="G760" s="462"/>
      <c r="H760" s="462"/>
      <c r="I760" s="462"/>
      <c r="J760" s="462"/>
      <c r="K760" s="464"/>
      <c r="L760" s="150"/>
      <c r="M760" s="460" t="str">
        <f t="shared" si="11"/>
        <v/>
      </c>
    </row>
    <row r="761" spans="1:13" ht="14.45" customHeight="1" x14ac:dyDescent="0.2">
      <c r="A761" s="465"/>
      <c r="B761" s="461"/>
      <c r="C761" s="462"/>
      <c r="D761" s="462"/>
      <c r="E761" s="463"/>
      <c r="F761" s="461"/>
      <c r="G761" s="462"/>
      <c r="H761" s="462"/>
      <c r="I761" s="462"/>
      <c r="J761" s="462"/>
      <c r="K761" s="464"/>
      <c r="L761" s="150"/>
      <c r="M761" s="460" t="str">
        <f t="shared" si="11"/>
        <v/>
      </c>
    </row>
    <row r="762" spans="1:13" ht="14.45" customHeight="1" x14ac:dyDescent="0.2">
      <c r="A762" s="465"/>
      <c r="B762" s="461"/>
      <c r="C762" s="462"/>
      <c r="D762" s="462"/>
      <c r="E762" s="463"/>
      <c r="F762" s="461"/>
      <c r="G762" s="462"/>
      <c r="H762" s="462"/>
      <c r="I762" s="462"/>
      <c r="J762" s="462"/>
      <c r="K762" s="464"/>
      <c r="L762" s="150"/>
      <c r="M762" s="460" t="str">
        <f t="shared" si="11"/>
        <v/>
      </c>
    </row>
    <row r="763" spans="1:13" ht="14.45" customHeight="1" x14ac:dyDescent="0.2">
      <c r="A763" s="465"/>
      <c r="B763" s="461"/>
      <c r="C763" s="462"/>
      <c r="D763" s="462"/>
      <c r="E763" s="463"/>
      <c r="F763" s="461"/>
      <c r="G763" s="462"/>
      <c r="H763" s="462"/>
      <c r="I763" s="462"/>
      <c r="J763" s="462"/>
      <c r="K763" s="464"/>
      <c r="L763" s="150"/>
      <c r="M763" s="460" t="str">
        <f t="shared" si="11"/>
        <v/>
      </c>
    </row>
    <row r="764" spans="1:13" ht="14.45" customHeight="1" x14ac:dyDescent="0.2">
      <c r="A764" s="465"/>
      <c r="B764" s="461"/>
      <c r="C764" s="462"/>
      <c r="D764" s="462"/>
      <c r="E764" s="463"/>
      <c r="F764" s="461"/>
      <c r="G764" s="462"/>
      <c r="H764" s="462"/>
      <c r="I764" s="462"/>
      <c r="J764" s="462"/>
      <c r="K764" s="464"/>
      <c r="L764" s="150"/>
      <c r="M764" s="460" t="str">
        <f t="shared" si="11"/>
        <v/>
      </c>
    </row>
    <row r="765" spans="1:13" ht="14.45" customHeight="1" x14ac:dyDescent="0.2">
      <c r="A765" s="465"/>
      <c r="B765" s="461"/>
      <c r="C765" s="462"/>
      <c r="D765" s="462"/>
      <c r="E765" s="463"/>
      <c r="F765" s="461"/>
      <c r="G765" s="462"/>
      <c r="H765" s="462"/>
      <c r="I765" s="462"/>
      <c r="J765" s="462"/>
      <c r="K765" s="464"/>
      <c r="L765" s="150"/>
      <c r="M765" s="460" t="str">
        <f t="shared" si="11"/>
        <v/>
      </c>
    </row>
    <row r="766" spans="1:13" ht="14.45" customHeight="1" x14ac:dyDescent="0.2">
      <c r="A766" s="465"/>
      <c r="B766" s="461"/>
      <c r="C766" s="462"/>
      <c r="D766" s="462"/>
      <c r="E766" s="463"/>
      <c r="F766" s="461"/>
      <c r="G766" s="462"/>
      <c r="H766" s="462"/>
      <c r="I766" s="462"/>
      <c r="J766" s="462"/>
      <c r="K766" s="464"/>
      <c r="L766" s="150"/>
      <c r="M766" s="460" t="str">
        <f t="shared" si="11"/>
        <v/>
      </c>
    </row>
    <row r="767" spans="1:13" ht="14.45" customHeight="1" x14ac:dyDescent="0.2">
      <c r="A767" s="465"/>
      <c r="B767" s="461"/>
      <c r="C767" s="462"/>
      <c r="D767" s="462"/>
      <c r="E767" s="463"/>
      <c r="F767" s="461"/>
      <c r="G767" s="462"/>
      <c r="H767" s="462"/>
      <c r="I767" s="462"/>
      <c r="J767" s="462"/>
      <c r="K767" s="464"/>
      <c r="L767" s="150"/>
      <c r="M767" s="460" t="str">
        <f t="shared" si="11"/>
        <v/>
      </c>
    </row>
    <row r="768" spans="1:13" ht="14.45" customHeight="1" x14ac:dyDescent="0.2">
      <c r="A768" s="465"/>
      <c r="B768" s="461"/>
      <c r="C768" s="462"/>
      <c r="D768" s="462"/>
      <c r="E768" s="463"/>
      <c r="F768" s="461"/>
      <c r="G768" s="462"/>
      <c r="H768" s="462"/>
      <c r="I768" s="462"/>
      <c r="J768" s="462"/>
      <c r="K768" s="464"/>
      <c r="L768" s="150"/>
      <c r="M768" s="460" t="str">
        <f t="shared" si="11"/>
        <v/>
      </c>
    </row>
    <row r="769" spans="1:13" ht="14.45" customHeight="1" x14ac:dyDescent="0.2">
      <c r="A769" s="465"/>
      <c r="B769" s="461"/>
      <c r="C769" s="462"/>
      <c r="D769" s="462"/>
      <c r="E769" s="463"/>
      <c r="F769" s="461"/>
      <c r="G769" s="462"/>
      <c r="H769" s="462"/>
      <c r="I769" s="462"/>
      <c r="J769" s="462"/>
      <c r="K769" s="464"/>
      <c r="L769" s="150"/>
      <c r="M769" s="460" t="str">
        <f t="shared" si="11"/>
        <v/>
      </c>
    </row>
    <row r="770" spans="1:13" ht="14.45" customHeight="1" x14ac:dyDescent="0.2">
      <c r="A770" s="465"/>
      <c r="B770" s="461"/>
      <c r="C770" s="462"/>
      <c r="D770" s="462"/>
      <c r="E770" s="463"/>
      <c r="F770" s="461"/>
      <c r="G770" s="462"/>
      <c r="H770" s="462"/>
      <c r="I770" s="462"/>
      <c r="J770" s="462"/>
      <c r="K770" s="464"/>
      <c r="L770" s="150"/>
      <c r="M770" s="460" t="str">
        <f t="shared" si="11"/>
        <v/>
      </c>
    </row>
    <row r="771" spans="1:13" ht="14.45" customHeight="1" x14ac:dyDescent="0.2">
      <c r="A771" s="465"/>
      <c r="B771" s="461"/>
      <c r="C771" s="462"/>
      <c r="D771" s="462"/>
      <c r="E771" s="463"/>
      <c r="F771" s="461"/>
      <c r="G771" s="462"/>
      <c r="H771" s="462"/>
      <c r="I771" s="462"/>
      <c r="J771" s="462"/>
      <c r="K771" s="464"/>
      <c r="L771" s="150"/>
      <c r="M771" s="460" t="str">
        <f t="shared" si="11"/>
        <v/>
      </c>
    </row>
    <row r="772" spans="1:13" ht="14.45" customHeight="1" x14ac:dyDescent="0.2">
      <c r="A772" s="465"/>
      <c r="B772" s="461"/>
      <c r="C772" s="462"/>
      <c r="D772" s="462"/>
      <c r="E772" s="463"/>
      <c r="F772" s="461"/>
      <c r="G772" s="462"/>
      <c r="H772" s="462"/>
      <c r="I772" s="462"/>
      <c r="J772" s="462"/>
      <c r="K772" s="464"/>
      <c r="L772" s="150"/>
      <c r="M772" s="460" t="str">
        <f t="shared" si="11"/>
        <v/>
      </c>
    </row>
    <row r="773" spans="1:13" ht="14.45" customHeight="1" x14ac:dyDescent="0.2">
      <c r="A773" s="465"/>
      <c r="B773" s="461"/>
      <c r="C773" s="462"/>
      <c r="D773" s="462"/>
      <c r="E773" s="463"/>
      <c r="F773" s="461"/>
      <c r="G773" s="462"/>
      <c r="H773" s="462"/>
      <c r="I773" s="462"/>
      <c r="J773" s="462"/>
      <c r="K773" s="464"/>
      <c r="L773" s="150"/>
      <c r="M773" s="460" t="str">
        <f t="shared" si="11"/>
        <v/>
      </c>
    </row>
    <row r="774" spans="1:13" ht="14.45" customHeight="1" x14ac:dyDescent="0.2">
      <c r="A774" s="465"/>
      <c r="B774" s="461"/>
      <c r="C774" s="462"/>
      <c r="D774" s="462"/>
      <c r="E774" s="463"/>
      <c r="F774" s="461"/>
      <c r="G774" s="462"/>
      <c r="H774" s="462"/>
      <c r="I774" s="462"/>
      <c r="J774" s="462"/>
      <c r="K774" s="464"/>
      <c r="L774" s="150"/>
      <c r="M774" s="460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5"/>
      <c r="B775" s="461"/>
      <c r="C775" s="462"/>
      <c r="D775" s="462"/>
      <c r="E775" s="463"/>
      <c r="F775" s="461"/>
      <c r="G775" s="462"/>
      <c r="H775" s="462"/>
      <c r="I775" s="462"/>
      <c r="J775" s="462"/>
      <c r="K775" s="464"/>
      <c r="L775" s="150"/>
      <c r="M775" s="460" t="str">
        <f t="shared" si="12"/>
        <v/>
      </c>
    </row>
    <row r="776" spans="1:13" ht="14.45" customHeight="1" x14ac:dyDescent="0.2">
      <c r="A776" s="465"/>
      <c r="B776" s="461"/>
      <c r="C776" s="462"/>
      <c r="D776" s="462"/>
      <c r="E776" s="463"/>
      <c r="F776" s="461"/>
      <c r="G776" s="462"/>
      <c r="H776" s="462"/>
      <c r="I776" s="462"/>
      <c r="J776" s="462"/>
      <c r="K776" s="464"/>
      <c r="L776" s="150"/>
      <c r="M776" s="460" t="str">
        <f t="shared" si="12"/>
        <v/>
      </c>
    </row>
    <row r="777" spans="1:13" ht="14.45" customHeight="1" x14ac:dyDescent="0.2">
      <c r="A777" s="465"/>
      <c r="B777" s="461"/>
      <c r="C777" s="462"/>
      <c r="D777" s="462"/>
      <c r="E777" s="463"/>
      <c r="F777" s="461"/>
      <c r="G777" s="462"/>
      <c r="H777" s="462"/>
      <c r="I777" s="462"/>
      <c r="J777" s="462"/>
      <c r="K777" s="464"/>
      <c r="L777" s="150"/>
      <c r="M777" s="460" t="str">
        <f t="shared" si="12"/>
        <v/>
      </c>
    </row>
    <row r="778" spans="1:13" ht="14.45" customHeight="1" x14ac:dyDescent="0.2">
      <c r="A778" s="465"/>
      <c r="B778" s="461"/>
      <c r="C778" s="462"/>
      <c r="D778" s="462"/>
      <c r="E778" s="463"/>
      <c r="F778" s="461"/>
      <c r="G778" s="462"/>
      <c r="H778" s="462"/>
      <c r="I778" s="462"/>
      <c r="J778" s="462"/>
      <c r="K778" s="464"/>
      <c r="L778" s="150"/>
      <c r="M778" s="460" t="str">
        <f t="shared" si="12"/>
        <v/>
      </c>
    </row>
    <row r="779" spans="1:13" ht="14.45" customHeight="1" x14ac:dyDescent="0.2">
      <c r="A779" s="465"/>
      <c r="B779" s="461"/>
      <c r="C779" s="462"/>
      <c r="D779" s="462"/>
      <c r="E779" s="463"/>
      <c r="F779" s="461"/>
      <c r="G779" s="462"/>
      <c r="H779" s="462"/>
      <c r="I779" s="462"/>
      <c r="J779" s="462"/>
      <c r="K779" s="464"/>
      <c r="L779" s="150"/>
      <c r="M779" s="460" t="str">
        <f t="shared" si="12"/>
        <v/>
      </c>
    </row>
    <row r="780" spans="1:13" ht="14.45" customHeight="1" x14ac:dyDescent="0.2">
      <c r="A780" s="465"/>
      <c r="B780" s="461"/>
      <c r="C780" s="462"/>
      <c r="D780" s="462"/>
      <c r="E780" s="463"/>
      <c r="F780" s="461"/>
      <c r="G780" s="462"/>
      <c r="H780" s="462"/>
      <c r="I780" s="462"/>
      <c r="J780" s="462"/>
      <c r="K780" s="464"/>
      <c r="L780" s="150"/>
      <c r="M780" s="460" t="str">
        <f t="shared" si="12"/>
        <v/>
      </c>
    </row>
    <row r="781" spans="1:13" ht="14.45" customHeight="1" x14ac:dyDescent="0.2">
      <c r="A781" s="465"/>
      <c r="B781" s="461"/>
      <c r="C781" s="462"/>
      <c r="D781" s="462"/>
      <c r="E781" s="463"/>
      <c r="F781" s="461"/>
      <c r="G781" s="462"/>
      <c r="H781" s="462"/>
      <c r="I781" s="462"/>
      <c r="J781" s="462"/>
      <c r="K781" s="464"/>
      <c r="L781" s="150"/>
      <c r="M781" s="460" t="str">
        <f t="shared" si="12"/>
        <v/>
      </c>
    </row>
    <row r="782" spans="1:13" ht="14.45" customHeight="1" x14ac:dyDescent="0.2">
      <c r="A782" s="465"/>
      <c r="B782" s="461"/>
      <c r="C782" s="462"/>
      <c r="D782" s="462"/>
      <c r="E782" s="463"/>
      <c r="F782" s="461"/>
      <c r="G782" s="462"/>
      <c r="H782" s="462"/>
      <c r="I782" s="462"/>
      <c r="J782" s="462"/>
      <c r="K782" s="464"/>
      <c r="L782" s="150"/>
      <c r="M782" s="460" t="str">
        <f t="shared" si="12"/>
        <v/>
      </c>
    </row>
    <row r="783" spans="1:13" ht="14.45" customHeight="1" x14ac:dyDescent="0.2">
      <c r="A783" s="465"/>
      <c r="B783" s="461"/>
      <c r="C783" s="462"/>
      <c r="D783" s="462"/>
      <c r="E783" s="463"/>
      <c r="F783" s="461"/>
      <c r="G783" s="462"/>
      <c r="H783" s="462"/>
      <c r="I783" s="462"/>
      <c r="J783" s="462"/>
      <c r="K783" s="464"/>
      <c r="L783" s="150"/>
      <c r="M783" s="460" t="str">
        <f t="shared" si="12"/>
        <v/>
      </c>
    </row>
    <row r="784" spans="1:13" ht="14.45" customHeight="1" x14ac:dyDescent="0.2">
      <c r="A784" s="465"/>
      <c r="B784" s="461"/>
      <c r="C784" s="462"/>
      <c r="D784" s="462"/>
      <c r="E784" s="463"/>
      <c r="F784" s="461"/>
      <c r="G784" s="462"/>
      <c r="H784" s="462"/>
      <c r="I784" s="462"/>
      <c r="J784" s="462"/>
      <c r="K784" s="464"/>
      <c r="L784" s="150"/>
      <c r="M784" s="460" t="str">
        <f t="shared" si="12"/>
        <v/>
      </c>
    </row>
    <row r="785" spans="1:13" ht="14.45" customHeight="1" x14ac:dyDescent="0.2">
      <c r="A785" s="465"/>
      <c r="B785" s="461"/>
      <c r="C785" s="462"/>
      <c r="D785" s="462"/>
      <c r="E785" s="463"/>
      <c r="F785" s="461"/>
      <c r="G785" s="462"/>
      <c r="H785" s="462"/>
      <c r="I785" s="462"/>
      <c r="J785" s="462"/>
      <c r="K785" s="464"/>
      <c r="L785" s="150"/>
      <c r="M785" s="460" t="str">
        <f t="shared" si="12"/>
        <v/>
      </c>
    </row>
    <row r="786" spans="1:13" ht="14.45" customHeight="1" x14ac:dyDescent="0.2">
      <c r="A786" s="465"/>
      <c r="B786" s="461"/>
      <c r="C786" s="462"/>
      <c r="D786" s="462"/>
      <c r="E786" s="463"/>
      <c r="F786" s="461"/>
      <c r="G786" s="462"/>
      <c r="H786" s="462"/>
      <c r="I786" s="462"/>
      <c r="J786" s="462"/>
      <c r="K786" s="464"/>
      <c r="L786" s="150"/>
      <c r="M786" s="460" t="str">
        <f t="shared" si="12"/>
        <v/>
      </c>
    </row>
    <row r="787" spans="1:13" ht="14.45" customHeight="1" x14ac:dyDescent="0.2">
      <c r="A787" s="465"/>
      <c r="B787" s="461"/>
      <c r="C787" s="462"/>
      <c r="D787" s="462"/>
      <c r="E787" s="463"/>
      <c r="F787" s="461"/>
      <c r="G787" s="462"/>
      <c r="H787" s="462"/>
      <c r="I787" s="462"/>
      <c r="J787" s="462"/>
      <c r="K787" s="464"/>
      <c r="L787" s="150"/>
      <c r="M787" s="460" t="str">
        <f t="shared" si="12"/>
        <v/>
      </c>
    </row>
    <row r="788" spans="1:13" ht="14.45" customHeight="1" x14ac:dyDescent="0.2">
      <c r="A788" s="465"/>
      <c r="B788" s="461"/>
      <c r="C788" s="462"/>
      <c r="D788" s="462"/>
      <c r="E788" s="463"/>
      <c r="F788" s="461"/>
      <c r="G788" s="462"/>
      <c r="H788" s="462"/>
      <c r="I788" s="462"/>
      <c r="J788" s="462"/>
      <c r="K788" s="464"/>
      <c r="L788" s="150"/>
      <c r="M788" s="460" t="str">
        <f t="shared" si="12"/>
        <v/>
      </c>
    </row>
    <row r="789" spans="1:13" ht="14.45" customHeight="1" x14ac:dyDescent="0.2">
      <c r="A789" s="465"/>
      <c r="B789" s="461"/>
      <c r="C789" s="462"/>
      <c r="D789" s="462"/>
      <c r="E789" s="463"/>
      <c r="F789" s="461"/>
      <c r="G789" s="462"/>
      <c r="H789" s="462"/>
      <c r="I789" s="462"/>
      <c r="J789" s="462"/>
      <c r="K789" s="464"/>
      <c r="L789" s="150"/>
      <c r="M789" s="460" t="str">
        <f t="shared" si="12"/>
        <v/>
      </c>
    </row>
    <row r="790" spans="1:13" ht="14.45" customHeight="1" x14ac:dyDescent="0.2">
      <c r="A790" s="465"/>
      <c r="B790" s="461"/>
      <c r="C790" s="462"/>
      <c r="D790" s="462"/>
      <c r="E790" s="463"/>
      <c r="F790" s="461"/>
      <c r="G790" s="462"/>
      <c r="H790" s="462"/>
      <c r="I790" s="462"/>
      <c r="J790" s="462"/>
      <c r="K790" s="464"/>
      <c r="L790" s="150"/>
      <c r="M790" s="460" t="str">
        <f t="shared" si="12"/>
        <v/>
      </c>
    </row>
    <row r="791" spans="1:13" ht="14.45" customHeight="1" x14ac:dyDescent="0.2">
      <c r="A791" s="465"/>
      <c r="B791" s="461"/>
      <c r="C791" s="462"/>
      <c r="D791" s="462"/>
      <c r="E791" s="463"/>
      <c r="F791" s="461"/>
      <c r="G791" s="462"/>
      <c r="H791" s="462"/>
      <c r="I791" s="462"/>
      <c r="J791" s="462"/>
      <c r="K791" s="464"/>
      <c r="L791" s="150"/>
      <c r="M791" s="460" t="str">
        <f t="shared" si="12"/>
        <v/>
      </c>
    </row>
    <row r="792" spans="1:13" ht="14.45" customHeight="1" x14ac:dyDescent="0.2">
      <c r="A792" s="465"/>
      <c r="B792" s="461"/>
      <c r="C792" s="462"/>
      <c r="D792" s="462"/>
      <c r="E792" s="463"/>
      <c r="F792" s="461"/>
      <c r="G792" s="462"/>
      <c r="H792" s="462"/>
      <c r="I792" s="462"/>
      <c r="J792" s="462"/>
      <c r="K792" s="464"/>
      <c r="L792" s="150"/>
      <c r="M792" s="460" t="str">
        <f t="shared" si="12"/>
        <v/>
      </c>
    </row>
    <row r="793" spans="1:13" ht="14.45" customHeight="1" x14ac:dyDescent="0.2">
      <c r="A793" s="465"/>
      <c r="B793" s="461"/>
      <c r="C793" s="462"/>
      <c r="D793" s="462"/>
      <c r="E793" s="463"/>
      <c r="F793" s="461"/>
      <c r="G793" s="462"/>
      <c r="H793" s="462"/>
      <c r="I793" s="462"/>
      <c r="J793" s="462"/>
      <c r="K793" s="464"/>
      <c r="L793" s="150"/>
      <c r="M793" s="460" t="str">
        <f t="shared" si="12"/>
        <v/>
      </c>
    </row>
    <row r="794" spans="1:13" ht="14.45" customHeight="1" x14ac:dyDescent="0.2">
      <c r="A794" s="465"/>
      <c r="B794" s="461"/>
      <c r="C794" s="462"/>
      <c r="D794" s="462"/>
      <c r="E794" s="463"/>
      <c r="F794" s="461"/>
      <c r="G794" s="462"/>
      <c r="H794" s="462"/>
      <c r="I794" s="462"/>
      <c r="J794" s="462"/>
      <c r="K794" s="464"/>
      <c r="L794" s="150"/>
      <c r="M794" s="460" t="str">
        <f t="shared" si="12"/>
        <v/>
      </c>
    </row>
    <row r="795" spans="1:13" ht="14.45" customHeight="1" x14ac:dyDescent="0.2">
      <c r="A795" s="465"/>
      <c r="B795" s="461"/>
      <c r="C795" s="462"/>
      <c r="D795" s="462"/>
      <c r="E795" s="463"/>
      <c r="F795" s="461"/>
      <c r="G795" s="462"/>
      <c r="H795" s="462"/>
      <c r="I795" s="462"/>
      <c r="J795" s="462"/>
      <c r="K795" s="464"/>
      <c r="L795" s="150"/>
      <c r="M795" s="460" t="str">
        <f t="shared" si="12"/>
        <v/>
      </c>
    </row>
    <row r="796" spans="1:13" ht="14.45" customHeight="1" x14ac:dyDescent="0.2">
      <c r="A796" s="465"/>
      <c r="B796" s="461"/>
      <c r="C796" s="462"/>
      <c r="D796" s="462"/>
      <c r="E796" s="463"/>
      <c r="F796" s="461"/>
      <c r="G796" s="462"/>
      <c r="H796" s="462"/>
      <c r="I796" s="462"/>
      <c r="J796" s="462"/>
      <c r="K796" s="464"/>
      <c r="L796" s="150"/>
      <c r="M796" s="460" t="str">
        <f t="shared" si="12"/>
        <v/>
      </c>
    </row>
    <row r="797" spans="1:13" ht="14.45" customHeight="1" x14ac:dyDescent="0.2">
      <c r="A797" s="465"/>
      <c r="B797" s="461"/>
      <c r="C797" s="462"/>
      <c r="D797" s="462"/>
      <c r="E797" s="463"/>
      <c r="F797" s="461"/>
      <c r="G797" s="462"/>
      <c r="H797" s="462"/>
      <c r="I797" s="462"/>
      <c r="J797" s="462"/>
      <c r="K797" s="464"/>
      <c r="L797" s="150"/>
      <c r="M797" s="460" t="str">
        <f t="shared" si="12"/>
        <v/>
      </c>
    </row>
    <row r="798" spans="1:13" ht="14.45" customHeight="1" x14ac:dyDescent="0.2">
      <c r="A798" s="465"/>
      <c r="B798" s="461"/>
      <c r="C798" s="462"/>
      <c r="D798" s="462"/>
      <c r="E798" s="463"/>
      <c r="F798" s="461"/>
      <c r="G798" s="462"/>
      <c r="H798" s="462"/>
      <c r="I798" s="462"/>
      <c r="J798" s="462"/>
      <c r="K798" s="464"/>
      <c r="L798" s="150"/>
      <c r="M798" s="460" t="str">
        <f t="shared" si="12"/>
        <v/>
      </c>
    </row>
    <row r="799" spans="1:13" ht="14.45" customHeight="1" x14ac:dyDescent="0.2">
      <c r="A799" s="465"/>
      <c r="B799" s="461"/>
      <c r="C799" s="462"/>
      <c r="D799" s="462"/>
      <c r="E799" s="463"/>
      <c r="F799" s="461"/>
      <c r="G799" s="462"/>
      <c r="H799" s="462"/>
      <c r="I799" s="462"/>
      <c r="J799" s="462"/>
      <c r="K799" s="464"/>
      <c r="L799" s="150"/>
      <c r="M799" s="460" t="str">
        <f t="shared" si="12"/>
        <v/>
      </c>
    </row>
    <row r="800" spans="1:13" ht="14.45" customHeight="1" x14ac:dyDescent="0.2">
      <c r="A800" s="465"/>
      <c r="B800" s="461"/>
      <c r="C800" s="462"/>
      <c r="D800" s="462"/>
      <c r="E800" s="463"/>
      <c r="F800" s="461"/>
      <c r="G800" s="462"/>
      <c r="H800" s="462"/>
      <c r="I800" s="462"/>
      <c r="J800" s="462"/>
      <c r="K800" s="464"/>
      <c r="L800" s="150"/>
      <c r="M800" s="460" t="str">
        <f t="shared" si="12"/>
        <v/>
      </c>
    </row>
    <row r="801" spans="1:13" ht="14.45" customHeight="1" x14ac:dyDescent="0.2">
      <c r="A801" s="465"/>
      <c r="B801" s="461"/>
      <c r="C801" s="462"/>
      <c r="D801" s="462"/>
      <c r="E801" s="463"/>
      <c r="F801" s="461"/>
      <c r="G801" s="462"/>
      <c r="H801" s="462"/>
      <c r="I801" s="462"/>
      <c r="J801" s="462"/>
      <c r="K801" s="464"/>
      <c r="L801" s="150"/>
      <c r="M801" s="460" t="str">
        <f t="shared" si="12"/>
        <v/>
      </c>
    </row>
    <row r="802" spans="1:13" ht="14.45" customHeight="1" x14ac:dyDescent="0.2">
      <c r="A802" s="465"/>
      <c r="B802" s="461"/>
      <c r="C802" s="462"/>
      <c r="D802" s="462"/>
      <c r="E802" s="463"/>
      <c r="F802" s="461"/>
      <c r="G802" s="462"/>
      <c r="H802" s="462"/>
      <c r="I802" s="462"/>
      <c r="J802" s="462"/>
      <c r="K802" s="464"/>
      <c r="L802" s="150"/>
      <c r="M802" s="460" t="str">
        <f t="shared" si="12"/>
        <v/>
      </c>
    </row>
    <row r="803" spans="1:13" ht="14.45" customHeight="1" x14ac:dyDescent="0.2">
      <c r="A803" s="465"/>
      <c r="B803" s="461"/>
      <c r="C803" s="462"/>
      <c r="D803" s="462"/>
      <c r="E803" s="463"/>
      <c r="F803" s="461"/>
      <c r="G803" s="462"/>
      <c r="H803" s="462"/>
      <c r="I803" s="462"/>
      <c r="J803" s="462"/>
      <c r="K803" s="464"/>
      <c r="L803" s="150"/>
      <c r="M803" s="460" t="str">
        <f t="shared" si="12"/>
        <v/>
      </c>
    </row>
    <row r="804" spans="1:13" ht="14.45" customHeight="1" x14ac:dyDescent="0.2">
      <c r="A804" s="465"/>
      <c r="B804" s="461"/>
      <c r="C804" s="462"/>
      <c r="D804" s="462"/>
      <c r="E804" s="463"/>
      <c r="F804" s="461"/>
      <c r="G804" s="462"/>
      <c r="H804" s="462"/>
      <c r="I804" s="462"/>
      <c r="J804" s="462"/>
      <c r="K804" s="464"/>
      <c r="L804" s="150"/>
      <c r="M804" s="460" t="str">
        <f t="shared" si="12"/>
        <v/>
      </c>
    </row>
    <row r="805" spans="1:13" ht="14.45" customHeight="1" x14ac:dyDescent="0.2">
      <c r="A805" s="465"/>
      <c r="B805" s="461"/>
      <c r="C805" s="462"/>
      <c r="D805" s="462"/>
      <c r="E805" s="463"/>
      <c r="F805" s="461"/>
      <c r="G805" s="462"/>
      <c r="H805" s="462"/>
      <c r="I805" s="462"/>
      <c r="J805" s="462"/>
      <c r="K805" s="464"/>
      <c r="L805" s="150"/>
      <c r="M805" s="460" t="str">
        <f t="shared" si="12"/>
        <v/>
      </c>
    </row>
    <row r="806" spans="1:13" ht="14.45" customHeight="1" x14ac:dyDescent="0.2">
      <c r="A806" s="465"/>
      <c r="B806" s="461"/>
      <c r="C806" s="462"/>
      <c r="D806" s="462"/>
      <c r="E806" s="463"/>
      <c r="F806" s="461"/>
      <c r="G806" s="462"/>
      <c r="H806" s="462"/>
      <c r="I806" s="462"/>
      <c r="J806" s="462"/>
      <c r="K806" s="464"/>
      <c r="L806" s="150"/>
      <c r="M806" s="460" t="str">
        <f t="shared" si="12"/>
        <v/>
      </c>
    </row>
    <row r="807" spans="1:13" ht="14.45" customHeight="1" x14ac:dyDescent="0.2">
      <c r="A807" s="465"/>
      <c r="B807" s="461"/>
      <c r="C807" s="462"/>
      <c r="D807" s="462"/>
      <c r="E807" s="463"/>
      <c r="F807" s="461"/>
      <c r="G807" s="462"/>
      <c r="H807" s="462"/>
      <c r="I807" s="462"/>
      <c r="J807" s="462"/>
      <c r="K807" s="464"/>
      <c r="L807" s="150"/>
      <c r="M807" s="460" t="str">
        <f t="shared" si="12"/>
        <v/>
      </c>
    </row>
    <row r="808" spans="1:13" ht="14.45" customHeight="1" x14ac:dyDescent="0.2">
      <c r="A808" s="465"/>
      <c r="B808" s="461"/>
      <c r="C808" s="462"/>
      <c r="D808" s="462"/>
      <c r="E808" s="463"/>
      <c r="F808" s="461"/>
      <c r="G808" s="462"/>
      <c r="H808" s="462"/>
      <c r="I808" s="462"/>
      <c r="J808" s="462"/>
      <c r="K808" s="464"/>
      <c r="L808" s="150"/>
      <c r="M808" s="460" t="str">
        <f t="shared" si="12"/>
        <v/>
      </c>
    </row>
    <row r="809" spans="1:13" ht="14.45" customHeight="1" x14ac:dyDescent="0.2">
      <c r="A809" s="465"/>
      <c r="B809" s="461"/>
      <c r="C809" s="462"/>
      <c r="D809" s="462"/>
      <c r="E809" s="463"/>
      <c r="F809" s="461"/>
      <c r="G809" s="462"/>
      <c r="H809" s="462"/>
      <c r="I809" s="462"/>
      <c r="J809" s="462"/>
      <c r="K809" s="464"/>
      <c r="L809" s="150"/>
      <c r="M809" s="460" t="str">
        <f t="shared" si="12"/>
        <v/>
      </c>
    </row>
    <row r="810" spans="1:13" ht="14.45" customHeight="1" x14ac:dyDescent="0.2">
      <c r="A810" s="465"/>
      <c r="B810" s="461"/>
      <c r="C810" s="462"/>
      <c r="D810" s="462"/>
      <c r="E810" s="463"/>
      <c r="F810" s="461"/>
      <c r="G810" s="462"/>
      <c r="H810" s="462"/>
      <c r="I810" s="462"/>
      <c r="J810" s="462"/>
      <c r="K810" s="464"/>
      <c r="L810" s="150"/>
      <c r="M810" s="460" t="str">
        <f t="shared" si="12"/>
        <v/>
      </c>
    </row>
    <row r="811" spans="1:13" ht="14.45" customHeight="1" x14ac:dyDescent="0.2">
      <c r="A811" s="465"/>
      <c r="B811" s="461"/>
      <c r="C811" s="462"/>
      <c r="D811" s="462"/>
      <c r="E811" s="463"/>
      <c r="F811" s="461"/>
      <c r="G811" s="462"/>
      <c r="H811" s="462"/>
      <c r="I811" s="462"/>
      <c r="J811" s="462"/>
      <c r="K811" s="464"/>
      <c r="L811" s="150"/>
      <c r="M811" s="460" t="str">
        <f t="shared" si="12"/>
        <v/>
      </c>
    </row>
    <row r="812" spans="1:13" ht="14.45" customHeight="1" x14ac:dyDescent="0.2">
      <c r="A812" s="465"/>
      <c r="B812" s="461"/>
      <c r="C812" s="462"/>
      <c r="D812" s="462"/>
      <c r="E812" s="463"/>
      <c r="F812" s="461"/>
      <c r="G812" s="462"/>
      <c r="H812" s="462"/>
      <c r="I812" s="462"/>
      <c r="J812" s="462"/>
      <c r="K812" s="464"/>
      <c r="L812" s="150"/>
      <c r="M812" s="460" t="str">
        <f t="shared" si="12"/>
        <v/>
      </c>
    </row>
    <row r="813" spans="1:13" ht="14.45" customHeight="1" x14ac:dyDescent="0.2">
      <c r="A813" s="465"/>
      <c r="B813" s="461"/>
      <c r="C813" s="462"/>
      <c r="D813" s="462"/>
      <c r="E813" s="463"/>
      <c r="F813" s="461"/>
      <c r="G813" s="462"/>
      <c r="H813" s="462"/>
      <c r="I813" s="462"/>
      <c r="J813" s="462"/>
      <c r="K813" s="464"/>
      <c r="L813" s="150"/>
      <c r="M813" s="460" t="str">
        <f t="shared" si="12"/>
        <v/>
      </c>
    </row>
    <row r="814" spans="1:13" ht="14.45" customHeight="1" x14ac:dyDescent="0.2">
      <c r="A814" s="465"/>
      <c r="B814" s="461"/>
      <c r="C814" s="462"/>
      <c r="D814" s="462"/>
      <c r="E814" s="463"/>
      <c r="F814" s="461"/>
      <c r="G814" s="462"/>
      <c r="H814" s="462"/>
      <c r="I814" s="462"/>
      <c r="J814" s="462"/>
      <c r="K814" s="464"/>
      <c r="L814" s="150"/>
      <c r="M814" s="460" t="str">
        <f t="shared" si="12"/>
        <v/>
      </c>
    </row>
    <row r="815" spans="1:13" ht="14.45" customHeight="1" x14ac:dyDescent="0.2">
      <c r="A815" s="465"/>
      <c r="B815" s="461"/>
      <c r="C815" s="462"/>
      <c r="D815" s="462"/>
      <c r="E815" s="463"/>
      <c r="F815" s="461"/>
      <c r="G815" s="462"/>
      <c r="H815" s="462"/>
      <c r="I815" s="462"/>
      <c r="J815" s="462"/>
      <c r="K815" s="464"/>
      <c r="L815" s="150"/>
      <c r="M815" s="460" t="str">
        <f t="shared" si="12"/>
        <v/>
      </c>
    </row>
    <row r="816" spans="1:13" ht="14.45" customHeight="1" x14ac:dyDescent="0.2">
      <c r="A816" s="465"/>
      <c r="B816" s="461"/>
      <c r="C816" s="462"/>
      <c r="D816" s="462"/>
      <c r="E816" s="463"/>
      <c r="F816" s="461"/>
      <c r="G816" s="462"/>
      <c r="H816" s="462"/>
      <c r="I816" s="462"/>
      <c r="J816" s="462"/>
      <c r="K816" s="464"/>
      <c r="L816" s="150"/>
      <c r="M816" s="460" t="str">
        <f t="shared" si="12"/>
        <v/>
      </c>
    </row>
    <row r="817" spans="1:13" ht="14.45" customHeight="1" x14ac:dyDescent="0.2">
      <c r="A817" s="465"/>
      <c r="B817" s="461"/>
      <c r="C817" s="462"/>
      <c r="D817" s="462"/>
      <c r="E817" s="463"/>
      <c r="F817" s="461"/>
      <c r="G817" s="462"/>
      <c r="H817" s="462"/>
      <c r="I817" s="462"/>
      <c r="J817" s="462"/>
      <c r="K817" s="464"/>
      <c r="L817" s="150"/>
      <c r="M817" s="460" t="str">
        <f t="shared" si="12"/>
        <v/>
      </c>
    </row>
    <row r="818" spans="1:13" ht="14.45" customHeight="1" x14ac:dyDescent="0.2">
      <c r="A818" s="465"/>
      <c r="B818" s="461"/>
      <c r="C818" s="462"/>
      <c r="D818" s="462"/>
      <c r="E818" s="463"/>
      <c r="F818" s="461"/>
      <c r="G818" s="462"/>
      <c r="H818" s="462"/>
      <c r="I818" s="462"/>
      <c r="J818" s="462"/>
      <c r="K818" s="464"/>
      <c r="L818" s="150"/>
      <c r="M818" s="460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6" priority="3">
      <formula>$M23="HV"</formula>
    </cfRule>
    <cfRule type="expression" dxfId="55" priority="4">
      <formula>$M23="X"</formula>
    </cfRule>
  </conditionalFormatting>
  <conditionalFormatting sqref="A6:K22">
    <cfRule type="expression" dxfId="54" priority="1">
      <formula>$M6="HV"</formula>
    </cfRule>
    <cfRule type="expression" dxfId="53" priority="2">
      <formula>$M6="X"</formula>
    </cfRule>
  </conditionalFormatting>
  <hyperlinks>
    <hyperlink ref="A2" location="Obsah!A1" display="Zpět na Obsah  KL 01  1.-4.měsíc" xr:uid="{EF264DFF-1425-4F28-AF9E-E25B507C90FF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459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6" t="s">
        <v>457</v>
      </c>
      <c r="B5" s="467" t="s">
        <v>458</v>
      </c>
      <c r="C5" s="468" t="s">
        <v>266</v>
      </c>
      <c r="D5" s="468" t="s">
        <v>266</v>
      </c>
      <c r="E5" s="468"/>
      <c r="F5" s="468" t="s">
        <v>266</v>
      </c>
      <c r="G5" s="468" t="s">
        <v>266</v>
      </c>
      <c r="H5" s="468" t="s">
        <v>266</v>
      </c>
      <c r="I5" s="469" t="s">
        <v>266</v>
      </c>
      <c r="J5" s="470" t="s">
        <v>68</v>
      </c>
    </row>
    <row r="6" spans="1:10" ht="14.45" customHeight="1" x14ac:dyDescent="0.2">
      <c r="A6" s="466" t="s">
        <v>457</v>
      </c>
      <c r="B6" s="467" t="s">
        <v>459</v>
      </c>
      <c r="C6" s="468">
        <v>13.682790000000004</v>
      </c>
      <c r="D6" s="468">
        <v>13.531399999999998</v>
      </c>
      <c r="E6" s="468"/>
      <c r="F6" s="468">
        <v>14.414379999999996</v>
      </c>
      <c r="G6" s="468">
        <v>0</v>
      </c>
      <c r="H6" s="468">
        <v>14.414379999999996</v>
      </c>
      <c r="I6" s="469" t="s">
        <v>266</v>
      </c>
      <c r="J6" s="470" t="s">
        <v>1</v>
      </c>
    </row>
    <row r="7" spans="1:10" ht="14.45" customHeight="1" x14ac:dyDescent="0.2">
      <c r="A7" s="466" t="s">
        <v>457</v>
      </c>
      <c r="B7" s="467" t="s">
        <v>460</v>
      </c>
      <c r="C7" s="468">
        <v>13.682790000000004</v>
      </c>
      <c r="D7" s="468">
        <v>13.531399999999998</v>
      </c>
      <c r="E7" s="468"/>
      <c r="F7" s="468">
        <v>14.414379999999996</v>
      </c>
      <c r="G7" s="468">
        <v>0</v>
      </c>
      <c r="H7" s="468">
        <v>14.414379999999996</v>
      </c>
      <c r="I7" s="469" t="s">
        <v>266</v>
      </c>
      <c r="J7" s="470" t="s">
        <v>461</v>
      </c>
    </row>
    <row r="9" spans="1:10" ht="14.45" customHeight="1" x14ac:dyDescent="0.2">
      <c r="A9" s="466" t="s">
        <v>457</v>
      </c>
      <c r="B9" s="467" t="s">
        <v>458</v>
      </c>
      <c r="C9" s="468" t="s">
        <v>266</v>
      </c>
      <c r="D9" s="468" t="s">
        <v>266</v>
      </c>
      <c r="E9" s="468"/>
      <c r="F9" s="468" t="s">
        <v>266</v>
      </c>
      <c r="G9" s="468" t="s">
        <v>266</v>
      </c>
      <c r="H9" s="468" t="s">
        <v>266</v>
      </c>
      <c r="I9" s="469" t="s">
        <v>266</v>
      </c>
      <c r="J9" s="470" t="s">
        <v>68</v>
      </c>
    </row>
    <row r="10" spans="1:10" ht="14.45" customHeight="1" x14ac:dyDescent="0.2">
      <c r="A10" s="466" t="s">
        <v>462</v>
      </c>
      <c r="B10" s="467" t="s">
        <v>463</v>
      </c>
      <c r="C10" s="468" t="s">
        <v>266</v>
      </c>
      <c r="D10" s="468" t="s">
        <v>266</v>
      </c>
      <c r="E10" s="468"/>
      <c r="F10" s="468" t="s">
        <v>266</v>
      </c>
      <c r="G10" s="468" t="s">
        <v>266</v>
      </c>
      <c r="H10" s="468" t="s">
        <v>266</v>
      </c>
      <c r="I10" s="469" t="s">
        <v>266</v>
      </c>
      <c r="J10" s="470" t="s">
        <v>0</v>
      </c>
    </row>
    <row r="11" spans="1:10" ht="14.45" customHeight="1" x14ac:dyDescent="0.2">
      <c r="A11" s="466" t="s">
        <v>462</v>
      </c>
      <c r="B11" s="467" t="s">
        <v>459</v>
      </c>
      <c r="C11" s="468">
        <v>0.26208999999999999</v>
      </c>
      <c r="D11" s="468">
        <v>0</v>
      </c>
      <c r="E11" s="468"/>
      <c r="F11" s="468">
        <v>0.50080999999999998</v>
      </c>
      <c r="G11" s="468">
        <v>0</v>
      </c>
      <c r="H11" s="468">
        <v>0.50080999999999998</v>
      </c>
      <c r="I11" s="469" t="s">
        <v>266</v>
      </c>
      <c r="J11" s="470" t="s">
        <v>1</v>
      </c>
    </row>
    <row r="12" spans="1:10" ht="14.45" customHeight="1" x14ac:dyDescent="0.2">
      <c r="A12" s="466" t="s">
        <v>462</v>
      </c>
      <c r="B12" s="467" t="s">
        <v>464</v>
      </c>
      <c r="C12" s="468">
        <v>0.26208999999999999</v>
      </c>
      <c r="D12" s="468">
        <v>0</v>
      </c>
      <c r="E12" s="468"/>
      <c r="F12" s="468">
        <v>0.50080999999999998</v>
      </c>
      <c r="G12" s="468">
        <v>0</v>
      </c>
      <c r="H12" s="468">
        <v>0.50080999999999998</v>
      </c>
      <c r="I12" s="469" t="s">
        <v>266</v>
      </c>
      <c r="J12" s="470" t="s">
        <v>465</v>
      </c>
    </row>
    <row r="13" spans="1:10" ht="14.45" customHeight="1" x14ac:dyDescent="0.2">
      <c r="A13" s="466" t="s">
        <v>266</v>
      </c>
      <c r="B13" s="467" t="s">
        <v>266</v>
      </c>
      <c r="C13" s="468" t="s">
        <v>266</v>
      </c>
      <c r="D13" s="468" t="s">
        <v>266</v>
      </c>
      <c r="E13" s="468"/>
      <c r="F13" s="468" t="s">
        <v>266</v>
      </c>
      <c r="G13" s="468" t="s">
        <v>266</v>
      </c>
      <c r="H13" s="468" t="s">
        <v>266</v>
      </c>
      <c r="I13" s="469" t="s">
        <v>266</v>
      </c>
      <c r="J13" s="470" t="s">
        <v>466</v>
      </c>
    </row>
    <row r="14" spans="1:10" ht="14.45" customHeight="1" x14ac:dyDescent="0.2">
      <c r="A14" s="466" t="s">
        <v>467</v>
      </c>
      <c r="B14" s="467" t="s">
        <v>468</v>
      </c>
      <c r="C14" s="468" t="s">
        <v>266</v>
      </c>
      <c r="D14" s="468" t="s">
        <v>266</v>
      </c>
      <c r="E14" s="468"/>
      <c r="F14" s="468" t="s">
        <v>266</v>
      </c>
      <c r="G14" s="468" t="s">
        <v>266</v>
      </c>
      <c r="H14" s="468" t="s">
        <v>266</v>
      </c>
      <c r="I14" s="469" t="s">
        <v>266</v>
      </c>
      <c r="J14" s="470" t="s">
        <v>0</v>
      </c>
    </row>
    <row r="15" spans="1:10" ht="14.45" customHeight="1" x14ac:dyDescent="0.2">
      <c r="A15" s="466" t="s">
        <v>467</v>
      </c>
      <c r="B15" s="467" t="s">
        <v>459</v>
      </c>
      <c r="C15" s="468">
        <v>13.420700000000004</v>
      </c>
      <c r="D15" s="468">
        <v>13.531399999999998</v>
      </c>
      <c r="E15" s="468"/>
      <c r="F15" s="468">
        <v>13.913569999999996</v>
      </c>
      <c r="G15" s="468">
        <v>0</v>
      </c>
      <c r="H15" s="468">
        <v>13.913569999999996</v>
      </c>
      <c r="I15" s="469" t="s">
        <v>266</v>
      </c>
      <c r="J15" s="470" t="s">
        <v>1</v>
      </c>
    </row>
    <row r="16" spans="1:10" ht="14.45" customHeight="1" x14ac:dyDescent="0.2">
      <c r="A16" s="466" t="s">
        <v>467</v>
      </c>
      <c r="B16" s="467" t="s">
        <v>469</v>
      </c>
      <c r="C16" s="468">
        <v>13.420700000000004</v>
      </c>
      <c r="D16" s="468">
        <v>13.531399999999998</v>
      </c>
      <c r="E16" s="468"/>
      <c r="F16" s="468">
        <v>13.913569999999996</v>
      </c>
      <c r="G16" s="468">
        <v>0</v>
      </c>
      <c r="H16" s="468">
        <v>13.913569999999996</v>
      </c>
      <c r="I16" s="469" t="s">
        <v>266</v>
      </c>
      <c r="J16" s="470" t="s">
        <v>465</v>
      </c>
    </row>
    <row r="17" spans="1:10" ht="14.45" customHeight="1" x14ac:dyDescent="0.2">
      <c r="A17" s="466" t="s">
        <v>266</v>
      </c>
      <c r="B17" s="467" t="s">
        <v>266</v>
      </c>
      <c r="C17" s="468" t="s">
        <v>266</v>
      </c>
      <c r="D17" s="468" t="s">
        <v>266</v>
      </c>
      <c r="E17" s="468"/>
      <c r="F17" s="468" t="s">
        <v>266</v>
      </c>
      <c r="G17" s="468" t="s">
        <v>266</v>
      </c>
      <c r="H17" s="468" t="s">
        <v>266</v>
      </c>
      <c r="I17" s="469" t="s">
        <v>266</v>
      </c>
      <c r="J17" s="470" t="s">
        <v>466</v>
      </c>
    </row>
    <row r="18" spans="1:10" ht="14.45" customHeight="1" x14ac:dyDescent="0.2">
      <c r="A18" s="466" t="s">
        <v>457</v>
      </c>
      <c r="B18" s="467" t="s">
        <v>460</v>
      </c>
      <c r="C18" s="468">
        <v>13.682790000000004</v>
      </c>
      <c r="D18" s="468">
        <v>13.531399999999998</v>
      </c>
      <c r="E18" s="468"/>
      <c r="F18" s="468">
        <v>14.414379999999996</v>
      </c>
      <c r="G18" s="468">
        <v>0</v>
      </c>
      <c r="H18" s="468">
        <v>14.414379999999996</v>
      </c>
      <c r="I18" s="469" t="s">
        <v>266</v>
      </c>
      <c r="J18" s="470" t="s">
        <v>461</v>
      </c>
    </row>
  </sheetData>
  <mergeCells count="3">
    <mergeCell ref="F3:I3"/>
    <mergeCell ref="C4:D4"/>
    <mergeCell ref="A1:I1"/>
  </mergeCells>
  <conditionalFormatting sqref="F8 F19:F65537">
    <cfRule type="cellIs" dxfId="52" priority="18" stopIfTrue="1" operator="greaterThan">
      <formula>1</formula>
    </cfRule>
  </conditionalFormatting>
  <conditionalFormatting sqref="H5:H7">
    <cfRule type="expression" dxfId="51" priority="14">
      <formula>$H5&gt;0</formula>
    </cfRule>
  </conditionalFormatting>
  <conditionalFormatting sqref="I5:I7">
    <cfRule type="expression" dxfId="50" priority="15">
      <formula>$I5&gt;1</formula>
    </cfRule>
  </conditionalFormatting>
  <conditionalFormatting sqref="B5:B7">
    <cfRule type="expression" dxfId="49" priority="11">
      <formula>OR($J5="NS",$J5="SumaNS",$J5="Účet")</formula>
    </cfRule>
  </conditionalFormatting>
  <conditionalFormatting sqref="B5:D7 F5:I7">
    <cfRule type="expression" dxfId="48" priority="17">
      <formula>AND($J5&lt;&gt;"",$J5&lt;&gt;"mezeraKL")</formula>
    </cfRule>
  </conditionalFormatting>
  <conditionalFormatting sqref="B5:D7 F5:I7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6" priority="13">
      <formula>OR($J5="SumaNS",$J5="NS")</formula>
    </cfRule>
  </conditionalFormatting>
  <conditionalFormatting sqref="A5:A7">
    <cfRule type="expression" dxfId="45" priority="9">
      <formula>AND($J5&lt;&gt;"mezeraKL",$J5&lt;&gt;"")</formula>
    </cfRule>
  </conditionalFormatting>
  <conditionalFormatting sqref="A5:A7">
    <cfRule type="expression" dxfId="44" priority="10">
      <formula>AND($J5&lt;&gt;"",$J5&lt;&gt;"mezeraKL")</formula>
    </cfRule>
  </conditionalFormatting>
  <conditionalFormatting sqref="H9:H18">
    <cfRule type="expression" dxfId="43" priority="5">
      <formula>$H9&gt;0</formula>
    </cfRule>
  </conditionalFormatting>
  <conditionalFormatting sqref="A9:A18">
    <cfRule type="expression" dxfId="42" priority="2">
      <formula>AND($J9&lt;&gt;"mezeraKL",$J9&lt;&gt;"")</formula>
    </cfRule>
  </conditionalFormatting>
  <conditionalFormatting sqref="I9:I18">
    <cfRule type="expression" dxfId="41" priority="6">
      <formula>$I9&gt;1</formula>
    </cfRule>
  </conditionalFormatting>
  <conditionalFormatting sqref="B9:B18">
    <cfRule type="expression" dxfId="40" priority="1">
      <formula>OR($J9="NS",$J9="SumaNS",$J9="Účet")</formula>
    </cfRule>
  </conditionalFormatting>
  <conditionalFormatting sqref="A9:D18 F9:I18">
    <cfRule type="expression" dxfId="39" priority="8">
      <formula>AND($J9&lt;&gt;"",$J9&lt;&gt;"mezeraKL")</formula>
    </cfRule>
  </conditionalFormatting>
  <conditionalFormatting sqref="B9:D18 F9:I18">
    <cfRule type="expression" dxfId="38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37" priority="4">
      <formula>OR($J9="SumaNS",$J9="NS")</formula>
    </cfRule>
  </conditionalFormatting>
  <hyperlinks>
    <hyperlink ref="A2" location="Obsah!A1" display="Zpět na Obsah  KL 01  1.-4.měsíc" xr:uid="{A8721BB7-F753-4BE9-BEAF-284512CE223C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459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187.56290761025068</v>
      </c>
      <c r="M3" s="98">
        <f>SUBTOTAL(9,M5:M1048576)</f>
        <v>22.7</v>
      </c>
      <c r="N3" s="99">
        <f>SUBTOTAL(9,N5:N1048576)</f>
        <v>4257.6780027526902</v>
      </c>
    </row>
    <row r="4" spans="1:14" s="208" customFormat="1" ht="14.45" customHeight="1" thickBot="1" x14ac:dyDescent="0.2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141</v>
      </c>
      <c r="M4" s="475" t="s">
        <v>13</v>
      </c>
      <c r="N4" s="476" t="s">
        <v>155</v>
      </c>
    </row>
    <row r="5" spans="1:14" ht="14.45" customHeight="1" x14ac:dyDescent="0.2">
      <c r="A5" s="477" t="s">
        <v>457</v>
      </c>
      <c r="B5" s="478" t="s">
        <v>458</v>
      </c>
      <c r="C5" s="479" t="s">
        <v>462</v>
      </c>
      <c r="D5" s="480" t="s">
        <v>463</v>
      </c>
      <c r="E5" s="481">
        <v>50113001</v>
      </c>
      <c r="F5" s="480" t="s">
        <v>470</v>
      </c>
      <c r="G5" s="479" t="s">
        <v>471</v>
      </c>
      <c r="H5" s="479">
        <v>112894</v>
      </c>
      <c r="I5" s="479">
        <v>12894</v>
      </c>
      <c r="J5" s="479" t="s">
        <v>472</v>
      </c>
      <c r="K5" s="479" t="s">
        <v>473</v>
      </c>
      <c r="L5" s="482">
        <v>60.510000000000005</v>
      </c>
      <c r="M5" s="482">
        <v>2</v>
      </c>
      <c r="N5" s="483">
        <v>121.02000000000001</v>
      </c>
    </row>
    <row r="6" spans="1:14" ht="14.45" customHeight="1" x14ac:dyDescent="0.2">
      <c r="A6" s="484" t="s">
        <v>457</v>
      </c>
      <c r="B6" s="485" t="s">
        <v>458</v>
      </c>
      <c r="C6" s="486" t="s">
        <v>462</v>
      </c>
      <c r="D6" s="487" t="s">
        <v>463</v>
      </c>
      <c r="E6" s="488">
        <v>50113001</v>
      </c>
      <c r="F6" s="487" t="s">
        <v>470</v>
      </c>
      <c r="G6" s="486" t="s">
        <v>471</v>
      </c>
      <c r="H6" s="486">
        <v>501596</v>
      </c>
      <c r="I6" s="486">
        <v>0</v>
      </c>
      <c r="J6" s="486" t="s">
        <v>474</v>
      </c>
      <c r="K6" s="486" t="s">
        <v>475</v>
      </c>
      <c r="L6" s="489">
        <v>113.26</v>
      </c>
      <c r="M6" s="489">
        <v>1</v>
      </c>
      <c r="N6" s="490">
        <v>113.26</v>
      </c>
    </row>
    <row r="7" spans="1:14" ht="14.45" customHeight="1" x14ac:dyDescent="0.2">
      <c r="A7" s="484" t="s">
        <v>457</v>
      </c>
      <c r="B7" s="485" t="s">
        <v>458</v>
      </c>
      <c r="C7" s="486" t="s">
        <v>462</v>
      </c>
      <c r="D7" s="487" t="s">
        <v>463</v>
      </c>
      <c r="E7" s="488">
        <v>50113001</v>
      </c>
      <c r="F7" s="487" t="s">
        <v>470</v>
      </c>
      <c r="G7" s="486" t="s">
        <v>471</v>
      </c>
      <c r="H7" s="486">
        <v>157607</v>
      </c>
      <c r="I7" s="486">
        <v>57607</v>
      </c>
      <c r="J7" s="486" t="s">
        <v>476</v>
      </c>
      <c r="K7" s="486" t="s">
        <v>477</v>
      </c>
      <c r="L7" s="489">
        <v>44.83</v>
      </c>
      <c r="M7" s="489">
        <v>1</v>
      </c>
      <c r="N7" s="490">
        <v>44.83</v>
      </c>
    </row>
    <row r="8" spans="1:14" ht="14.45" customHeight="1" x14ac:dyDescent="0.2">
      <c r="A8" s="484" t="s">
        <v>457</v>
      </c>
      <c r="B8" s="485" t="s">
        <v>458</v>
      </c>
      <c r="C8" s="486" t="s">
        <v>462</v>
      </c>
      <c r="D8" s="487" t="s">
        <v>463</v>
      </c>
      <c r="E8" s="488">
        <v>50113001</v>
      </c>
      <c r="F8" s="487" t="s">
        <v>470</v>
      </c>
      <c r="G8" s="486" t="s">
        <v>471</v>
      </c>
      <c r="H8" s="486">
        <v>237329</v>
      </c>
      <c r="I8" s="486">
        <v>237329</v>
      </c>
      <c r="J8" s="486" t="s">
        <v>478</v>
      </c>
      <c r="K8" s="486" t="s">
        <v>479</v>
      </c>
      <c r="L8" s="489">
        <v>108.64</v>
      </c>
      <c r="M8" s="489">
        <v>1</v>
      </c>
      <c r="N8" s="490">
        <v>108.64</v>
      </c>
    </row>
    <row r="9" spans="1:14" ht="14.45" customHeight="1" x14ac:dyDescent="0.2">
      <c r="A9" s="484" t="s">
        <v>457</v>
      </c>
      <c r="B9" s="485" t="s">
        <v>458</v>
      </c>
      <c r="C9" s="486" t="s">
        <v>462</v>
      </c>
      <c r="D9" s="487" t="s">
        <v>463</v>
      </c>
      <c r="E9" s="488">
        <v>50113001</v>
      </c>
      <c r="F9" s="487" t="s">
        <v>470</v>
      </c>
      <c r="G9" s="486" t="s">
        <v>471</v>
      </c>
      <c r="H9" s="486">
        <v>237330</v>
      </c>
      <c r="I9" s="486">
        <v>237330</v>
      </c>
      <c r="J9" s="486" t="s">
        <v>480</v>
      </c>
      <c r="K9" s="486" t="s">
        <v>481</v>
      </c>
      <c r="L9" s="489">
        <v>113.05999999999997</v>
      </c>
      <c r="M9" s="489">
        <v>1</v>
      </c>
      <c r="N9" s="490">
        <v>113.05999999999997</v>
      </c>
    </row>
    <row r="10" spans="1:14" ht="14.45" customHeight="1" x14ac:dyDescent="0.2">
      <c r="A10" s="484" t="s">
        <v>457</v>
      </c>
      <c r="B10" s="485" t="s">
        <v>458</v>
      </c>
      <c r="C10" s="486" t="s">
        <v>467</v>
      </c>
      <c r="D10" s="487" t="s">
        <v>468</v>
      </c>
      <c r="E10" s="488">
        <v>50113001</v>
      </c>
      <c r="F10" s="487" t="s">
        <v>470</v>
      </c>
      <c r="G10" s="486" t="s">
        <v>471</v>
      </c>
      <c r="H10" s="486">
        <v>51366</v>
      </c>
      <c r="I10" s="486">
        <v>51366</v>
      </c>
      <c r="J10" s="486" t="s">
        <v>482</v>
      </c>
      <c r="K10" s="486" t="s">
        <v>483</v>
      </c>
      <c r="L10" s="489">
        <v>171.60000000000005</v>
      </c>
      <c r="M10" s="489">
        <v>0.7</v>
      </c>
      <c r="N10" s="490">
        <v>120.12000000000002</v>
      </c>
    </row>
    <row r="11" spans="1:14" ht="14.45" customHeight="1" x14ac:dyDescent="0.2">
      <c r="A11" s="484" t="s">
        <v>457</v>
      </c>
      <c r="B11" s="485" t="s">
        <v>458</v>
      </c>
      <c r="C11" s="486" t="s">
        <v>467</v>
      </c>
      <c r="D11" s="487" t="s">
        <v>468</v>
      </c>
      <c r="E11" s="488">
        <v>50113001</v>
      </c>
      <c r="F11" s="487" t="s">
        <v>470</v>
      </c>
      <c r="G11" s="486" t="s">
        <v>471</v>
      </c>
      <c r="H11" s="486">
        <v>102981</v>
      </c>
      <c r="I11" s="486">
        <v>25269</v>
      </c>
      <c r="J11" s="486" t="s">
        <v>484</v>
      </c>
      <c r="K11" s="486" t="s">
        <v>485</v>
      </c>
      <c r="L11" s="489">
        <v>39.68</v>
      </c>
      <c r="M11" s="489">
        <v>1</v>
      </c>
      <c r="N11" s="490">
        <v>39.68</v>
      </c>
    </row>
    <row r="12" spans="1:14" ht="14.45" customHeight="1" x14ac:dyDescent="0.2">
      <c r="A12" s="484" t="s">
        <v>457</v>
      </c>
      <c r="B12" s="485" t="s">
        <v>458</v>
      </c>
      <c r="C12" s="486" t="s">
        <v>467</v>
      </c>
      <c r="D12" s="487" t="s">
        <v>468</v>
      </c>
      <c r="E12" s="488">
        <v>50113001</v>
      </c>
      <c r="F12" s="487" t="s">
        <v>470</v>
      </c>
      <c r="G12" s="486" t="s">
        <v>471</v>
      </c>
      <c r="H12" s="486">
        <v>900321</v>
      </c>
      <c r="I12" s="486">
        <v>0</v>
      </c>
      <c r="J12" s="486" t="s">
        <v>486</v>
      </c>
      <c r="K12" s="486" t="s">
        <v>266</v>
      </c>
      <c r="L12" s="489">
        <v>226.8</v>
      </c>
      <c r="M12" s="489">
        <v>5</v>
      </c>
      <c r="N12" s="490">
        <v>1134</v>
      </c>
    </row>
    <row r="13" spans="1:14" ht="14.45" customHeight="1" thickBot="1" x14ac:dyDescent="0.25">
      <c r="A13" s="491" t="s">
        <v>457</v>
      </c>
      <c r="B13" s="492" t="s">
        <v>458</v>
      </c>
      <c r="C13" s="493" t="s">
        <v>467</v>
      </c>
      <c r="D13" s="494" t="s">
        <v>468</v>
      </c>
      <c r="E13" s="495">
        <v>50113001</v>
      </c>
      <c r="F13" s="494" t="s">
        <v>470</v>
      </c>
      <c r="G13" s="493" t="s">
        <v>471</v>
      </c>
      <c r="H13" s="493">
        <v>921227</v>
      </c>
      <c r="I13" s="493">
        <v>0</v>
      </c>
      <c r="J13" s="493" t="s">
        <v>487</v>
      </c>
      <c r="K13" s="493" t="s">
        <v>266</v>
      </c>
      <c r="L13" s="496">
        <v>246.30680027526904</v>
      </c>
      <c r="M13" s="496">
        <v>10</v>
      </c>
      <c r="N13" s="497">
        <v>2463.0680027526905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6516FE0E-0C7F-4116-8306-729FAC9D8AF3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459" t="s">
        <v>265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42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26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498" t="s">
        <v>192</v>
      </c>
      <c r="B5" s="499" t="s">
        <v>194</v>
      </c>
      <c r="C5" s="499" t="s">
        <v>195</v>
      </c>
      <c r="D5" s="499" t="s">
        <v>196</v>
      </c>
      <c r="E5" s="500" t="s">
        <v>197</v>
      </c>
      <c r="F5" s="501" t="s">
        <v>194</v>
      </c>
      <c r="G5" s="502" t="s">
        <v>195</v>
      </c>
      <c r="H5" s="502" t="s">
        <v>196</v>
      </c>
      <c r="I5" s="503" t="s">
        <v>197</v>
      </c>
      <c r="J5" s="499" t="s">
        <v>194</v>
      </c>
      <c r="K5" s="499" t="s">
        <v>195</v>
      </c>
      <c r="L5" s="499" t="s">
        <v>196</v>
      </c>
      <c r="M5" s="500" t="s">
        <v>197</v>
      </c>
      <c r="N5" s="501" t="s">
        <v>194</v>
      </c>
      <c r="O5" s="502" t="s">
        <v>195</v>
      </c>
      <c r="P5" s="502" t="s">
        <v>196</v>
      </c>
      <c r="Q5" s="503" t="s">
        <v>197</v>
      </c>
    </row>
    <row r="6" spans="1:17" ht="14.45" customHeight="1" x14ac:dyDescent="0.2">
      <c r="A6" s="510" t="s">
        <v>488</v>
      </c>
      <c r="B6" s="516"/>
      <c r="C6" s="482"/>
      <c r="D6" s="482"/>
      <c r="E6" s="483"/>
      <c r="F6" s="513"/>
      <c r="G6" s="504"/>
      <c r="H6" s="504"/>
      <c r="I6" s="519"/>
      <c r="J6" s="516"/>
      <c r="K6" s="482"/>
      <c r="L6" s="482"/>
      <c r="M6" s="483"/>
      <c r="N6" s="513"/>
      <c r="O6" s="504"/>
      <c r="P6" s="504"/>
      <c r="Q6" s="505"/>
    </row>
    <row r="7" spans="1:17" ht="14.45" customHeight="1" x14ac:dyDescent="0.2">
      <c r="A7" s="511" t="s">
        <v>489</v>
      </c>
      <c r="B7" s="517">
        <v>19</v>
      </c>
      <c r="C7" s="489"/>
      <c r="D7" s="489"/>
      <c r="E7" s="490"/>
      <c r="F7" s="514">
        <v>1</v>
      </c>
      <c r="G7" s="506">
        <v>0</v>
      </c>
      <c r="H7" s="506">
        <v>0</v>
      </c>
      <c r="I7" s="520">
        <v>0</v>
      </c>
      <c r="J7" s="517">
        <v>9</v>
      </c>
      <c r="K7" s="489"/>
      <c r="L7" s="489"/>
      <c r="M7" s="490"/>
      <c r="N7" s="514">
        <v>1</v>
      </c>
      <c r="O7" s="506">
        <v>0</v>
      </c>
      <c r="P7" s="506">
        <v>0</v>
      </c>
      <c r="Q7" s="507">
        <v>0</v>
      </c>
    </row>
    <row r="8" spans="1:17" ht="14.45" customHeight="1" thickBot="1" x14ac:dyDescent="0.25">
      <c r="A8" s="512" t="s">
        <v>490</v>
      </c>
      <c r="B8" s="518">
        <v>23</v>
      </c>
      <c r="C8" s="496"/>
      <c r="D8" s="496"/>
      <c r="E8" s="497"/>
      <c r="F8" s="515">
        <v>1</v>
      </c>
      <c r="G8" s="508">
        <v>0</v>
      </c>
      <c r="H8" s="508">
        <v>0</v>
      </c>
      <c r="I8" s="521">
        <v>0</v>
      </c>
      <c r="J8" s="518">
        <v>17</v>
      </c>
      <c r="K8" s="496"/>
      <c r="L8" s="496"/>
      <c r="M8" s="497"/>
      <c r="N8" s="515">
        <v>1</v>
      </c>
      <c r="O8" s="508">
        <v>0</v>
      </c>
      <c r="P8" s="508">
        <v>0</v>
      </c>
      <c r="Q8" s="50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EBA39D69-48DD-43A7-95F9-7B3179C9751F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2020-06-22T14:04:07Z</dcterms:modified>
</cp:coreProperties>
</file>