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338BB67-F8D7-406F-806D-2B72A7C8CE0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P15" i="431"/>
  <c r="J18" i="431"/>
  <c r="O15" i="431"/>
  <c r="Q18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O14" i="431"/>
  <c r="O22" i="431"/>
  <c r="P23" i="431"/>
  <c r="Q16" i="431"/>
  <c r="K19" i="431"/>
  <c r="Q17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K11" i="431"/>
  <c r="L12" i="431"/>
  <c r="N22" i="431"/>
  <c r="Q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O18" i="431"/>
  <c r="M13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P11" i="431"/>
  <c r="P19" i="431"/>
  <c r="Q12" i="431"/>
  <c r="Q20" i="431"/>
  <c r="L20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N21" i="431"/>
  <c r="I17" i="431"/>
  <c r="M21" i="431"/>
  <c r="O2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N13" i="431"/>
  <c r="J10" i="431"/>
  <c r="N14" i="431"/>
  <c r="P16" i="431"/>
  <c r="S22" i="431" l="1"/>
  <c r="R22" i="431"/>
  <c r="S14" i="431"/>
  <c r="R14" i="431"/>
  <c r="S21" i="431"/>
  <c r="R21" i="431"/>
  <c r="S13" i="431"/>
  <c r="R13" i="431"/>
  <c r="R20" i="431"/>
  <c r="S20" i="431"/>
  <c r="R12" i="431"/>
  <c r="S12" i="431"/>
  <c r="R19" i="431"/>
  <c r="S19" i="431"/>
  <c r="S11" i="431"/>
  <c r="R11" i="431"/>
  <c r="S10" i="431"/>
  <c r="R10" i="431"/>
  <c r="S9" i="431"/>
  <c r="R9" i="431"/>
  <c r="R17" i="431"/>
  <c r="S17" i="431"/>
  <c r="R16" i="431"/>
  <c r="S16" i="431"/>
  <c r="S18" i="431"/>
  <c r="R18" i="431"/>
  <c r="S23" i="431"/>
  <c r="R23" i="431"/>
  <c r="S15" i="431"/>
  <c r="R15" i="431"/>
  <c r="A18" i="414"/>
  <c r="Q8" i="431"/>
  <c r="G8" i="431"/>
  <c r="P8" i="431"/>
  <c r="E8" i="431"/>
  <c r="J8" i="431"/>
  <c r="O8" i="431"/>
  <c r="K8" i="431"/>
  <c r="L8" i="431"/>
  <c r="M8" i="431"/>
  <c r="D8" i="431"/>
  <c r="F8" i="431"/>
  <c r="N8" i="431"/>
  <c r="C8" i="431"/>
  <c r="I8" i="431"/>
  <c r="H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15" i="414"/>
  <c r="C15" i="414"/>
  <c r="D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Q3" i="345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<sst xmlns="http://schemas.openxmlformats.org/spreadsheetml/2006/main" count="3393" uniqueCount="1028">
  <si>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</si>
  <si>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</si>
  <si>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</si>
  <si>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</si>
  <si>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</si>
  <si>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</si>
  <si>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</si>
  <si>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</si>
  <si>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</si>
  <si>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</si>
  <si>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</si>
  <si>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</si>
  <si>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</si>
  <si>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</si>
  <si>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</si>
  <si>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</si>
  <si>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</si>
  <si>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</si>
  <si>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</si>
  <si>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</si>
  <si>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</si>
  <si>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</si>
  <si>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</si>
  <si>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</si>
  <si>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</si>
  <si>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</si>
  <si>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</si>
  <si>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</si>
  <si>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</si>
  <si>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</si>
  <si>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</si>
  <si>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</si>
  <si>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</si>
  <si>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</si>
  <si>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</si>
  <si>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</si>
  <si>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</si>
  <si>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</si>
  <si>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</si>
  <si>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</si>
  <si>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</si>
  <si>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</si>
  <si>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</si>
  <si>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</si>
  <si>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</si>
  <si>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</si>
  <si>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</si>
  <si>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</si>
  <si>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</si>
  <si>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</si>
  <si>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</si>
  <si>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</si>
  <si>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</si>
  <si>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</si>
  <si>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</si>
  <si>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</si>
  <si>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</si>
  <si>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</si>
  <si>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</si>
  <si>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</si>
  <si>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</si>
  <si>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</si>
  <si>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</si>
  <si>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</si>
  <si>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</si>
  <si>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</si>
  <si>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</si>
  <si>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</si>
  <si>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</si>
  <si>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</si>
  <si>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</si>
  <si>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</si>
  <si>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</si>
  <si>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</si>
  <si>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</si>
  <si>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</si>
  <si>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</si>
  <si>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</si>
  <si>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</si>
  <si>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</si>
  <si>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</si>
  <si>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</si>
  <si>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</si>
  <si>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</si>
  <si>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</si>
  <si>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</si>
  <si>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</si>
  <si>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</si>
  <si>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</si>
  <si>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</si>
  <si>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</si>
  <si>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</si>
  <si>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</si>
  <si>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</si>
  <si>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</si>
  <si>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</si>
  <si>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</si>
  <si>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</si>
  <si>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</si>
  <si>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</si>
  <si>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</si>
  <si>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</si>
  <si>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</si>
  <si>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</si>
  <si>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</si>
  <si>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</si>
  <si>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</si>
  <si>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</si>
  <si>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</si>
  <si>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</si>
  <si>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</si>
  <si>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</si>
  <si>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</si>
  <si>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</si>
  <si>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</si>
  <si>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</si>
  <si>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</si>
  <si>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</si>
  <si>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</si>
  <si>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</si>
  <si>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</si>
  <si>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</si>
  <si>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</si>
  <si>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</si>
  <si>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</si>
  <si>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</si>
  <si>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</si>
  <si>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</si>
  <si>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</si>
  <si>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</si>
  <si>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</si>
  <si>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</si>
  <si>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</si>
  <si>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</si>
  <si>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</si>
  <si>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</si>
  <si>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</si>
  <si>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</si>
  <si>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</si>
  <si>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</si>
  <si>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</si>
  <si>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</si>
  <si>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</si>
  <si>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</si>
  <si>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</si>
  <si>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</si>
  <si>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</si>
  <si>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</si>
  <si>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</si>
  <si>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</si>
  <si>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</si>
  <si>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</si>
  <si>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</si>
  <si>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</si>
  <si>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</si>
  <si>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</si>
  <si>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</si>
  <si>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</si>
  <si>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</si>
  <si>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</si>
  <si>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</si>
  <si>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</si>
  <si>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</si>
  <si>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</si>
  <si>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</si>
  <si>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</si>
  <si>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</si>
  <si>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</si>
  <si>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</si>
  <si>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</si>
  <si>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</si>
  <si>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</si>
  <si>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</si>
  <si>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</si>
  <si>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</si>
  <si>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</si>
  <si>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</si>
  <si>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</si>
  <si>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</si>
  <si>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</si>
  <si>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</si>
  <si>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</si>
  <si>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</si>
  <si>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</si>
  <si>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</si>
  <si>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</si>
  <si>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</si>
  <si>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</si>
  <si>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</si>
  <si>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</si>
  <si>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</si>
  <si>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</si>
  <si>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</si>
  <si>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</si>
  <si>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</si>
  <si>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</si>
  <si>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</si>
  <si>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</si>
  <si>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</si>
  <si>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</si>
  <si>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</si>
  <si>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</si>
  <si>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</si>
  <si>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</si>
  <si>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</si>
  <si>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</si>
  <si>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</si>
  <si>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</si>
  <si>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</si>
  <si>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</si>
  <si>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</si>
  <si>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</si>
  <si>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</si>
  <si>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</si>
  <si>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</si>
  <si>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</si>
  <si>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</si>
  <si>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</si>
  <si>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</si>
  <si>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</si>
  <si>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</si>
  <si>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</si>
  <si>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</si>
  <si>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</si>
  <si>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</si>
  <si>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</si>
  <si>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</si>
  <si>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</si>
  <si>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</si>
  <si>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</si>
  <si>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</si>
  <si>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</si>
  <si>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</si>
  <si>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</si>
  <si>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</si>
  <si>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</si>
  <si>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</si>
  <si>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</si>
  <si>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</si>
  <si>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</si>
  <si>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</si>
  <si>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</si>
  <si>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</si>
  <si>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</si>
  <si>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</si>
  <si>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</si>
  <si>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</si>
  <si>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</si>
  <si>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</si>
  <si>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</si>
  <si>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</si>
  <si>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</si>
  <si>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</si>
  <si>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</si>
  <si>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</si>
  <si>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</si>
  <si>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</si>
  <si>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</si>
  <si>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</si>
  <si>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</si>
  <si>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</si>
  <si>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</si>
  <si>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</si>
  <si>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</si>
  <si>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</si>
  <si>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lékařské genetiky a fetální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</si>
  <si>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</si>
  <si>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</si>
  <si>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</si>
  <si>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</si>
  <si>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</si>
  <si>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</si>
  <si>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</si>
  <si>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</si>
  <si>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</si>
  <si>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</si>
  <si>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</si>
  <si>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</si>
  <si>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</si>
  <si>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</si>
  <si>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</si>
  <si>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</si>
  <si>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</si>
  <si>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</si>
  <si>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</si>
  <si>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</si>
  <si>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</si>
  <si>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</si>
  <si>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</si>
  <si>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</si>
  <si>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</si>
  <si>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</si>
  <si>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</si>
  <si>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</si>
  <si>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</si>
  <si>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</si>
  <si>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</si>
  <si>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</si>
  <si>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</si>
  <si>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</si>
  <si>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</si>
  <si>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</si>
  <si>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</si>
  <si>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</si>
  <si>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</si>
  <si>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</si>
  <si>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</si>
  <si>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</si>
  <si>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</si>
  <si>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</si>
  <si>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</si>
  <si>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</si>
  <si>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</si>
  <si>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</si>
  <si>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</si>
  <si>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</si>
  <si>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</si>
  <si>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</si>
  <si>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</si>
  <si>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</si>
  <si>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</si>
  <si>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</si>
  <si>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</si>
  <si>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</si>
  <si>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</si>
  <si>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</si>
  <si>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</si>
  <si>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</si>
  <si>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</si>
  <si>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</si>
  <si>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</si>
  <si>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</si>
  <si>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</si>
  <si>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</si>
  <si>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</si>
  <si>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</si>
  <si>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</si>
  <si>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</si>
  <si>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</si>
  <si>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</si>
  <si>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</si>
  <si>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51807002     Konference - pohoštění zajištěné ve vlastní režii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</si>
  <si>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</si>
  <si>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</si>
  <si>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</si>
  <si>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</si>
  <si>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</si>
  <si>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</si>
  <si>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</si>
  <si>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</si>
  <si>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</si>
  <si>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</si>
  <si>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</si>
  <si>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</si>
  <si>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</si>
  <si>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</si>
  <si>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</si>
  <si>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</si>
  <si>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</si>
  <si>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</si>
  <si>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</si>
  <si>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</si>
  <si>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</si>
  <si>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</si>
  <si>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</si>
  <si>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</si>
  <si>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</si>
  <si>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</si>
  <si>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</si>
  <si>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</si>
  <si>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</si>
  <si>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</si>
  <si>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</si>
  <si>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</si>
  <si>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</si>
  <si>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</si>
  <si>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</si>
  <si>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</si>
  <si>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</si>
  <si>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</si>
  <si>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</si>
  <si>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</si>
  <si>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</si>
  <si>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</si>
  <si>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</si>
  <si>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</si>
  <si>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</si>
  <si>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</si>
  <si>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</si>
  <si>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</si>
  <si>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</si>
  <si>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</si>
  <si>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</si>
  <si>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</si>
  <si>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</si>
  <si>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</si>
  <si>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</si>
  <si>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</si>
  <si>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</si>
  <si>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</si>
  <si>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</si>
  <si>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</si>
  <si>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</si>
  <si>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</si>
  <si>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</si>
  <si>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</si>
  <si>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</si>
  <si>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</si>
  <si>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</si>
  <si>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</si>
  <si>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</si>
  <si>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</si>
  <si>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</si>
  <si>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</si>
  <si>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</si>
  <si>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</si>
  <si>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</si>
  <si>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</si>
  <si>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</si>
  <si>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</si>
  <si>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</si>
  <si>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</si>
  <si>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</si>
  <si>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</si>
  <si>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</si>
  <si>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</si>
  <si>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</si>
  <si>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</si>
  <si>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</si>
  <si>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</si>
  <si>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</si>
  <si>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</si>
  <si>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</si>
  <si>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</si>
  <si>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</si>
  <si>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</si>
  <si>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</si>
  <si>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</si>
  <si>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</si>
  <si>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</si>
  <si>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</si>
  <si>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</si>
  <si>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</si>
  <si>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</si>
  <si>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</si>
  <si>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</si>
  <si>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</si>
  <si>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</si>
  <si>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</si>
  <si>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</si>
  <si>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</si>
  <si>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</si>
  <si>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</si>
  <si>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</si>
  <si>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</si>
  <si>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</si>
  <si>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</si>
  <si>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</si>
  <si>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</si>
  <si>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</si>
  <si>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</si>
  <si>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</si>
  <si>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</si>
  <si>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</si>
  <si>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</si>
  <si>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</si>
  <si>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</si>
  <si>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</si>
  <si>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28</t>
  </si>
  <si>
    <t>GEN: Ústav lékařské genetiky</t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</si>
  <si>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</si>
  <si>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</si>
  <si>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</si>
  <si>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</si>
  <si>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</si>
  <si>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</si>
  <si>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2841</t>
  </si>
  <si>
    <t>GEN: laboratoř</t>
  </si>
  <si>
    <t>SumaNS</t>
  </si>
  <si>
    <t>GEN: laboratoř Celkem</t>
  </si>
  <si>
    <t>mezeraNS</t>
  </si>
  <si>
    <t>léky - paušál (LEK)</t>
  </si>
  <si>
    <t>O</t>
  </si>
  <si>
    <t>CHLORID SODNÝ 0,9% BRAUN</t>
  </si>
  <si>
    <t>INF SOL 20X100MLPELAH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</si>
  <si>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</si>
  <si>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</si>
  <si>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</si>
  <si>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</si>
  <si>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</si>
  <si>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</si>
  <si>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</si>
  <si>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</si>
  <si>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</si>
  <si>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</si>
  <si>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</si>
  <si>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</si>
  <si>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Bräuerová Barbora</t>
  </si>
  <si>
    <t>Mracká Enkhjargalan</t>
  </si>
  <si>
    <t>Punová Lucia</t>
  </si>
  <si>
    <t>Štellmachová Júlia</t>
  </si>
  <si>
    <t>AZITHROMYCIN</t>
  </si>
  <si>
    <t>45010</t>
  </si>
  <si>
    <t>AZITROMYCIN SANDOZ</t>
  </si>
  <si>
    <t>500MG TBL FLM 3</t>
  </si>
  <si>
    <t>CEFUROXIM</t>
  </si>
  <si>
    <t>18547</t>
  </si>
  <si>
    <t>XORIMAX</t>
  </si>
  <si>
    <t>500MG TBL FLM 10</t>
  </si>
  <si>
    <t>DEXAMETHASON</t>
  </si>
  <si>
    <t>84700</t>
  </si>
  <si>
    <t>OTOBACID N</t>
  </si>
  <si>
    <t>0,2MG/G+5MG/G+479,8MG/G AUR GTT SOL 1X5ML</t>
  </si>
  <si>
    <t>HYDROKORTISON-BUTYRÁT</t>
  </si>
  <si>
    <t>9310</t>
  </si>
  <si>
    <t>LOCOID 0,1%</t>
  </si>
  <si>
    <t>1MG/G UNG 30G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</si>
  <si>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</si>
  <si>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</si>
  <si>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</si>
  <si>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</si>
  <si>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</si>
  <si>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</si>
  <si>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</si>
  <si>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</si>
  <si>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JINÁ ANTIBIOTIKA PRO LOKÁLNÍ APLIKACI</t>
  </si>
  <si>
    <t>1066</t>
  </si>
  <si>
    <t>FRAMYKOIN</t>
  </si>
  <si>
    <t>250IU/G+5,2MG/G UNG 10G</t>
  </si>
  <si>
    <t>201970</t>
  </si>
  <si>
    <t>PAMYCON</t>
  </si>
  <si>
    <t>33000IU/2500IU DRM PLV SOL 1</t>
  </si>
  <si>
    <t>KOMBINACE RŮZNÝCH ANTIBIOTIK</t>
  </si>
  <si>
    <t>1076</t>
  </si>
  <si>
    <t>OPHTHALMO-FRAMYKOIN</t>
  </si>
  <si>
    <t>OPH UNG 5G</t>
  </si>
  <si>
    <t>KYSELINA ACETYLSALICYLOVÁ</t>
  </si>
  <si>
    <t>207933</t>
  </si>
  <si>
    <t>ANOPYRIN</t>
  </si>
  <si>
    <t>100MG TBL NOB 60(3X20)</t>
  </si>
  <si>
    <t>MEBENDAZOL</t>
  </si>
  <si>
    <t>122198</t>
  </si>
  <si>
    <t>VERMOX</t>
  </si>
  <si>
    <t>100MG TBL NOB 6</t>
  </si>
  <si>
    <t>MUPIROCIN</t>
  </si>
  <si>
    <t>90778</t>
  </si>
  <si>
    <t>BACTROBAN</t>
  </si>
  <si>
    <t>20MG/G UNG 15G</t>
  </si>
  <si>
    <t>NIMESULID</t>
  </si>
  <si>
    <t>132723</t>
  </si>
  <si>
    <t>AULIN</t>
  </si>
  <si>
    <t>100MG POR GRA SUS 30</t>
  </si>
  <si>
    <t>PSEUDOEFEDRIN, KOMBINACE</t>
  </si>
  <si>
    <t>216104</t>
  </si>
  <si>
    <t>CLARINASE REPETABS</t>
  </si>
  <si>
    <t>5MG/120MG TBL PRO 14</t>
  </si>
  <si>
    <t>SULFAMETHOXAZOL A TRIMETHOPRIM</t>
  </si>
  <si>
    <t>241307</t>
  </si>
  <si>
    <t>BISEPTOL</t>
  </si>
  <si>
    <t>400MG/80MG TBL NOB 28</t>
  </si>
  <si>
    <t>TRIAMCINOLON A ANTISEPTIKA</t>
  </si>
  <si>
    <t>4178</t>
  </si>
  <si>
    <t>TRIAMCINOLON E LÉČIVA</t>
  </si>
  <si>
    <t>1MG/G+10MG/G UNG 1X20G</t>
  </si>
  <si>
    <t>AMOXICILIN A  INHIBITOR BETA-LAKTAMASY</t>
  </si>
  <si>
    <t>5951</t>
  </si>
  <si>
    <t>AMOKSIKLAV 1 G</t>
  </si>
  <si>
    <t>875MG/125MG TBL FLM 14</t>
  </si>
  <si>
    <t>203097</t>
  </si>
  <si>
    <t>875MG/125MG TBL FLM 21</t>
  </si>
  <si>
    <t>SODNÁ SŮL LEVOTHYROXINU</t>
  </si>
  <si>
    <t>243138</t>
  </si>
  <si>
    <t>EUTHYROX</t>
  </si>
  <si>
    <t>50MCG TBL NOB 100 II</t>
  </si>
  <si>
    <t>HOŘČÍK (KOMBINACE RŮZNÝCH SOLÍ)</t>
  </si>
  <si>
    <t>215978</t>
  </si>
  <si>
    <t>MAGNOSOLV</t>
  </si>
  <si>
    <t>365MG POR GRA SOL SCC 30</t>
  </si>
  <si>
    <t>PREDNISON</t>
  </si>
  <si>
    <t>2963</t>
  </si>
  <si>
    <t>PREDNISON LÉČIVA</t>
  </si>
  <si>
    <t>20MG TBL NOB 20</t>
  </si>
  <si>
    <t>TETRYZOLIN, KOMBINACE</t>
  </si>
  <si>
    <t>187418</t>
  </si>
  <si>
    <t>SPERSALLERG</t>
  </si>
  <si>
    <t>0,5MG/ML+0,4MG/ML OPH GTT SOL 10ML</t>
  </si>
  <si>
    <t>234736</t>
  </si>
  <si>
    <t>18523</t>
  </si>
  <si>
    <t>250MG TBL FLM 10</t>
  </si>
  <si>
    <t>MEFENOXALON</t>
  </si>
  <si>
    <t>85656</t>
  </si>
  <si>
    <t>DORSIFLEX</t>
  </si>
  <si>
    <t>200MG TBL NOB 30</t>
  </si>
  <si>
    <t>12892</t>
  </si>
  <si>
    <t>100MG TBL NOB 30</t>
  </si>
  <si>
    <t>ZOLPIDEM</t>
  </si>
  <si>
    <t>233366</t>
  </si>
  <si>
    <t>ZOLPIDEM MYLAN</t>
  </si>
  <si>
    <t>10MG TBL FLM 50</t>
  </si>
  <si>
    <t>KYSELINA THIOKTOVÁ</t>
  </si>
  <si>
    <t>84367</t>
  </si>
  <si>
    <t>THIOGAMMA ORAL</t>
  </si>
  <si>
    <t>600MG TBL FLM 60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</si>
  <si>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</si>
  <si>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</si>
  <si>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</si>
  <si>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</si>
  <si>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</si>
  <si>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</si>
  <si>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H03AA01 - SODNÁ SŮL LEVOTHYROXINU</t>
  </si>
  <si>
    <t>J01FA10 - AZITHROMYCIN</t>
  </si>
  <si>
    <t>N05CF02 - ZOLPIDEM</t>
  </si>
  <si>
    <t>J01DC02</t>
  </si>
  <si>
    <t>N05CF02</t>
  </si>
  <si>
    <t>H03AA01</t>
  </si>
  <si>
    <t>J01CR02</t>
  </si>
  <si>
    <t>J01FA10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</si>
  <si>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</si>
  <si>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</si>
  <si>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</si>
  <si>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</si>
  <si>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</si>
  <si>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</si>
  <si>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mezeraKL</t>
  </si>
  <si>
    <t>50115065 - ZPr - vpichovací materiál (Z530)</t>
  </si>
  <si>
    <t>50115067 - ZPr - rukavice (Z532)</t>
  </si>
  <si>
    <t>2801</t>
  </si>
  <si>
    <t>GEN: vedení klinického pracoviště</t>
  </si>
  <si>
    <t>GEN: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</si>
  <si>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</si>
  <si>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</si>
  <si>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</si>
  <si>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</si>
  <si>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</si>
  <si>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</si>
  <si>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</si>
  <si>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</si>
  <si>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</si>
  <si>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</si>
  <si>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ZA446</t>
  </si>
  <si>
    <t>Vata buniÄŤitĂˇ pĹ™Ă­Ĺ™ezy 20 x 30 cm 1230200129</t>
  </si>
  <si>
    <t>50115060</t>
  </si>
  <si>
    <t>ZPr - ostatní (Z503)</t>
  </si>
  <si>
    <t>ZD151</t>
  </si>
  <si>
    <t>Ambuvak pro dospÄ›lĂ© vak 1,5 l komplet (maska, hadiÄŤka, rezervoĂˇr) 7152000</t>
  </si>
  <si>
    <t>ZB771</t>
  </si>
  <si>
    <t>DrĹľĂˇk jehly Vacuette zĂˇkladnĂ­ 450201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</si>
  <si>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</si>
  <si>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</si>
  <si>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</si>
  <si>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</si>
  <si>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ZB758</t>
  </si>
  <si>
    <t>Zkumavka odbÄ›rovĂˇ Vacuette fialovĂˇ 9 ml K3 edta NR 455036</t>
  </si>
  <si>
    <t>ZT285</t>
  </si>
  <si>
    <t>Zkumavka odbÄ›rovĂˇ Vacuette koagulace modrĂˇ Quick 3,5 ml 3,2% CitrĂˇt sodnĂ˝ modrĂˇ 13 x 75 mm 454327</t>
  </si>
  <si>
    <t>ZB764</t>
  </si>
  <si>
    <t>Zkumavka odbÄ›rovĂˇ Vacuette zelenĂˇ 4 ml natrium - heparin 454051</t>
  </si>
  <si>
    <t>50115065</t>
  </si>
  <si>
    <t>ZPr - vpichovací materiál (Z530)</t>
  </si>
  <si>
    <t>ZB769</t>
  </si>
  <si>
    <t>Jehla vakuovĂˇ Vacuette 206/38 mm ĹľlutĂˇ 450077</t>
  </si>
  <si>
    <t>50115067</t>
  </si>
  <si>
    <t>ZPr - rukavice (Z532)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</si>
  <si>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</si>
  <si>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</si>
  <si>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</si>
  <si>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</si>
  <si>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</si>
  <si>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</si>
  <si>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ZT121</t>
  </si>
  <si>
    <t>Rukavice vyĹˇetĹ™ovacĂ­ nitril nesterilnĂ­ bez pudru ONE PLUS vel. S bal. Ăˇ 100 ks 9450-012.04</t>
  </si>
  <si>
    <t>ZC923</t>
  </si>
  <si>
    <t>Rukavice vyĹˇetĹ™ovacĂ­ nitril nesterilnĂ­ bez pudru sempercare Velvet vel. L bal. Ăˇ 200 ks 106404</t>
  </si>
  <si>
    <t>ZC911</t>
  </si>
  <si>
    <t>Rukavice vyĹˇetĹ™ovacĂ­ nitril nesterilnĂ­ bez pudru sempercare Velvet vel. M bal. Ăˇ 200 ks 106403</t>
  </si>
  <si>
    <t>ZT395</t>
  </si>
  <si>
    <t>Rukavice vyĹˇetĹ™ovacĂ­ nitril nesterilnĂ­ bez pudru Vasco Nitrile Blue, vel. M, bal. Ăˇ 150 ks (CN2021_N_01125BICIANCZ) 9209825</t>
  </si>
  <si>
    <t>50115020</t>
  </si>
  <si>
    <t>laboratorní diagnostika-LEK (Z501)</t>
  </si>
  <si>
    <t>DI915</t>
  </si>
  <si>
    <t>Agilent High Sensitivity DNA Kit</t>
  </si>
  <si>
    <t>DE260</t>
  </si>
  <si>
    <t>AmnioGrow CE IVD</t>
  </si>
  <si>
    <t>DG227</t>
  </si>
  <si>
    <t>BENZEN p.a., 1L</t>
  </si>
  <si>
    <t>DH007</t>
  </si>
  <si>
    <t>BigDye XTerminator Purif kit 20ml</t>
  </si>
  <si>
    <t>DE667</t>
  </si>
  <si>
    <t>COLLAGENASE TYPE IA-S</t>
  </si>
  <si>
    <t>DF450</t>
  </si>
  <si>
    <t>CZECANCA1,1 target capture enrichment for NGS</t>
  </si>
  <si>
    <t>DC580</t>
  </si>
  <si>
    <t>ddPCR plates 96-well, semi skir</t>
  </si>
  <si>
    <t>DH088</t>
  </si>
  <si>
    <t>Devyser CFTR core</t>
  </si>
  <si>
    <t>804536</t>
  </si>
  <si>
    <t xml:space="preserve">-Diagnostikum připr. </t>
  </si>
  <si>
    <t>DF414</t>
  </si>
  <si>
    <t>dNTP Mix 800ul</t>
  </si>
  <si>
    <t>DG379</t>
  </si>
  <si>
    <t>Doprava 21%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</si>
  <si>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</si>
  <si>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</si>
  <si>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</si>
  <si>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</si>
  <si>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</si>
  <si>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</si>
  <si>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</si>
  <si>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</si>
  <si>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</si>
  <si>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</si>
  <si>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</si>
  <si>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</si>
  <si>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DD556</t>
  </si>
  <si>
    <t>Human reference DNA Male</t>
  </si>
  <si>
    <t>DG163</t>
  </si>
  <si>
    <t>HYDROXID SODNY P.A. perliÄŤky</t>
  </si>
  <si>
    <t>DA982</t>
  </si>
  <si>
    <t>Chromosome Synchro P</t>
  </si>
  <si>
    <t>DG598</t>
  </si>
  <si>
    <t>Illumina MiSeq reagent kit v3 (150 cycles)</t>
  </si>
  <si>
    <t>DC561</t>
  </si>
  <si>
    <t>KAPA Hyper Capture reagent Kit, 24 rxn</t>
  </si>
  <si>
    <t>DE997</t>
  </si>
  <si>
    <t>KAPA HyperPlus kit - 96 rxn</t>
  </si>
  <si>
    <t>DD943</t>
  </si>
  <si>
    <t>KAPA HyperPure Beads Kit (30ml),kat.ÄŤ.8963843001</t>
  </si>
  <si>
    <t>DD940</t>
  </si>
  <si>
    <t>KAPA Probes Resuspension Buffer(1ml)</t>
  </si>
  <si>
    <t>DD942</t>
  </si>
  <si>
    <t>KAPA UDI Primer Mixes,1-96,96rxn</t>
  </si>
  <si>
    <t>DD941</t>
  </si>
  <si>
    <t>KAPA Universal Adapter,15uM 960uL</t>
  </si>
  <si>
    <t>DC680</t>
  </si>
  <si>
    <t>MD Williams-Beuren ELN (7q11/7q22) 5 testĹŻ</t>
  </si>
  <si>
    <t>DG229</t>
  </si>
  <si>
    <t>METHANOL P.A.</t>
  </si>
  <si>
    <t>DI729</t>
  </si>
  <si>
    <t>Microarray Slide Backing , 4x180K, 5 Backings</t>
  </si>
  <si>
    <t>DI728</t>
  </si>
  <si>
    <t>Microarray Slide Backing , 8x60K; 5 Backings</t>
  </si>
  <si>
    <t>DG637</t>
  </si>
  <si>
    <t>MiSeq Reagent Kit v3 (150 cycles)</t>
  </si>
  <si>
    <t>DD917</t>
  </si>
  <si>
    <t>NucleoSpin Blood (250)</t>
  </si>
  <si>
    <t>DB136</t>
  </si>
  <si>
    <t>Oligo aCGH ChIP-on-Chip Wash Buffer Kit</t>
  </si>
  <si>
    <t>920003</t>
  </si>
  <si>
    <t>-PBS PUFR 20X KONC,250ML (GEN) 250 ml</t>
  </si>
  <si>
    <t>DE825</t>
  </si>
  <si>
    <t>PCR H2O 15 ml</t>
  </si>
  <si>
    <t>DG993</t>
  </si>
  <si>
    <t>POP7 polymer</t>
  </si>
  <si>
    <t>920001</t>
  </si>
  <si>
    <t>-PRACOVNI ROZTOK, 1L (GEN) 1000 ml</t>
  </si>
  <si>
    <t>DC858</t>
  </si>
  <si>
    <t>PRIMER</t>
  </si>
  <si>
    <t>DF888</t>
  </si>
  <si>
    <t>Primer PCR ddPCR Copy Number Assay</t>
  </si>
  <si>
    <t>500886</t>
  </si>
  <si>
    <t>-Roztok kolchicinu 0,2% (GEN) 100 ml</t>
  </si>
  <si>
    <t>920002</t>
  </si>
  <si>
    <t xml:space="preserve">-ROZTOK VERSENU 1L (GEN) </t>
  </si>
  <si>
    <t>DC261</t>
  </si>
  <si>
    <t>SALSA digitalMLPA DRK01-IL reagentkit, 100 testĹŻ</t>
  </si>
  <si>
    <t>DC260</t>
  </si>
  <si>
    <t>SALSA digitalMLPA Probemix D001 Hereditary Cancer Panel, 25 testĹŻ</t>
  </si>
  <si>
    <t>DG939</t>
  </si>
  <si>
    <t>SALSA MLPA EK5 reagent kit- 500 reactions (5x6 vials) - FAM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</si>
  <si>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</si>
  <si>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</si>
  <si>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</si>
  <si>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</si>
  <si>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</si>
  <si>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</si>
  <si>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DI227</t>
  </si>
  <si>
    <t>SALSA MLPA P045-c1 BRCA/CHEK 2 -50R</t>
  </si>
  <si>
    <t>DI125</t>
  </si>
  <si>
    <t>SALSA MLPA P072 - C1 MSH6  25 r</t>
  </si>
  <si>
    <t>DI128</t>
  </si>
  <si>
    <t>SALSA MLPA P087 - BRCA1  25 r</t>
  </si>
  <si>
    <t>DE906</t>
  </si>
  <si>
    <t>SALSA MLPA P373-c1 Microdeletion syndrome 7, 25 tests</t>
  </si>
  <si>
    <t>DH638</t>
  </si>
  <si>
    <t>SALSA MLPA probemix P060-SMA 50rxn</t>
  </si>
  <si>
    <t>DI370</t>
  </si>
  <si>
    <t>SALSA MLPA probemix P124-C3 TSC1,25 rxn</t>
  </si>
  <si>
    <t>DD562</t>
  </si>
  <si>
    <t>Salsa MLPA probemix P217-B2, IGF1R 25r</t>
  </si>
  <si>
    <t>DB187</t>
  </si>
  <si>
    <t>Seq Studio cartridge v 2</t>
  </si>
  <si>
    <t>920005</t>
  </si>
  <si>
    <t xml:space="preserve">-SORENS.PUFR PH 6,8 500ML (GEN) </t>
  </si>
  <si>
    <t>DH502</t>
  </si>
  <si>
    <t>SurePrint G3 CGH ISCA v2 Microarray Kit, 8x60K</t>
  </si>
  <si>
    <t>DH501</t>
  </si>
  <si>
    <t>SurePrint G3 CGH+SNP Microarray Kit 4x180K</t>
  </si>
  <si>
    <t>DI730</t>
  </si>
  <si>
    <t>SureTag DNA Labeling Kit</t>
  </si>
  <si>
    <t>DI726</t>
  </si>
  <si>
    <t>SureTag Purification Columns 50 pcs</t>
  </si>
  <si>
    <t>DG967</t>
  </si>
  <si>
    <t>T4 DNA ligasa 1000U</t>
  </si>
  <si>
    <t>DF133</t>
  </si>
  <si>
    <t>TRYPSIN 1:250 100g</t>
  </si>
  <si>
    <t>50115040</t>
  </si>
  <si>
    <t>laboratorní materiál (Z505)</t>
  </si>
  <si>
    <t>ZO336</t>
  </si>
  <si>
    <t>DestiÄŤka 96 jamek k analyzĂˇtoru ABI3500 MicroAmp Optical 96 well Reaction Plate bal. Ăˇ 20 ks 4306737</t>
  </si>
  <si>
    <t>ZR711</t>
  </si>
  <si>
    <t>DestiÄŤka PCR Multiply   96/0,3 ml,s polovysokĂ˝m boÄŤnĂ­m okrajem, bal. Ăˇ 50 ks 72.1979</t>
  </si>
  <si>
    <t>ZC528</t>
  </si>
  <si>
    <t>Filtr tips 200ul (1024) 990332</t>
  </si>
  <si>
    <t>ZE719</t>
  </si>
  <si>
    <t>Ĺ piÄŤka pipetovacĂ­ 0.5-10ul bĂ­lĂˇ bal. Ăˇ 1000 ks (BUN001P-BP) 5130010</t>
  </si>
  <si>
    <t>ZI392</t>
  </si>
  <si>
    <t>Ĺ piÄŤka pipetovacĂ­ Capp ExpellPlus 10ul FT long, bal. 10 x 96 ks 5030060</t>
  </si>
  <si>
    <t>ZE157</t>
  </si>
  <si>
    <t>Ĺ piÄŤka pipetovacĂ­ epDualfilter Tips 0,1-10 ul M bal. Ăˇ 960 ks 0030077512</t>
  </si>
  <si>
    <t>ZD637</t>
  </si>
  <si>
    <t>Ĺ piÄŤka pipetovacĂ­ epDualfilter Tips 2,0-20 ul bal. Ăˇ 960 ks (0030077539) 0030078535</t>
  </si>
  <si>
    <t>ZD638</t>
  </si>
  <si>
    <t>Ĺ piÄŤka pipetovacĂ­ epDualfilter Tips 200 ul bal. Ăˇ 960 ks (0030077555) 0030078551</t>
  </si>
  <si>
    <t>ZI560</t>
  </si>
  <si>
    <t>Ĺ piÄŤka pipetovacĂ­ ĹľlutĂˇ dlouhĂˇ manĹľeta gilson 1 - 200 ul FLME28063</t>
  </si>
  <si>
    <t>ZB070</t>
  </si>
  <si>
    <t>Ĺ piÄŤky s filtrem filtr tips 1000ul bal. Ăˇ 1024 990352</t>
  </si>
  <si>
    <t>ZB125</t>
  </si>
  <si>
    <t>LĂˇhev kultivaÄŤnĂ­ 25 cm2 Ăˇ 360 ks 90026</t>
  </si>
  <si>
    <t>ZL046</t>
  </si>
  <si>
    <t>Microtubes Clear 1.5 ml  bal. Ăˇ 500 ks  5101500</t>
  </si>
  <si>
    <t>ZI004</t>
  </si>
  <si>
    <t>Mikrozkumavka eppendorf 3810X 1,5 ml PCR ÄŤistĂ© s vĂ­ÄŤkem bal. Ăˇ 1000 ks 0030125215</t>
  </si>
  <si>
    <t>ZE908</t>
  </si>
  <si>
    <t>Mikrozkumavka PCR individual Tube Domed Cap 0,2 ml bal. Ăˇ 1000 ks 4Ti-0795</t>
  </si>
  <si>
    <t>ZC831</t>
  </si>
  <si>
    <t>Sklo podloĹľnĂ­ mat. okraj bal. Ăˇ 50 ks AA00000112E (2501)</t>
  </si>
  <si>
    <t>ZF370</t>
  </si>
  <si>
    <t>Filtr stĹ™Ă­kaÄŤkovĂ˝ 0,22 um, pr. 33 mm PES, sterilnĂ­, jednotlivÄ› balenĂ˝ bal. Ăˇ 200 ks 99722</t>
  </si>
  <si>
    <t>ZH686</t>
  </si>
  <si>
    <t>KrabiÄŤka ÄŤirĂ© pro 50 mikrozkumavek 1,5 ml (U553000) U552100</t>
  </si>
  <si>
    <t>ZF192</t>
  </si>
  <si>
    <t>NĂˇdoba na kontaminovanĂ˝ ostrĂ˝ odpad 4 l  kulatĂˇ  15-0004</t>
  </si>
  <si>
    <t>ZM359</t>
  </si>
  <si>
    <t>NĂˇstavec pipetovacĂ­ combitips plus 5,0 ml,  barev. kĂłd - modrĂˇ, na Eppendorf dĂˇvkovaÄŤ, bal. Ăˇ 100 ks 0030089456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</si>
  <si>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</si>
  <si>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</si>
  <si>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</si>
  <si>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</si>
  <si>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ZF215</t>
  </si>
  <si>
    <t>StojĂˇnek - drĹľĂˇk PCR rack U328960.Y</t>
  </si>
  <si>
    <t>ZG224</t>
  </si>
  <si>
    <t>Stojan kombi "4 v 1" Flipper typ 2 zelenĂ˝ R108271.Z</t>
  </si>
  <si>
    <t>ZA832</t>
  </si>
  <si>
    <t>Jehla injekÄŤnĂ­ 0,9 x 40 mm ĹľlutĂˇ 4657519</t>
  </si>
  <si>
    <t>ZK475</t>
  </si>
  <si>
    <t>Rukavice operaÄŤnĂ­ latex s pudrem sterilnĂ­ ansell, vasco surgical powderet vel. 7 6035526 (303504EU)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</si>
  <si>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</si>
  <si>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</si>
  <si>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</si>
  <si>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</si>
  <si>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ZT383</t>
  </si>
  <si>
    <t>Rukavice vyĹˇetĹ™ovacĂ­ nitril nesterilnĂ­ bez pudru Peha-Soft  PF vel. S Ăˇ 100 ks 941903</t>
  </si>
  <si>
    <t>ZT147</t>
  </si>
  <si>
    <t>Rukavice vyĹˇetĹ™ovacĂ­ nitril nesterilnĂ­ bez pudru sempercare Velvet vel. S bal. Ăˇ 200 ks 106402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</si>
  <si>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</si>
  <si>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</si>
  <si>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</si>
  <si>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</si>
  <si>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</si>
  <si>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</si>
  <si>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</si>
  <si>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</si>
  <si>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</si>
  <si>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</si>
  <si>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</si>
  <si>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</si>
  <si>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</si>
  <si>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</si>
  <si>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</si>
  <si>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</si>
  <si>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</si>
  <si>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</si>
  <si>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</si>
  <si>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</si>
  <si>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</si>
  <si>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</si>
  <si>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</si>
  <si>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</si>
  <si>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</si>
  <si>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</si>
  <si>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</si>
  <si>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</si>
  <si>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Hajdúch Marián</t>
  </si>
  <si>
    <t>Zdravotní výkony vykázané na pracovišti v rámci ambulantní péče dle lékařů *</t>
  </si>
  <si>
    <t>06</t>
  </si>
  <si>
    <t>208</t>
  </si>
  <si>
    <t>V</t>
  </si>
  <si>
    <t>09117</t>
  </si>
  <si>
    <t>ODBĚR KRVE ZE ŽÍLY U DÍTĚTĚ DO 10 LET</t>
  </si>
  <si>
    <t>09511</t>
  </si>
  <si>
    <t>MINIMÁLNÍ KONTAKT LÉKAŘE S PACIENTEM</t>
  </si>
  <si>
    <t>09551</t>
  </si>
  <si>
    <t>INFORMACE O VYDÁNÍ ROZHODNUTÍ O UKONČENÍ DOČASNÉ P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</si>
  <si>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</si>
  <si>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</si>
  <si>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</si>
  <si>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</si>
  <si>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</si>
  <si>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</si>
  <si>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</si>
  <si>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</si>
  <si>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</si>
  <si>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</si>
  <si>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</si>
  <si>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</si>
  <si>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</si>
  <si>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</si>
  <si>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</si>
  <si>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</si>
  <si>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</si>
  <si>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</si>
  <si>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</si>
  <si>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Darci AMB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</si>
  <si>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</si>
  <si>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</si>
  <si>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</si>
  <si>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</si>
  <si>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</si>
  <si>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</si>
  <si>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94115</t>
  </si>
  <si>
    <t>IN SITU HYBRIDIZACE LIDSKÉ DNA SE ZNAČENOU SONDOU</t>
  </si>
  <si>
    <t>94193</t>
  </si>
  <si>
    <t>ELEKTROFORÉZA NUKLEOVÝCH KYSELIN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</si>
  <si>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</si>
  <si>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</si>
  <si>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</si>
  <si>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</si>
  <si>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</si>
  <si>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</si>
  <si>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</si>
  <si>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</si>
  <si>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</si>
  <si>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</si>
  <si>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</si>
  <si>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</si>
  <si>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</si>
  <si>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</si>
  <si>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</si>
  <si>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</si>
  <si>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</si>
  <si>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</si>
  <si>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</si>
  <si>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</si>
  <si>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</si>
  <si>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</si>
  <si>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</si>
  <si>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</si>
  <si>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</si>
  <si>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</si>
  <si>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</si>
  <si>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</si>
  <si>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</si>
  <si>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</si>
  <si>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</si>
  <si>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</si>
  <si>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</si>
  <si>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</si>
  <si>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</si>
  <si>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</si>
  <si>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</si>
  <si>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</si>
  <si>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94948</t>
  </si>
  <si>
    <t>(VZP) SIGNÁLNÍ VÝKON - DOVYŠETŘENÍ PACIENTA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</si>
  <si>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</si>
  <si>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</si>
  <si>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</si>
  <si>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</si>
  <si>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</si>
  <si>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</si>
  <si>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</si>
  <si>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</si>
  <si>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</si>
  <si>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</si>
  <si>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</si>
  <si>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</si>
  <si>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</si>
  <si>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</si>
  <si>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</si>
  <si>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</si>
  <si>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</si>
  <si>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Darci LAB</t>
  </si>
  <si>
    <t>94983</t>
  </si>
  <si>
    <t>(VZP) KOMPLEXNÍ MOLEKULÁRNÍ ANALÝZA 2 (NGS 21 - 10</t>
  </si>
  <si>
    <t>94984</t>
  </si>
  <si>
    <t>(VZP) KOMPLEXNÍ MOLEKULÁRNÍ ANALÝZA 3 (NGS &gt; 101 G</t>
  </si>
  <si>
    <t>94994</t>
  </si>
  <si>
    <t>(VZP) MOLEKULÁRNÍ ANALÝZA PRENATÁLNÍ S NÍZKÝM ROZL</t>
  </si>
  <si>
    <t>94957</t>
  </si>
  <si>
    <t>(VZP) CYTOCHROM P450, POLYPEPTID 2C9 + VKORC 1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</si>
  <si>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</si>
  <si>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</si>
  <si>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</si>
  <si>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</si>
  <si>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</si>
  <si>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</si>
  <si>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</si>
  <si>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</si>
  <si>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</si>
  <si>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</si>
  <si>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20 - KOZNI: Klinika chorob kožních a pohl.</t>
  </si>
  <si>
    <t>21 - ONK: Onkologická klinika</t>
  </si>
  <si>
    <t>26 - RHC: Oddělení rehabilitace</t>
  </si>
  <si>
    <t>32 - HOK: Hemato-onkologická klinika</t>
  </si>
  <si>
    <t>50 - KCHIR: Kardiochirurgická klinika</t>
  </si>
  <si>
    <t>01</t>
  </si>
  <si>
    <t>02</t>
  </si>
  <si>
    <t>03</t>
  </si>
  <si>
    <t>04</t>
  </si>
  <si>
    <t>08</t>
  </si>
  <si>
    <t>10</t>
  </si>
  <si>
    <t>17</t>
  </si>
  <si>
    <t>20</t>
  </si>
  <si>
    <t>21</t>
  </si>
  <si>
    <t>26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</si>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</sst>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1.6861262226361344</c:v>
                </c:pt>
                <c:pt idx="1">
                  <c:v>1.8128337109388419</c:v>
                </c:pt>
                <c:pt idx="2">
                  <c:v>1.8503712838346169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4" totalsRowShown="0">
  <autoFilter ref="C3:S5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605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69" t="s">
        <v>606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617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865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888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894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1000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1001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1027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23BF1F40-7A6E-4C98-85FE-437FC78BB91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28</v>
      </c>
      <c r="B5" s="466" t="s">
        <v>490</v>
      </c>
      <c r="C5" s="469">
        <v>4815.83</v>
      </c>
      <c r="D5" s="469">
        <v>28</v>
      </c>
      <c r="E5" s="469">
        <v>4188.72</v>
      </c>
      <c r="F5" s="521">
        <v>0.86978153298600658</v>
      </c>
      <c r="G5" s="469">
        <v>19</v>
      </c>
      <c r="H5" s="521">
        <v>0.6785714285714286</v>
      </c>
      <c r="I5" s="469">
        <v>627.1099999999999</v>
      </c>
      <c r="J5" s="521">
        <v>0.13021846701399342</v>
      </c>
      <c r="K5" s="469">
        <v>9</v>
      </c>
      <c r="L5" s="521">
        <v>0.32142857142857145</v>
      </c>
      <c r="M5" s="469" t="s">
        <v>68</v>
      </c>
      <c r="N5" s="150"/>
    </row>
    <row r="6" spans="1:14" ht="14.45" customHeight="1" x14ac:dyDescent="0.2">
      <c r="A6" s="465">
        <v>28</v>
      </c>
      <c r="B6" s="466" t="s">
        <v>491</v>
      </c>
      <c r="C6" s="469">
        <v>4815.83</v>
      </c>
      <c r="D6" s="469">
        <v>28</v>
      </c>
      <c r="E6" s="469">
        <v>4188.72</v>
      </c>
      <c r="F6" s="521">
        <v>0.86978153298600658</v>
      </c>
      <c r="G6" s="469">
        <v>19</v>
      </c>
      <c r="H6" s="521">
        <v>0.6785714285714286</v>
      </c>
      <c r="I6" s="469">
        <v>627.1099999999999</v>
      </c>
      <c r="J6" s="521">
        <v>0.13021846701399342</v>
      </c>
      <c r="K6" s="469">
        <v>9</v>
      </c>
      <c r="L6" s="521">
        <v>0.32142857142857145</v>
      </c>
      <c r="M6" s="469" t="s">
        <v>1</v>
      </c>
      <c r="N6" s="150"/>
    </row>
    <row r="7" spans="1:14" ht="14.45" customHeight="1" x14ac:dyDescent="0.2">
      <c r="A7" s="465" t="s">
        <v>468</v>
      </c>
      <c r="B7" s="466" t="s">
        <v>3</v>
      </c>
      <c r="C7" s="469">
        <v>4815.83</v>
      </c>
      <c r="D7" s="469">
        <v>28</v>
      </c>
      <c r="E7" s="469">
        <v>4188.72</v>
      </c>
      <c r="F7" s="521">
        <v>0.86978153298600658</v>
      </c>
      <c r="G7" s="469">
        <v>19</v>
      </c>
      <c r="H7" s="521">
        <v>0.6785714285714286</v>
      </c>
      <c r="I7" s="469">
        <v>627.1099999999999</v>
      </c>
      <c r="J7" s="521">
        <v>0.13021846701399342</v>
      </c>
      <c r="K7" s="469">
        <v>9</v>
      </c>
      <c r="L7" s="521">
        <v>0.32142857142857145</v>
      </c>
      <c r="M7" s="469" t="s">
        <v>472</v>
      </c>
      <c r="N7" s="150"/>
    </row>
    <row r="9" spans="1:14" ht="14.45" customHeight="1" x14ac:dyDescent="0.2">
      <c r="A9" s="465">
        <v>28</v>
      </c>
      <c r="B9" s="466" t="s">
        <v>490</v>
      </c>
      <c r="C9" s="469" t="s">
        <v>266</v>
      </c>
      <c r="D9" s="469" t="s">
        <v>266</v>
      </c>
      <c r="E9" s="469" t="s">
        <v>266</v>
      </c>
      <c r="F9" s="521" t="s">
        <v>266</v>
      </c>
      <c r="G9" s="469" t="s">
        <v>266</v>
      </c>
      <c r="H9" s="521" t="s">
        <v>266</v>
      </c>
      <c r="I9" s="469" t="s">
        <v>266</v>
      </c>
      <c r="J9" s="521" t="s">
        <v>266</v>
      </c>
      <c r="K9" s="469" t="s">
        <v>266</v>
      </c>
      <c r="L9" s="521" t="s">
        <v>266</v>
      </c>
      <c r="M9" s="469" t="s">
        <v>68</v>
      </c>
      <c r="N9" s="150"/>
    </row>
    <row r="10" spans="1:14" ht="14.45" customHeight="1" x14ac:dyDescent="0.2">
      <c r="A10" s="465" t="s">
        <v>492</v>
      </c>
      <c r="B10" s="466" t="s">
        <v>491</v>
      </c>
      <c r="C10" s="469">
        <v>4815.83</v>
      </c>
      <c r="D10" s="469">
        <v>28</v>
      </c>
      <c r="E10" s="469">
        <v>4188.72</v>
      </c>
      <c r="F10" s="521">
        <v>0.86978153298600658</v>
      </c>
      <c r="G10" s="469">
        <v>19</v>
      </c>
      <c r="H10" s="521">
        <v>0.6785714285714286</v>
      </c>
      <c r="I10" s="469">
        <v>627.1099999999999</v>
      </c>
      <c r="J10" s="521">
        <v>0.13021846701399342</v>
      </c>
      <c r="K10" s="469">
        <v>9</v>
      </c>
      <c r="L10" s="521">
        <v>0.32142857142857145</v>
      </c>
      <c r="M10" s="469" t="s">
        <v>1</v>
      </c>
      <c r="N10" s="150"/>
    </row>
    <row r="11" spans="1:14" ht="14.45" customHeight="1" x14ac:dyDescent="0.2">
      <c r="A11" s="465" t="s">
        <v>492</v>
      </c>
      <c r="B11" s="466" t="s">
        <v>493</v>
      </c>
      <c r="C11" s="469">
        <v>4815.83</v>
      </c>
      <c r="D11" s="469">
        <v>28</v>
      </c>
      <c r="E11" s="469">
        <v>4188.72</v>
      </c>
      <c r="F11" s="521">
        <v>0.86978153298600658</v>
      </c>
      <c r="G11" s="469">
        <v>19</v>
      </c>
      <c r="H11" s="521">
        <v>0.6785714285714286</v>
      </c>
      <c r="I11" s="469">
        <v>627.1099999999999</v>
      </c>
      <c r="J11" s="521">
        <v>0.13021846701399342</v>
      </c>
      <c r="K11" s="469">
        <v>9</v>
      </c>
      <c r="L11" s="521">
        <v>0.32142857142857145</v>
      </c>
      <c r="M11" s="469" t="s">
        <v>478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21" t="s">
        <v>266</v>
      </c>
      <c r="G12" s="469" t="s">
        <v>266</v>
      </c>
      <c r="H12" s="521" t="s">
        <v>266</v>
      </c>
      <c r="I12" s="469" t="s">
        <v>266</v>
      </c>
      <c r="J12" s="521" t="s">
        <v>266</v>
      </c>
      <c r="K12" s="469" t="s">
        <v>266</v>
      </c>
      <c r="L12" s="521" t="s">
        <v>266</v>
      </c>
      <c r="M12" s="469" t="s">
        <v>480</v>
      </c>
      <c r="N12" s="150"/>
    </row>
    <row r="13" spans="1:14" ht="14.45" customHeight="1" x14ac:dyDescent="0.2">
      <c r="A13" s="465" t="s">
        <v>468</v>
      </c>
      <c r="B13" s="466" t="s">
        <v>494</v>
      </c>
      <c r="C13" s="469">
        <v>4815.83</v>
      </c>
      <c r="D13" s="469">
        <v>28</v>
      </c>
      <c r="E13" s="469">
        <v>4188.72</v>
      </c>
      <c r="F13" s="521">
        <v>0.86978153298600658</v>
      </c>
      <c r="G13" s="469">
        <v>19</v>
      </c>
      <c r="H13" s="521">
        <v>0.6785714285714286</v>
      </c>
      <c r="I13" s="469">
        <v>627.1099999999999</v>
      </c>
      <c r="J13" s="521">
        <v>0.13021846701399342</v>
      </c>
      <c r="K13" s="469">
        <v>9</v>
      </c>
      <c r="L13" s="521">
        <v>0.32142857142857145</v>
      </c>
      <c r="M13" s="469" t="s">
        <v>472</v>
      </c>
      <c r="N13" s="150"/>
    </row>
    <row r="14" spans="1:14" ht="14.45" customHeight="1" x14ac:dyDescent="0.2">
      <c r="A14" s="522" t="s">
        <v>239</v>
      </c>
    </row>
    <row r="15" spans="1:14" ht="14.45" customHeight="1" x14ac:dyDescent="0.2">
      <c r="A15" s="523" t="s">
        <v>495</v>
      </c>
    </row>
    <row r="16" spans="1:14" ht="14.45" customHeight="1" x14ac:dyDescent="0.2">
      <c r="A16" s="522" t="s">
        <v>496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51CE37A6-3B52-4AC5-B142-3F9DB84F97AA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7"/>
      <c r="D4" s="498" t="s">
        <v>20</v>
      </c>
      <c r="E4" s="527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24" t="s">
        <v>497</v>
      </c>
      <c r="B5" s="515">
        <v>291.27</v>
      </c>
      <c r="C5" s="477">
        <v>1</v>
      </c>
      <c r="D5" s="528">
        <v>7</v>
      </c>
      <c r="E5" s="531" t="s">
        <v>497</v>
      </c>
      <c r="F5" s="515">
        <v>0</v>
      </c>
      <c r="G5" s="503">
        <v>0</v>
      </c>
      <c r="H5" s="481">
        <v>1</v>
      </c>
      <c r="I5" s="504">
        <v>0.14285714285714285</v>
      </c>
      <c r="J5" s="534">
        <v>291.27</v>
      </c>
      <c r="K5" s="503">
        <v>1</v>
      </c>
      <c r="L5" s="481">
        <v>6</v>
      </c>
      <c r="M5" s="504">
        <v>0.8571428571428571</v>
      </c>
    </row>
    <row r="6" spans="1:13" ht="14.45" customHeight="1" x14ac:dyDescent="0.2">
      <c r="A6" s="525" t="s">
        <v>498</v>
      </c>
      <c r="B6" s="516">
        <v>830.66</v>
      </c>
      <c r="C6" s="484">
        <v>1</v>
      </c>
      <c r="D6" s="529">
        <v>3</v>
      </c>
      <c r="E6" s="532" t="s">
        <v>498</v>
      </c>
      <c r="F6" s="516">
        <v>830.66</v>
      </c>
      <c r="G6" s="505">
        <v>1</v>
      </c>
      <c r="H6" s="488">
        <v>3</v>
      </c>
      <c r="I6" s="506">
        <v>1</v>
      </c>
      <c r="J6" s="535"/>
      <c r="K6" s="505">
        <v>0</v>
      </c>
      <c r="L6" s="488"/>
      <c r="M6" s="506">
        <v>0</v>
      </c>
    </row>
    <row r="7" spans="1:13" ht="14.45" customHeight="1" x14ac:dyDescent="0.2">
      <c r="A7" s="525" t="s">
        <v>499</v>
      </c>
      <c r="B7" s="516">
        <v>89.91</v>
      </c>
      <c r="C7" s="484">
        <v>1</v>
      </c>
      <c r="D7" s="529">
        <v>1</v>
      </c>
      <c r="E7" s="532" t="s">
        <v>499</v>
      </c>
      <c r="F7" s="516"/>
      <c r="G7" s="505">
        <v>0</v>
      </c>
      <c r="H7" s="488"/>
      <c r="I7" s="506">
        <v>0</v>
      </c>
      <c r="J7" s="535">
        <v>89.91</v>
      </c>
      <c r="K7" s="505">
        <v>1</v>
      </c>
      <c r="L7" s="488">
        <v>1</v>
      </c>
      <c r="M7" s="506">
        <v>1</v>
      </c>
    </row>
    <row r="8" spans="1:13" ht="14.45" customHeight="1" thickBot="1" x14ac:dyDescent="0.25">
      <c r="A8" s="526" t="s">
        <v>500</v>
      </c>
      <c r="B8" s="517">
        <v>3603.9900000000002</v>
      </c>
      <c r="C8" s="491">
        <v>1</v>
      </c>
      <c r="D8" s="530">
        <v>17</v>
      </c>
      <c r="E8" s="533" t="s">
        <v>500</v>
      </c>
      <c r="F8" s="517">
        <v>3358.0600000000004</v>
      </c>
      <c r="G8" s="507">
        <v>0.93176174184723048</v>
      </c>
      <c r="H8" s="495">
        <v>15</v>
      </c>
      <c r="I8" s="508">
        <v>0.88235294117647056</v>
      </c>
      <c r="J8" s="536">
        <v>245.93</v>
      </c>
      <c r="K8" s="507">
        <v>6.8238258152769571E-2</v>
      </c>
      <c r="L8" s="495">
        <v>2</v>
      </c>
      <c r="M8" s="508">
        <v>0.11764705882352941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4D7176B-4A69-4381-8A81-E5D0C3AE823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4815.83</v>
      </c>
      <c r="N3" s="66">
        <f>SUBTOTAL(9,N7:N1048576)</f>
        <v>56</v>
      </c>
      <c r="O3" s="66">
        <f>SUBTOTAL(9,O7:O1048576)</f>
        <v>28</v>
      </c>
      <c r="P3" s="66">
        <f>SUBTOTAL(9,P7:P1048576)</f>
        <v>4188.72</v>
      </c>
      <c r="Q3" s="67">
        <f>IF(M3=0,0,P3/M3)</f>
        <v>0.86978153298600658</v>
      </c>
      <c r="R3" s="66">
        <f>SUBTOTAL(9,R7:R1048576)</f>
        <v>45</v>
      </c>
      <c r="S3" s="67">
        <f>IF(N3=0,0,R3/N3)</f>
        <v>0.8035714285714286</v>
      </c>
      <c r="T3" s="66">
        <f>SUBTOTAL(9,T7:T1048576)</f>
        <v>19</v>
      </c>
      <c r="U3" s="68">
        <f>IF(O3=0,0,T3/O3)</f>
        <v>0.6785714285714286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147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5" customHeight="1" x14ac:dyDescent="0.2">
      <c r="A7" s="542">
        <v>28</v>
      </c>
      <c r="B7" s="543" t="s">
        <v>490</v>
      </c>
      <c r="C7" s="543" t="s">
        <v>492</v>
      </c>
      <c r="D7" s="544" t="s">
        <v>603</v>
      </c>
      <c r="E7" s="545" t="s">
        <v>500</v>
      </c>
      <c r="F7" s="543" t="s">
        <v>491</v>
      </c>
      <c r="G7" s="543" t="s">
        <v>501</v>
      </c>
      <c r="H7" s="543" t="s">
        <v>604</v>
      </c>
      <c r="I7" s="543" t="s">
        <v>502</v>
      </c>
      <c r="J7" s="543" t="s">
        <v>503</v>
      </c>
      <c r="K7" s="543" t="s">
        <v>504</v>
      </c>
      <c r="L7" s="546">
        <v>56.06</v>
      </c>
      <c r="M7" s="546">
        <v>224.24</v>
      </c>
      <c r="N7" s="543">
        <v>4</v>
      </c>
      <c r="O7" s="547">
        <v>1</v>
      </c>
      <c r="P7" s="546">
        <v>224.24</v>
      </c>
      <c r="Q7" s="548">
        <v>1</v>
      </c>
      <c r="R7" s="543">
        <v>4</v>
      </c>
      <c r="S7" s="548">
        <v>1</v>
      </c>
      <c r="T7" s="547">
        <v>1</v>
      </c>
      <c r="U7" s="122">
        <v>1</v>
      </c>
    </row>
    <row r="8" spans="1:21" ht="14.45" customHeight="1" x14ac:dyDescent="0.2">
      <c r="A8" s="483">
        <v>28</v>
      </c>
      <c r="B8" s="484" t="s">
        <v>490</v>
      </c>
      <c r="C8" s="484" t="s">
        <v>492</v>
      </c>
      <c r="D8" s="549" t="s">
        <v>603</v>
      </c>
      <c r="E8" s="550" t="s">
        <v>500</v>
      </c>
      <c r="F8" s="484" t="s">
        <v>491</v>
      </c>
      <c r="G8" s="484" t="s">
        <v>505</v>
      </c>
      <c r="H8" s="484" t="s">
        <v>604</v>
      </c>
      <c r="I8" s="484" t="s">
        <v>506</v>
      </c>
      <c r="J8" s="484" t="s">
        <v>507</v>
      </c>
      <c r="K8" s="484" t="s">
        <v>508</v>
      </c>
      <c r="L8" s="485">
        <v>168.41</v>
      </c>
      <c r="M8" s="485">
        <v>336.82</v>
      </c>
      <c r="N8" s="484">
        <v>2</v>
      </c>
      <c r="O8" s="551">
        <v>1</v>
      </c>
      <c r="P8" s="485">
        <v>336.82</v>
      </c>
      <c r="Q8" s="505">
        <v>1</v>
      </c>
      <c r="R8" s="484">
        <v>2</v>
      </c>
      <c r="S8" s="505">
        <v>1</v>
      </c>
      <c r="T8" s="551">
        <v>1</v>
      </c>
      <c r="U8" s="506">
        <v>1</v>
      </c>
    </row>
    <row r="9" spans="1:21" ht="14.45" customHeight="1" x14ac:dyDescent="0.2">
      <c r="A9" s="483">
        <v>28</v>
      </c>
      <c r="B9" s="484" t="s">
        <v>490</v>
      </c>
      <c r="C9" s="484" t="s">
        <v>492</v>
      </c>
      <c r="D9" s="549" t="s">
        <v>603</v>
      </c>
      <c r="E9" s="550" t="s">
        <v>500</v>
      </c>
      <c r="F9" s="484" t="s">
        <v>491</v>
      </c>
      <c r="G9" s="484" t="s">
        <v>509</v>
      </c>
      <c r="H9" s="484" t="s">
        <v>266</v>
      </c>
      <c r="I9" s="484" t="s">
        <v>510</v>
      </c>
      <c r="J9" s="484" t="s">
        <v>511</v>
      </c>
      <c r="K9" s="484" t="s">
        <v>512</v>
      </c>
      <c r="L9" s="485">
        <v>147.85</v>
      </c>
      <c r="M9" s="485">
        <v>295.7</v>
      </c>
      <c r="N9" s="484">
        <v>2</v>
      </c>
      <c r="O9" s="551">
        <v>2</v>
      </c>
      <c r="P9" s="485">
        <v>147.85</v>
      </c>
      <c r="Q9" s="505">
        <v>0.5</v>
      </c>
      <c r="R9" s="484">
        <v>1</v>
      </c>
      <c r="S9" s="505">
        <v>0.5</v>
      </c>
      <c r="T9" s="551">
        <v>1</v>
      </c>
      <c r="U9" s="506">
        <v>0.5</v>
      </c>
    </row>
    <row r="10" spans="1:21" ht="14.45" customHeight="1" x14ac:dyDescent="0.2">
      <c r="A10" s="483">
        <v>28</v>
      </c>
      <c r="B10" s="484" t="s">
        <v>490</v>
      </c>
      <c r="C10" s="484" t="s">
        <v>492</v>
      </c>
      <c r="D10" s="549" t="s">
        <v>603</v>
      </c>
      <c r="E10" s="550" t="s">
        <v>500</v>
      </c>
      <c r="F10" s="484" t="s">
        <v>491</v>
      </c>
      <c r="G10" s="484" t="s">
        <v>513</v>
      </c>
      <c r="H10" s="484" t="s">
        <v>266</v>
      </c>
      <c r="I10" s="484" t="s">
        <v>514</v>
      </c>
      <c r="J10" s="484" t="s">
        <v>515</v>
      </c>
      <c r="K10" s="484" t="s">
        <v>516</v>
      </c>
      <c r="L10" s="485">
        <v>79.64</v>
      </c>
      <c r="M10" s="485">
        <v>159.28</v>
      </c>
      <c r="N10" s="484">
        <v>2</v>
      </c>
      <c r="O10" s="551">
        <v>0.5</v>
      </c>
      <c r="P10" s="485">
        <v>159.28</v>
      </c>
      <c r="Q10" s="505">
        <v>1</v>
      </c>
      <c r="R10" s="484">
        <v>2</v>
      </c>
      <c r="S10" s="505">
        <v>1</v>
      </c>
      <c r="T10" s="551">
        <v>0.5</v>
      </c>
      <c r="U10" s="506">
        <v>1</v>
      </c>
    </row>
    <row r="11" spans="1:21" ht="14.45" customHeight="1" x14ac:dyDescent="0.2">
      <c r="A11" s="483">
        <v>28</v>
      </c>
      <c r="B11" s="484" t="s">
        <v>490</v>
      </c>
      <c r="C11" s="484" t="s">
        <v>492</v>
      </c>
      <c r="D11" s="549" t="s">
        <v>603</v>
      </c>
      <c r="E11" s="550" t="s">
        <v>500</v>
      </c>
      <c r="F11" s="484" t="s">
        <v>491</v>
      </c>
      <c r="G11" s="484" t="s">
        <v>517</v>
      </c>
      <c r="H11" s="484" t="s">
        <v>266</v>
      </c>
      <c r="I11" s="484" t="s">
        <v>518</v>
      </c>
      <c r="J11" s="484" t="s">
        <v>519</v>
      </c>
      <c r="K11" s="484" t="s">
        <v>520</v>
      </c>
      <c r="L11" s="485">
        <v>49.04</v>
      </c>
      <c r="M11" s="485">
        <v>98.08</v>
      </c>
      <c r="N11" s="484">
        <v>2</v>
      </c>
      <c r="O11" s="551">
        <v>1</v>
      </c>
      <c r="P11" s="485"/>
      <c r="Q11" s="505">
        <v>0</v>
      </c>
      <c r="R11" s="484"/>
      <c r="S11" s="505">
        <v>0</v>
      </c>
      <c r="T11" s="551"/>
      <c r="U11" s="506">
        <v>0</v>
      </c>
    </row>
    <row r="12" spans="1:21" ht="14.45" customHeight="1" x14ac:dyDescent="0.2">
      <c r="A12" s="483">
        <v>28</v>
      </c>
      <c r="B12" s="484" t="s">
        <v>490</v>
      </c>
      <c r="C12" s="484" t="s">
        <v>492</v>
      </c>
      <c r="D12" s="549" t="s">
        <v>603</v>
      </c>
      <c r="E12" s="550" t="s">
        <v>500</v>
      </c>
      <c r="F12" s="484" t="s">
        <v>491</v>
      </c>
      <c r="G12" s="484" t="s">
        <v>521</v>
      </c>
      <c r="H12" s="484" t="s">
        <v>266</v>
      </c>
      <c r="I12" s="484" t="s">
        <v>522</v>
      </c>
      <c r="J12" s="484" t="s">
        <v>523</v>
      </c>
      <c r="K12" s="484" t="s">
        <v>524</v>
      </c>
      <c r="L12" s="485">
        <v>159.71</v>
      </c>
      <c r="M12" s="485">
        <v>479.13</v>
      </c>
      <c r="N12" s="484">
        <v>3</v>
      </c>
      <c r="O12" s="551">
        <v>1</v>
      </c>
      <c r="P12" s="485">
        <v>479.13</v>
      </c>
      <c r="Q12" s="505">
        <v>1</v>
      </c>
      <c r="R12" s="484">
        <v>3</v>
      </c>
      <c r="S12" s="505">
        <v>1</v>
      </c>
      <c r="T12" s="551">
        <v>1</v>
      </c>
      <c r="U12" s="506">
        <v>1</v>
      </c>
    </row>
    <row r="13" spans="1:21" ht="14.45" customHeight="1" x14ac:dyDescent="0.2">
      <c r="A13" s="483">
        <v>28</v>
      </c>
      <c r="B13" s="484" t="s">
        <v>490</v>
      </c>
      <c r="C13" s="484" t="s">
        <v>492</v>
      </c>
      <c r="D13" s="549" t="s">
        <v>603</v>
      </c>
      <c r="E13" s="550" t="s">
        <v>500</v>
      </c>
      <c r="F13" s="484" t="s">
        <v>491</v>
      </c>
      <c r="G13" s="484" t="s">
        <v>525</v>
      </c>
      <c r="H13" s="484" t="s">
        <v>266</v>
      </c>
      <c r="I13" s="484" t="s">
        <v>526</v>
      </c>
      <c r="J13" s="484" t="s">
        <v>527</v>
      </c>
      <c r="K13" s="484" t="s">
        <v>528</v>
      </c>
      <c r="L13" s="485">
        <v>42.14</v>
      </c>
      <c r="M13" s="485">
        <v>42.14</v>
      </c>
      <c r="N13" s="484">
        <v>1</v>
      </c>
      <c r="O13" s="551">
        <v>0.5</v>
      </c>
      <c r="P13" s="485">
        <v>42.14</v>
      </c>
      <c r="Q13" s="505">
        <v>1</v>
      </c>
      <c r="R13" s="484">
        <v>1</v>
      </c>
      <c r="S13" s="505">
        <v>1</v>
      </c>
      <c r="T13" s="551">
        <v>0.5</v>
      </c>
      <c r="U13" s="506">
        <v>1</v>
      </c>
    </row>
    <row r="14" spans="1:21" ht="14.45" customHeight="1" x14ac:dyDescent="0.2">
      <c r="A14" s="483">
        <v>28</v>
      </c>
      <c r="B14" s="484" t="s">
        <v>490</v>
      </c>
      <c r="C14" s="484" t="s">
        <v>492</v>
      </c>
      <c r="D14" s="549" t="s">
        <v>603</v>
      </c>
      <c r="E14" s="550" t="s">
        <v>500</v>
      </c>
      <c r="F14" s="484" t="s">
        <v>491</v>
      </c>
      <c r="G14" s="484" t="s">
        <v>525</v>
      </c>
      <c r="H14" s="484" t="s">
        <v>266</v>
      </c>
      <c r="I14" s="484" t="s">
        <v>529</v>
      </c>
      <c r="J14" s="484" t="s">
        <v>530</v>
      </c>
      <c r="K14" s="484" t="s">
        <v>531</v>
      </c>
      <c r="L14" s="485">
        <v>89.91</v>
      </c>
      <c r="M14" s="485">
        <v>89.91</v>
      </c>
      <c r="N14" s="484">
        <v>1</v>
      </c>
      <c r="O14" s="551">
        <v>0.5</v>
      </c>
      <c r="P14" s="485">
        <v>89.91</v>
      </c>
      <c r="Q14" s="505">
        <v>1</v>
      </c>
      <c r="R14" s="484">
        <v>1</v>
      </c>
      <c r="S14" s="505">
        <v>1</v>
      </c>
      <c r="T14" s="551">
        <v>0.5</v>
      </c>
      <c r="U14" s="506">
        <v>1</v>
      </c>
    </row>
    <row r="15" spans="1:21" ht="14.45" customHeight="1" x14ac:dyDescent="0.2">
      <c r="A15" s="483">
        <v>28</v>
      </c>
      <c r="B15" s="484" t="s">
        <v>490</v>
      </c>
      <c r="C15" s="484" t="s">
        <v>492</v>
      </c>
      <c r="D15" s="549" t="s">
        <v>603</v>
      </c>
      <c r="E15" s="550" t="s">
        <v>500</v>
      </c>
      <c r="F15" s="484" t="s">
        <v>491</v>
      </c>
      <c r="G15" s="484" t="s">
        <v>532</v>
      </c>
      <c r="H15" s="484" t="s">
        <v>266</v>
      </c>
      <c r="I15" s="484" t="s">
        <v>533</v>
      </c>
      <c r="J15" s="484" t="s">
        <v>534</v>
      </c>
      <c r="K15" s="484" t="s">
        <v>535</v>
      </c>
      <c r="L15" s="485">
        <v>61.97</v>
      </c>
      <c r="M15" s="485">
        <v>61.97</v>
      </c>
      <c r="N15" s="484">
        <v>1</v>
      </c>
      <c r="O15" s="551">
        <v>0.5</v>
      </c>
      <c r="P15" s="485">
        <v>61.97</v>
      </c>
      <c r="Q15" s="505">
        <v>1</v>
      </c>
      <c r="R15" s="484">
        <v>1</v>
      </c>
      <c r="S15" s="505">
        <v>1</v>
      </c>
      <c r="T15" s="551">
        <v>0.5</v>
      </c>
      <c r="U15" s="506">
        <v>1</v>
      </c>
    </row>
    <row r="16" spans="1:21" ht="14.45" customHeight="1" x14ac:dyDescent="0.2">
      <c r="A16" s="483">
        <v>28</v>
      </c>
      <c r="B16" s="484" t="s">
        <v>490</v>
      </c>
      <c r="C16" s="484" t="s">
        <v>492</v>
      </c>
      <c r="D16" s="549" t="s">
        <v>603</v>
      </c>
      <c r="E16" s="550" t="s">
        <v>500</v>
      </c>
      <c r="F16" s="484" t="s">
        <v>491</v>
      </c>
      <c r="G16" s="484" t="s">
        <v>536</v>
      </c>
      <c r="H16" s="484" t="s">
        <v>266</v>
      </c>
      <c r="I16" s="484" t="s">
        <v>537</v>
      </c>
      <c r="J16" s="484" t="s">
        <v>538</v>
      </c>
      <c r="K16" s="484" t="s">
        <v>539</v>
      </c>
      <c r="L16" s="485">
        <v>31.65</v>
      </c>
      <c r="M16" s="485">
        <v>63.3</v>
      </c>
      <c r="N16" s="484">
        <v>2</v>
      </c>
      <c r="O16" s="551">
        <v>0.5</v>
      </c>
      <c r="P16" s="485">
        <v>63.3</v>
      </c>
      <c r="Q16" s="505">
        <v>1</v>
      </c>
      <c r="R16" s="484">
        <v>2</v>
      </c>
      <c r="S16" s="505">
        <v>1</v>
      </c>
      <c r="T16" s="551">
        <v>0.5</v>
      </c>
      <c r="U16" s="506">
        <v>1</v>
      </c>
    </row>
    <row r="17" spans="1:21" ht="14.45" customHeight="1" x14ac:dyDescent="0.2">
      <c r="A17" s="483">
        <v>28</v>
      </c>
      <c r="B17" s="484" t="s">
        <v>490</v>
      </c>
      <c r="C17" s="484" t="s">
        <v>492</v>
      </c>
      <c r="D17" s="549" t="s">
        <v>603</v>
      </c>
      <c r="E17" s="550" t="s">
        <v>500</v>
      </c>
      <c r="F17" s="484" t="s">
        <v>491</v>
      </c>
      <c r="G17" s="484" t="s">
        <v>540</v>
      </c>
      <c r="H17" s="484" t="s">
        <v>266</v>
      </c>
      <c r="I17" s="484" t="s">
        <v>541</v>
      </c>
      <c r="J17" s="484" t="s">
        <v>542</v>
      </c>
      <c r="K17" s="484" t="s">
        <v>543</v>
      </c>
      <c r="L17" s="485">
        <v>90.95</v>
      </c>
      <c r="M17" s="485">
        <v>181.9</v>
      </c>
      <c r="N17" s="484">
        <v>2</v>
      </c>
      <c r="O17" s="551">
        <v>0.5</v>
      </c>
      <c r="P17" s="485">
        <v>181.9</v>
      </c>
      <c r="Q17" s="505">
        <v>1</v>
      </c>
      <c r="R17" s="484">
        <v>2</v>
      </c>
      <c r="S17" s="505">
        <v>1</v>
      </c>
      <c r="T17" s="551">
        <v>0.5</v>
      </c>
      <c r="U17" s="506">
        <v>1</v>
      </c>
    </row>
    <row r="18" spans="1:21" ht="14.45" customHeight="1" x14ac:dyDescent="0.2">
      <c r="A18" s="483">
        <v>28</v>
      </c>
      <c r="B18" s="484" t="s">
        <v>490</v>
      </c>
      <c r="C18" s="484" t="s">
        <v>492</v>
      </c>
      <c r="D18" s="549" t="s">
        <v>603</v>
      </c>
      <c r="E18" s="550" t="s">
        <v>500</v>
      </c>
      <c r="F18" s="484" t="s">
        <v>491</v>
      </c>
      <c r="G18" s="484" t="s">
        <v>544</v>
      </c>
      <c r="H18" s="484" t="s">
        <v>266</v>
      </c>
      <c r="I18" s="484" t="s">
        <v>545</v>
      </c>
      <c r="J18" s="484" t="s">
        <v>546</v>
      </c>
      <c r="K18" s="484" t="s">
        <v>547</v>
      </c>
      <c r="L18" s="485">
        <v>69.59</v>
      </c>
      <c r="M18" s="485">
        <v>69.59</v>
      </c>
      <c r="N18" s="484">
        <v>1</v>
      </c>
      <c r="O18" s="551">
        <v>0.5</v>
      </c>
      <c r="P18" s="485">
        <v>69.59</v>
      </c>
      <c r="Q18" s="505">
        <v>1</v>
      </c>
      <c r="R18" s="484">
        <v>1</v>
      </c>
      <c r="S18" s="505">
        <v>1</v>
      </c>
      <c r="T18" s="551">
        <v>0.5</v>
      </c>
      <c r="U18" s="506">
        <v>1</v>
      </c>
    </row>
    <row r="19" spans="1:21" ht="14.45" customHeight="1" x14ac:dyDescent="0.2">
      <c r="A19" s="483">
        <v>28</v>
      </c>
      <c r="B19" s="484" t="s">
        <v>490</v>
      </c>
      <c r="C19" s="484" t="s">
        <v>492</v>
      </c>
      <c r="D19" s="549" t="s">
        <v>603</v>
      </c>
      <c r="E19" s="550" t="s">
        <v>500</v>
      </c>
      <c r="F19" s="484" t="s">
        <v>491</v>
      </c>
      <c r="G19" s="484" t="s">
        <v>548</v>
      </c>
      <c r="H19" s="484" t="s">
        <v>266</v>
      </c>
      <c r="I19" s="484" t="s">
        <v>549</v>
      </c>
      <c r="J19" s="484" t="s">
        <v>550</v>
      </c>
      <c r="K19" s="484" t="s">
        <v>551</v>
      </c>
      <c r="L19" s="485">
        <v>35.25</v>
      </c>
      <c r="M19" s="485">
        <v>35.25</v>
      </c>
      <c r="N19" s="484">
        <v>1</v>
      </c>
      <c r="O19" s="551">
        <v>0.5</v>
      </c>
      <c r="P19" s="485">
        <v>35.25</v>
      </c>
      <c r="Q19" s="505">
        <v>1</v>
      </c>
      <c r="R19" s="484">
        <v>1</v>
      </c>
      <c r="S19" s="505">
        <v>1</v>
      </c>
      <c r="T19" s="551">
        <v>0.5</v>
      </c>
      <c r="U19" s="506">
        <v>1</v>
      </c>
    </row>
    <row r="20" spans="1:21" ht="14.45" customHeight="1" x14ac:dyDescent="0.2">
      <c r="A20" s="483">
        <v>28</v>
      </c>
      <c r="B20" s="484" t="s">
        <v>490</v>
      </c>
      <c r="C20" s="484" t="s">
        <v>492</v>
      </c>
      <c r="D20" s="549" t="s">
        <v>603</v>
      </c>
      <c r="E20" s="550" t="s">
        <v>500</v>
      </c>
      <c r="F20" s="484" t="s">
        <v>491</v>
      </c>
      <c r="G20" s="484" t="s">
        <v>552</v>
      </c>
      <c r="H20" s="484" t="s">
        <v>266</v>
      </c>
      <c r="I20" s="484" t="s">
        <v>553</v>
      </c>
      <c r="J20" s="484" t="s">
        <v>554</v>
      </c>
      <c r="K20" s="484" t="s">
        <v>555</v>
      </c>
      <c r="L20" s="485">
        <v>0</v>
      </c>
      <c r="M20" s="485">
        <v>0</v>
      </c>
      <c r="N20" s="484">
        <v>2</v>
      </c>
      <c r="O20" s="551">
        <v>1.5</v>
      </c>
      <c r="P20" s="485">
        <v>0</v>
      </c>
      <c r="Q20" s="505"/>
      <c r="R20" s="484">
        <v>2</v>
      </c>
      <c r="S20" s="505">
        <v>1</v>
      </c>
      <c r="T20" s="551">
        <v>1.5</v>
      </c>
      <c r="U20" s="506">
        <v>1</v>
      </c>
    </row>
    <row r="21" spans="1:21" ht="14.45" customHeight="1" x14ac:dyDescent="0.2">
      <c r="A21" s="483">
        <v>28</v>
      </c>
      <c r="B21" s="484" t="s">
        <v>490</v>
      </c>
      <c r="C21" s="484" t="s">
        <v>492</v>
      </c>
      <c r="D21" s="549" t="s">
        <v>603</v>
      </c>
      <c r="E21" s="550" t="s">
        <v>500</v>
      </c>
      <c r="F21" s="484" t="s">
        <v>491</v>
      </c>
      <c r="G21" s="484" t="s">
        <v>556</v>
      </c>
      <c r="H21" s="484" t="s">
        <v>266</v>
      </c>
      <c r="I21" s="484" t="s">
        <v>557</v>
      </c>
      <c r="J21" s="484" t="s">
        <v>558</v>
      </c>
      <c r="K21" s="484" t="s">
        <v>559</v>
      </c>
      <c r="L21" s="485">
        <v>59.56</v>
      </c>
      <c r="M21" s="485">
        <v>119.12</v>
      </c>
      <c r="N21" s="484">
        <v>2</v>
      </c>
      <c r="O21" s="551">
        <v>1</v>
      </c>
      <c r="P21" s="485">
        <v>119.12</v>
      </c>
      <c r="Q21" s="505">
        <v>1</v>
      </c>
      <c r="R21" s="484">
        <v>2</v>
      </c>
      <c r="S21" s="505">
        <v>1</v>
      </c>
      <c r="T21" s="551">
        <v>1</v>
      </c>
      <c r="U21" s="506">
        <v>1</v>
      </c>
    </row>
    <row r="22" spans="1:21" ht="14.45" customHeight="1" x14ac:dyDescent="0.2">
      <c r="A22" s="483">
        <v>28</v>
      </c>
      <c r="B22" s="484" t="s">
        <v>490</v>
      </c>
      <c r="C22" s="484" t="s">
        <v>492</v>
      </c>
      <c r="D22" s="549" t="s">
        <v>603</v>
      </c>
      <c r="E22" s="550" t="s">
        <v>500</v>
      </c>
      <c r="F22" s="484" t="s">
        <v>491</v>
      </c>
      <c r="G22" s="484" t="s">
        <v>560</v>
      </c>
      <c r="H22" s="484" t="s">
        <v>266</v>
      </c>
      <c r="I22" s="484" t="s">
        <v>561</v>
      </c>
      <c r="J22" s="484" t="s">
        <v>562</v>
      </c>
      <c r="K22" s="484" t="s">
        <v>563</v>
      </c>
      <c r="L22" s="485">
        <v>33.18</v>
      </c>
      <c r="M22" s="485">
        <v>33.18</v>
      </c>
      <c r="N22" s="484">
        <v>1</v>
      </c>
      <c r="O22" s="551">
        <v>0.5</v>
      </c>
      <c r="P22" s="485">
        <v>33.18</v>
      </c>
      <c r="Q22" s="505">
        <v>1</v>
      </c>
      <c r="R22" s="484">
        <v>1</v>
      </c>
      <c r="S22" s="505">
        <v>1</v>
      </c>
      <c r="T22" s="551">
        <v>0.5</v>
      </c>
      <c r="U22" s="506">
        <v>1</v>
      </c>
    </row>
    <row r="23" spans="1:21" ht="14.45" customHeight="1" x14ac:dyDescent="0.2">
      <c r="A23" s="483">
        <v>28</v>
      </c>
      <c r="B23" s="484" t="s">
        <v>490</v>
      </c>
      <c r="C23" s="484" t="s">
        <v>492</v>
      </c>
      <c r="D23" s="549" t="s">
        <v>603</v>
      </c>
      <c r="E23" s="550" t="s">
        <v>500</v>
      </c>
      <c r="F23" s="484" t="s">
        <v>491</v>
      </c>
      <c r="G23" s="484" t="s">
        <v>564</v>
      </c>
      <c r="H23" s="484" t="s">
        <v>604</v>
      </c>
      <c r="I23" s="484" t="s">
        <v>565</v>
      </c>
      <c r="J23" s="484" t="s">
        <v>566</v>
      </c>
      <c r="K23" s="484" t="s">
        <v>567</v>
      </c>
      <c r="L23" s="485">
        <v>154.36000000000001</v>
      </c>
      <c r="M23" s="485">
        <v>308.72000000000003</v>
      </c>
      <c r="N23" s="484">
        <v>2</v>
      </c>
      <c r="O23" s="551">
        <v>1.5</v>
      </c>
      <c r="P23" s="485">
        <v>308.72000000000003</v>
      </c>
      <c r="Q23" s="505">
        <v>1</v>
      </c>
      <c r="R23" s="484">
        <v>2</v>
      </c>
      <c r="S23" s="505">
        <v>1</v>
      </c>
      <c r="T23" s="551">
        <v>1.5</v>
      </c>
      <c r="U23" s="506">
        <v>1</v>
      </c>
    </row>
    <row r="24" spans="1:21" ht="14.45" customHeight="1" x14ac:dyDescent="0.2">
      <c r="A24" s="483">
        <v>28</v>
      </c>
      <c r="B24" s="484" t="s">
        <v>490</v>
      </c>
      <c r="C24" s="484" t="s">
        <v>492</v>
      </c>
      <c r="D24" s="549" t="s">
        <v>603</v>
      </c>
      <c r="E24" s="550" t="s">
        <v>500</v>
      </c>
      <c r="F24" s="484" t="s">
        <v>491</v>
      </c>
      <c r="G24" s="484" t="s">
        <v>564</v>
      </c>
      <c r="H24" s="484" t="s">
        <v>266</v>
      </c>
      <c r="I24" s="484" t="s">
        <v>568</v>
      </c>
      <c r="J24" s="484" t="s">
        <v>566</v>
      </c>
      <c r="K24" s="484" t="s">
        <v>569</v>
      </c>
      <c r="L24" s="485">
        <v>225.06</v>
      </c>
      <c r="M24" s="485">
        <v>225.06</v>
      </c>
      <c r="N24" s="484">
        <v>1</v>
      </c>
      <c r="O24" s="551">
        <v>1</v>
      </c>
      <c r="P24" s="485">
        <v>225.06</v>
      </c>
      <c r="Q24" s="505">
        <v>1</v>
      </c>
      <c r="R24" s="484">
        <v>1</v>
      </c>
      <c r="S24" s="505">
        <v>1</v>
      </c>
      <c r="T24" s="551">
        <v>1</v>
      </c>
      <c r="U24" s="506">
        <v>1</v>
      </c>
    </row>
    <row r="25" spans="1:21" ht="14.45" customHeight="1" x14ac:dyDescent="0.2">
      <c r="A25" s="483">
        <v>28</v>
      </c>
      <c r="B25" s="484" t="s">
        <v>490</v>
      </c>
      <c r="C25" s="484" t="s">
        <v>492</v>
      </c>
      <c r="D25" s="549" t="s">
        <v>603</v>
      </c>
      <c r="E25" s="550" t="s">
        <v>500</v>
      </c>
      <c r="F25" s="484" t="s">
        <v>491</v>
      </c>
      <c r="G25" s="484" t="s">
        <v>570</v>
      </c>
      <c r="H25" s="484" t="s">
        <v>604</v>
      </c>
      <c r="I25" s="484" t="s">
        <v>571</v>
      </c>
      <c r="J25" s="484" t="s">
        <v>572</v>
      </c>
      <c r="K25" s="484" t="s">
        <v>573</v>
      </c>
      <c r="L25" s="485">
        <v>49.08</v>
      </c>
      <c r="M25" s="485">
        <v>49.08</v>
      </c>
      <c r="N25" s="484">
        <v>1</v>
      </c>
      <c r="O25" s="551">
        <v>0.5</v>
      </c>
      <c r="P25" s="485">
        <v>49.08</v>
      </c>
      <c r="Q25" s="505">
        <v>1</v>
      </c>
      <c r="R25" s="484">
        <v>1</v>
      </c>
      <c r="S25" s="505">
        <v>1</v>
      </c>
      <c r="T25" s="551">
        <v>0.5</v>
      </c>
      <c r="U25" s="506">
        <v>1</v>
      </c>
    </row>
    <row r="26" spans="1:21" ht="14.45" customHeight="1" x14ac:dyDescent="0.2">
      <c r="A26" s="483">
        <v>28</v>
      </c>
      <c r="B26" s="484" t="s">
        <v>490</v>
      </c>
      <c r="C26" s="484" t="s">
        <v>492</v>
      </c>
      <c r="D26" s="549" t="s">
        <v>603</v>
      </c>
      <c r="E26" s="550" t="s">
        <v>500</v>
      </c>
      <c r="F26" s="484" t="s">
        <v>491</v>
      </c>
      <c r="G26" s="484" t="s">
        <v>574</v>
      </c>
      <c r="H26" s="484" t="s">
        <v>266</v>
      </c>
      <c r="I26" s="484" t="s">
        <v>575</v>
      </c>
      <c r="J26" s="484" t="s">
        <v>576</v>
      </c>
      <c r="K26" s="484" t="s">
        <v>577</v>
      </c>
      <c r="L26" s="485">
        <v>121.92</v>
      </c>
      <c r="M26" s="485">
        <v>731.52</v>
      </c>
      <c r="N26" s="484">
        <v>6</v>
      </c>
      <c r="O26" s="551">
        <v>1</v>
      </c>
      <c r="P26" s="485">
        <v>731.52</v>
      </c>
      <c r="Q26" s="505">
        <v>1</v>
      </c>
      <c r="R26" s="484">
        <v>6</v>
      </c>
      <c r="S26" s="505">
        <v>1</v>
      </c>
      <c r="T26" s="551">
        <v>1</v>
      </c>
      <c r="U26" s="506">
        <v>1</v>
      </c>
    </row>
    <row r="27" spans="1:21" ht="14.45" customHeight="1" x14ac:dyDescent="0.2">
      <c r="A27" s="483">
        <v>28</v>
      </c>
      <c r="B27" s="484" t="s">
        <v>490</v>
      </c>
      <c r="C27" s="484" t="s">
        <v>492</v>
      </c>
      <c r="D27" s="549" t="s">
        <v>603</v>
      </c>
      <c r="E27" s="550" t="s">
        <v>499</v>
      </c>
      <c r="F27" s="484" t="s">
        <v>491</v>
      </c>
      <c r="G27" s="484" t="s">
        <v>525</v>
      </c>
      <c r="H27" s="484" t="s">
        <v>266</v>
      </c>
      <c r="I27" s="484" t="s">
        <v>529</v>
      </c>
      <c r="J27" s="484" t="s">
        <v>530</v>
      </c>
      <c r="K27" s="484" t="s">
        <v>531</v>
      </c>
      <c r="L27" s="485">
        <v>89.91</v>
      </c>
      <c r="M27" s="485">
        <v>89.91</v>
      </c>
      <c r="N27" s="484">
        <v>1</v>
      </c>
      <c r="O27" s="551">
        <v>1</v>
      </c>
      <c r="P27" s="485"/>
      <c r="Q27" s="505">
        <v>0</v>
      </c>
      <c r="R27" s="484"/>
      <c r="S27" s="505">
        <v>0</v>
      </c>
      <c r="T27" s="551"/>
      <c r="U27" s="506">
        <v>0</v>
      </c>
    </row>
    <row r="28" spans="1:21" ht="14.45" customHeight="1" x14ac:dyDescent="0.2">
      <c r="A28" s="483">
        <v>28</v>
      </c>
      <c r="B28" s="484" t="s">
        <v>490</v>
      </c>
      <c r="C28" s="484" t="s">
        <v>492</v>
      </c>
      <c r="D28" s="549" t="s">
        <v>603</v>
      </c>
      <c r="E28" s="550" t="s">
        <v>498</v>
      </c>
      <c r="F28" s="484" t="s">
        <v>491</v>
      </c>
      <c r="G28" s="484" t="s">
        <v>578</v>
      </c>
      <c r="H28" s="484" t="s">
        <v>266</v>
      </c>
      <c r="I28" s="484" t="s">
        <v>579</v>
      </c>
      <c r="J28" s="484" t="s">
        <v>580</v>
      </c>
      <c r="K28" s="484" t="s">
        <v>581</v>
      </c>
      <c r="L28" s="485">
        <v>87.67</v>
      </c>
      <c r="M28" s="485">
        <v>175.34</v>
      </c>
      <c r="N28" s="484">
        <v>2</v>
      </c>
      <c r="O28" s="551">
        <v>1</v>
      </c>
      <c r="P28" s="485">
        <v>175.34</v>
      </c>
      <c r="Q28" s="505">
        <v>1</v>
      </c>
      <c r="R28" s="484">
        <v>2</v>
      </c>
      <c r="S28" s="505">
        <v>1</v>
      </c>
      <c r="T28" s="551">
        <v>1</v>
      </c>
      <c r="U28" s="506">
        <v>1</v>
      </c>
    </row>
    <row r="29" spans="1:21" ht="14.45" customHeight="1" x14ac:dyDescent="0.2">
      <c r="A29" s="483">
        <v>28</v>
      </c>
      <c r="B29" s="484" t="s">
        <v>490</v>
      </c>
      <c r="C29" s="484" t="s">
        <v>492</v>
      </c>
      <c r="D29" s="549" t="s">
        <v>603</v>
      </c>
      <c r="E29" s="550" t="s">
        <v>498</v>
      </c>
      <c r="F29" s="484" t="s">
        <v>491</v>
      </c>
      <c r="G29" s="484" t="s">
        <v>582</v>
      </c>
      <c r="H29" s="484" t="s">
        <v>266</v>
      </c>
      <c r="I29" s="484" t="s">
        <v>583</v>
      </c>
      <c r="J29" s="484" t="s">
        <v>584</v>
      </c>
      <c r="K29" s="484" t="s">
        <v>585</v>
      </c>
      <c r="L29" s="485">
        <v>83.82</v>
      </c>
      <c r="M29" s="485">
        <v>167.64</v>
      </c>
      <c r="N29" s="484">
        <v>2</v>
      </c>
      <c r="O29" s="551">
        <v>0.5</v>
      </c>
      <c r="P29" s="485">
        <v>167.64</v>
      </c>
      <c r="Q29" s="505">
        <v>1</v>
      </c>
      <c r="R29" s="484">
        <v>2</v>
      </c>
      <c r="S29" s="505">
        <v>1</v>
      </c>
      <c r="T29" s="551">
        <v>0.5</v>
      </c>
      <c r="U29" s="506">
        <v>1</v>
      </c>
    </row>
    <row r="30" spans="1:21" ht="14.45" customHeight="1" x14ac:dyDescent="0.2">
      <c r="A30" s="483">
        <v>28</v>
      </c>
      <c r="B30" s="484" t="s">
        <v>490</v>
      </c>
      <c r="C30" s="484" t="s">
        <v>492</v>
      </c>
      <c r="D30" s="549" t="s">
        <v>603</v>
      </c>
      <c r="E30" s="550" t="s">
        <v>498</v>
      </c>
      <c r="F30" s="484" t="s">
        <v>491</v>
      </c>
      <c r="G30" s="484" t="s">
        <v>574</v>
      </c>
      <c r="H30" s="484" t="s">
        <v>266</v>
      </c>
      <c r="I30" s="484" t="s">
        <v>575</v>
      </c>
      <c r="J30" s="484" t="s">
        <v>576</v>
      </c>
      <c r="K30" s="484" t="s">
        <v>577</v>
      </c>
      <c r="L30" s="485">
        <v>121.92</v>
      </c>
      <c r="M30" s="485">
        <v>121.92</v>
      </c>
      <c r="N30" s="484">
        <v>1</v>
      </c>
      <c r="O30" s="551">
        <v>0.5</v>
      </c>
      <c r="P30" s="485">
        <v>121.92</v>
      </c>
      <c r="Q30" s="505">
        <v>1</v>
      </c>
      <c r="R30" s="484">
        <v>1</v>
      </c>
      <c r="S30" s="505">
        <v>1</v>
      </c>
      <c r="T30" s="551">
        <v>0.5</v>
      </c>
      <c r="U30" s="506">
        <v>1</v>
      </c>
    </row>
    <row r="31" spans="1:21" ht="14.45" customHeight="1" x14ac:dyDescent="0.2">
      <c r="A31" s="483">
        <v>28</v>
      </c>
      <c r="B31" s="484" t="s">
        <v>490</v>
      </c>
      <c r="C31" s="484" t="s">
        <v>492</v>
      </c>
      <c r="D31" s="549" t="s">
        <v>603</v>
      </c>
      <c r="E31" s="550" t="s">
        <v>498</v>
      </c>
      <c r="F31" s="484" t="s">
        <v>491</v>
      </c>
      <c r="G31" s="484" t="s">
        <v>574</v>
      </c>
      <c r="H31" s="484" t="s">
        <v>266</v>
      </c>
      <c r="I31" s="484" t="s">
        <v>586</v>
      </c>
      <c r="J31" s="484" t="s">
        <v>576</v>
      </c>
      <c r="K31" s="484" t="s">
        <v>577</v>
      </c>
      <c r="L31" s="485">
        <v>121.92</v>
      </c>
      <c r="M31" s="485">
        <v>365.76</v>
      </c>
      <c r="N31" s="484">
        <v>3</v>
      </c>
      <c r="O31" s="551">
        <v>1</v>
      </c>
      <c r="P31" s="485">
        <v>365.76</v>
      </c>
      <c r="Q31" s="505">
        <v>1</v>
      </c>
      <c r="R31" s="484">
        <v>3</v>
      </c>
      <c r="S31" s="505">
        <v>1</v>
      </c>
      <c r="T31" s="551">
        <v>1</v>
      </c>
      <c r="U31" s="506">
        <v>1</v>
      </c>
    </row>
    <row r="32" spans="1:21" ht="14.45" customHeight="1" x14ac:dyDescent="0.2">
      <c r="A32" s="483">
        <v>28</v>
      </c>
      <c r="B32" s="484" t="s">
        <v>490</v>
      </c>
      <c r="C32" s="484" t="s">
        <v>492</v>
      </c>
      <c r="D32" s="549" t="s">
        <v>603</v>
      </c>
      <c r="E32" s="550" t="s">
        <v>497</v>
      </c>
      <c r="F32" s="484" t="s">
        <v>491</v>
      </c>
      <c r="G32" s="484" t="s">
        <v>505</v>
      </c>
      <c r="H32" s="484" t="s">
        <v>604</v>
      </c>
      <c r="I32" s="484" t="s">
        <v>587</v>
      </c>
      <c r="J32" s="484" t="s">
        <v>507</v>
      </c>
      <c r="K32" s="484" t="s">
        <v>588</v>
      </c>
      <c r="L32" s="485">
        <v>84.21</v>
      </c>
      <c r="M32" s="485">
        <v>168.42</v>
      </c>
      <c r="N32" s="484">
        <v>2</v>
      </c>
      <c r="O32" s="551">
        <v>1</v>
      </c>
      <c r="P32" s="485"/>
      <c r="Q32" s="505">
        <v>0</v>
      </c>
      <c r="R32" s="484"/>
      <c r="S32" s="505">
        <v>0</v>
      </c>
      <c r="T32" s="551"/>
      <c r="U32" s="506">
        <v>0</v>
      </c>
    </row>
    <row r="33" spans="1:21" ht="14.45" customHeight="1" x14ac:dyDescent="0.2">
      <c r="A33" s="483">
        <v>28</v>
      </c>
      <c r="B33" s="484" t="s">
        <v>490</v>
      </c>
      <c r="C33" s="484" t="s">
        <v>492</v>
      </c>
      <c r="D33" s="549" t="s">
        <v>603</v>
      </c>
      <c r="E33" s="550" t="s">
        <v>497</v>
      </c>
      <c r="F33" s="484" t="s">
        <v>491</v>
      </c>
      <c r="G33" s="484" t="s">
        <v>517</v>
      </c>
      <c r="H33" s="484" t="s">
        <v>266</v>
      </c>
      <c r="I33" s="484" t="s">
        <v>518</v>
      </c>
      <c r="J33" s="484" t="s">
        <v>519</v>
      </c>
      <c r="K33" s="484" t="s">
        <v>520</v>
      </c>
      <c r="L33" s="485">
        <v>49.04</v>
      </c>
      <c r="M33" s="485">
        <v>49.04</v>
      </c>
      <c r="N33" s="484">
        <v>1</v>
      </c>
      <c r="O33" s="551">
        <v>1</v>
      </c>
      <c r="P33" s="485"/>
      <c r="Q33" s="505">
        <v>0</v>
      </c>
      <c r="R33" s="484"/>
      <c r="S33" s="505">
        <v>0</v>
      </c>
      <c r="T33" s="551"/>
      <c r="U33" s="506">
        <v>0</v>
      </c>
    </row>
    <row r="34" spans="1:21" ht="14.45" customHeight="1" x14ac:dyDescent="0.2">
      <c r="A34" s="483">
        <v>28</v>
      </c>
      <c r="B34" s="484" t="s">
        <v>490</v>
      </c>
      <c r="C34" s="484" t="s">
        <v>492</v>
      </c>
      <c r="D34" s="549" t="s">
        <v>603</v>
      </c>
      <c r="E34" s="550" t="s">
        <v>497</v>
      </c>
      <c r="F34" s="484" t="s">
        <v>491</v>
      </c>
      <c r="G34" s="484" t="s">
        <v>589</v>
      </c>
      <c r="H34" s="484" t="s">
        <v>266</v>
      </c>
      <c r="I34" s="484" t="s">
        <v>590</v>
      </c>
      <c r="J34" s="484" t="s">
        <v>591</v>
      </c>
      <c r="K34" s="484" t="s">
        <v>592</v>
      </c>
      <c r="L34" s="485">
        <v>38.56</v>
      </c>
      <c r="M34" s="485">
        <v>38.56</v>
      </c>
      <c r="N34" s="484">
        <v>1</v>
      </c>
      <c r="O34" s="551">
        <v>1</v>
      </c>
      <c r="P34" s="485"/>
      <c r="Q34" s="505">
        <v>0</v>
      </c>
      <c r="R34" s="484"/>
      <c r="S34" s="505">
        <v>0</v>
      </c>
      <c r="T34" s="551"/>
      <c r="U34" s="506">
        <v>0</v>
      </c>
    </row>
    <row r="35" spans="1:21" ht="14.45" customHeight="1" x14ac:dyDescent="0.2">
      <c r="A35" s="483">
        <v>28</v>
      </c>
      <c r="B35" s="484" t="s">
        <v>490</v>
      </c>
      <c r="C35" s="484" t="s">
        <v>492</v>
      </c>
      <c r="D35" s="549" t="s">
        <v>603</v>
      </c>
      <c r="E35" s="550" t="s">
        <v>497</v>
      </c>
      <c r="F35" s="484" t="s">
        <v>491</v>
      </c>
      <c r="G35" s="484" t="s">
        <v>548</v>
      </c>
      <c r="H35" s="484" t="s">
        <v>266</v>
      </c>
      <c r="I35" s="484" t="s">
        <v>593</v>
      </c>
      <c r="J35" s="484" t="s">
        <v>550</v>
      </c>
      <c r="K35" s="484" t="s">
        <v>594</v>
      </c>
      <c r="L35" s="485">
        <v>35.25</v>
      </c>
      <c r="M35" s="485">
        <v>35.25</v>
      </c>
      <c r="N35" s="484">
        <v>1</v>
      </c>
      <c r="O35" s="551">
        <v>1</v>
      </c>
      <c r="P35" s="485"/>
      <c r="Q35" s="505">
        <v>0</v>
      </c>
      <c r="R35" s="484"/>
      <c r="S35" s="505">
        <v>0</v>
      </c>
      <c r="T35" s="551"/>
      <c r="U35" s="506">
        <v>0</v>
      </c>
    </row>
    <row r="36" spans="1:21" ht="14.45" customHeight="1" x14ac:dyDescent="0.2">
      <c r="A36" s="483">
        <v>28</v>
      </c>
      <c r="B36" s="484" t="s">
        <v>490</v>
      </c>
      <c r="C36" s="484" t="s">
        <v>492</v>
      </c>
      <c r="D36" s="549" t="s">
        <v>603</v>
      </c>
      <c r="E36" s="550" t="s">
        <v>497</v>
      </c>
      <c r="F36" s="484" t="s">
        <v>491</v>
      </c>
      <c r="G36" s="484" t="s">
        <v>552</v>
      </c>
      <c r="H36" s="484" t="s">
        <v>266</v>
      </c>
      <c r="I36" s="484" t="s">
        <v>553</v>
      </c>
      <c r="J36" s="484" t="s">
        <v>554</v>
      </c>
      <c r="K36" s="484" t="s">
        <v>555</v>
      </c>
      <c r="L36" s="485">
        <v>0</v>
      </c>
      <c r="M36" s="485">
        <v>0</v>
      </c>
      <c r="N36" s="484">
        <v>1</v>
      </c>
      <c r="O36" s="551">
        <v>1</v>
      </c>
      <c r="P36" s="485"/>
      <c r="Q36" s="505"/>
      <c r="R36" s="484"/>
      <c r="S36" s="505">
        <v>0</v>
      </c>
      <c r="T36" s="551"/>
      <c r="U36" s="506">
        <v>0</v>
      </c>
    </row>
    <row r="37" spans="1:21" ht="14.45" customHeight="1" x14ac:dyDescent="0.2">
      <c r="A37" s="483">
        <v>28</v>
      </c>
      <c r="B37" s="484" t="s">
        <v>490</v>
      </c>
      <c r="C37" s="484" t="s">
        <v>492</v>
      </c>
      <c r="D37" s="549" t="s">
        <v>603</v>
      </c>
      <c r="E37" s="550" t="s">
        <v>497</v>
      </c>
      <c r="F37" s="484" t="s">
        <v>491</v>
      </c>
      <c r="G37" s="484" t="s">
        <v>595</v>
      </c>
      <c r="H37" s="484" t="s">
        <v>604</v>
      </c>
      <c r="I37" s="484" t="s">
        <v>596</v>
      </c>
      <c r="J37" s="484" t="s">
        <v>597</v>
      </c>
      <c r="K37" s="484" t="s">
        <v>598</v>
      </c>
      <c r="L37" s="485">
        <v>0</v>
      </c>
      <c r="M37" s="485">
        <v>0</v>
      </c>
      <c r="N37" s="484">
        <v>1</v>
      </c>
      <c r="O37" s="551">
        <v>1</v>
      </c>
      <c r="P37" s="485">
        <v>0</v>
      </c>
      <c r="Q37" s="505"/>
      <c r="R37" s="484">
        <v>1</v>
      </c>
      <c r="S37" s="505">
        <v>1</v>
      </c>
      <c r="T37" s="551">
        <v>1</v>
      </c>
      <c r="U37" s="506">
        <v>1</v>
      </c>
    </row>
    <row r="38" spans="1:21" ht="14.45" customHeight="1" thickBot="1" x14ac:dyDescent="0.25">
      <c r="A38" s="490">
        <v>28</v>
      </c>
      <c r="B38" s="491" t="s">
        <v>490</v>
      </c>
      <c r="C38" s="491" t="s">
        <v>492</v>
      </c>
      <c r="D38" s="552" t="s">
        <v>603</v>
      </c>
      <c r="E38" s="553" t="s">
        <v>497</v>
      </c>
      <c r="F38" s="491" t="s">
        <v>491</v>
      </c>
      <c r="G38" s="491" t="s">
        <v>599</v>
      </c>
      <c r="H38" s="491" t="s">
        <v>266</v>
      </c>
      <c r="I38" s="491" t="s">
        <v>600</v>
      </c>
      <c r="J38" s="491" t="s">
        <v>601</v>
      </c>
      <c r="K38" s="491" t="s">
        <v>602</v>
      </c>
      <c r="L38" s="492">
        <v>0</v>
      </c>
      <c r="M38" s="492">
        <v>0</v>
      </c>
      <c r="N38" s="491">
        <v>1</v>
      </c>
      <c r="O38" s="554">
        <v>1</v>
      </c>
      <c r="P38" s="492"/>
      <c r="Q38" s="507"/>
      <c r="R38" s="491"/>
      <c r="S38" s="507">
        <v>0</v>
      </c>
      <c r="T38" s="554"/>
      <c r="U38" s="50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06ADE7A-A065-4361-8260-611A81D23D9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606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67" t="s">
        <v>497</v>
      </c>
      <c r="B5" s="116"/>
      <c r="C5" s="548">
        <v>0</v>
      </c>
      <c r="D5" s="116">
        <v>168.42</v>
      </c>
      <c r="E5" s="548">
        <v>1</v>
      </c>
      <c r="F5" s="559">
        <v>168.42</v>
      </c>
    </row>
    <row r="6" spans="1:6" ht="14.45" customHeight="1" thickBot="1" x14ac:dyDescent="0.25">
      <c r="A6" s="568" t="s">
        <v>500</v>
      </c>
      <c r="B6" s="560"/>
      <c r="C6" s="561">
        <v>0</v>
      </c>
      <c r="D6" s="560">
        <v>918.86</v>
      </c>
      <c r="E6" s="561">
        <v>1</v>
      </c>
      <c r="F6" s="562">
        <v>918.86</v>
      </c>
    </row>
    <row r="7" spans="1:6" ht="14.45" customHeight="1" thickBot="1" x14ac:dyDescent="0.25">
      <c r="A7" s="563" t="s">
        <v>3</v>
      </c>
      <c r="B7" s="564"/>
      <c r="C7" s="565">
        <v>0</v>
      </c>
      <c r="D7" s="564">
        <v>1087.28</v>
      </c>
      <c r="E7" s="565">
        <v>1</v>
      </c>
      <c r="F7" s="566">
        <v>1087.28</v>
      </c>
    </row>
    <row r="8" spans="1:6" ht="14.45" customHeight="1" thickBot="1" x14ac:dyDescent="0.25"/>
    <row r="9" spans="1:6" ht="14.45" customHeight="1" x14ac:dyDescent="0.2">
      <c r="A9" s="567" t="s">
        <v>607</v>
      </c>
      <c r="B9" s="116"/>
      <c r="C9" s="548">
        <v>0</v>
      </c>
      <c r="D9" s="116">
        <v>308.72000000000003</v>
      </c>
      <c r="E9" s="548">
        <v>1</v>
      </c>
      <c r="F9" s="559">
        <v>308.72000000000003</v>
      </c>
    </row>
    <row r="10" spans="1:6" ht="14.45" customHeight="1" x14ac:dyDescent="0.2">
      <c r="A10" s="570" t="s">
        <v>608</v>
      </c>
      <c r="B10" s="488"/>
      <c r="C10" s="505">
        <v>0</v>
      </c>
      <c r="D10" s="488">
        <v>505.24</v>
      </c>
      <c r="E10" s="505">
        <v>1</v>
      </c>
      <c r="F10" s="489">
        <v>505.24</v>
      </c>
    </row>
    <row r="11" spans="1:6" ht="14.45" customHeight="1" x14ac:dyDescent="0.2">
      <c r="A11" s="570" t="s">
        <v>609</v>
      </c>
      <c r="B11" s="488"/>
      <c r="C11" s="505">
        <v>0</v>
      </c>
      <c r="D11" s="488">
        <v>49.08</v>
      </c>
      <c r="E11" s="505">
        <v>1</v>
      </c>
      <c r="F11" s="489">
        <v>49.08</v>
      </c>
    </row>
    <row r="12" spans="1:6" ht="14.45" customHeight="1" x14ac:dyDescent="0.2">
      <c r="A12" s="570" t="s">
        <v>610</v>
      </c>
      <c r="B12" s="488"/>
      <c r="C12" s="505">
        <v>0</v>
      </c>
      <c r="D12" s="488">
        <v>224.24</v>
      </c>
      <c r="E12" s="505">
        <v>1</v>
      </c>
      <c r="F12" s="489">
        <v>224.24</v>
      </c>
    </row>
    <row r="13" spans="1:6" ht="14.45" customHeight="1" thickBot="1" x14ac:dyDescent="0.25">
      <c r="A13" s="568" t="s">
        <v>611</v>
      </c>
      <c r="B13" s="560"/>
      <c r="C13" s="561"/>
      <c r="D13" s="560">
        <v>0</v>
      </c>
      <c r="E13" s="561"/>
      <c r="F13" s="562">
        <v>0</v>
      </c>
    </row>
    <row r="14" spans="1:6" ht="14.45" customHeight="1" thickBot="1" x14ac:dyDescent="0.25">
      <c r="A14" s="563" t="s">
        <v>3</v>
      </c>
      <c r="B14" s="564"/>
      <c r="C14" s="565">
        <v>0</v>
      </c>
      <c r="D14" s="564">
        <v>1087.28</v>
      </c>
      <c r="E14" s="565">
        <v>1</v>
      </c>
      <c r="F14" s="566">
        <v>1087.28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{A458C257-6649-44FE-B696-F1D9A4FC3875}</x14:id>
        </ext>
      </extLst>
    </cfRule>
  </conditionalFormatting>
  <conditionalFormatting sqref="F9:F1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{26F7AFDB-569D-481D-B553-4C9F2DD7DEE5}</x14:id>
        </ext>
      </extLst>
    </cfRule>
  </conditionalFormatting>
  <hyperlinks>
    <hyperlink ref="A2" location="Obsah!A1" display="Zpět na Obsah  KL 01  1.-4.měsíc" xr:uid="{B7ABFECC-4007-4653-BFA8-D6C74FF4A79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58C257-6649-44FE-B696-F1D9A4FC387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26F7AFDB-569D-481D-B553-4C9F2DD7DE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617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</v>
      </c>
      <c r="J3" s="43">
        <f>SUBTOTAL(9,J6:J1048576)</f>
        <v>1087.28</v>
      </c>
      <c r="K3" s="44">
        <f>IF(M3=0,0,J3/M3)</f>
        <v>1</v>
      </c>
      <c r="L3" s="43">
        <f>SUBTOTAL(9,L6:L1048576)</f>
        <v>12</v>
      </c>
      <c r="M3" s="45">
        <f>SUBTOTAL(9,M6:M1048576)</f>
        <v>1087.28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1" t="s">
        <v>130</v>
      </c>
      <c r="C5" s="571" t="s">
        <v>70</v>
      </c>
      <c r="D5" s="571" t="s">
        <v>131</v>
      </c>
      <c r="E5" s="571" t="s">
        <v>132</v>
      </c>
      <c r="F5" s="572" t="s">
        <v>28</v>
      </c>
      <c r="G5" s="572" t="s">
        <v>14</v>
      </c>
      <c r="H5" s="557" t="s">
        <v>133</v>
      </c>
      <c r="I5" s="556" t="s">
        <v>28</v>
      </c>
      <c r="J5" s="572" t="s">
        <v>14</v>
      </c>
      <c r="K5" s="557" t="s">
        <v>133</v>
      </c>
      <c r="L5" s="556" t="s">
        <v>28</v>
      </c>
      <c r="M5" s="573" t="s">
        <v>14</v>
      </c>
    </row>
    <row r="6" spans="1:13" ht="14.45" customHeight="1" x14ac:dyDescent="0.2">
      <c r="A6" s="542" t="s">
        <v>497</v>
      </c>
      <c r="B6" s="543" t="s">
        <v>612</v>
      </c>
      <c r="C6" s="543" t="s">
        <v>587</v>
      </c>
      <c r="D6" s="543" t="s">
        <v>507</v>
      </c>
      <c r="E6" s="543" t="s">
        <v>588</v>
      </c>
      <c r="F6" s="116"/>
      <c r="G6" s="116"/>
      <c r="H6" s="548">
        <v>0</v>
      </c>
      <c r="I6" s="116">
        <v>2</v>
      </c>
      <c r="J6" s="116">
        <v>168.42</v>
      </c>
      <c r="K6" s="548">
        <v>1</v>
      </c>
      <c r="L6" s="116">
        <v>2</v>
      </c>
      <c r="M6" s="559">
        <v>168.42</v>
      </c>
    </row>
    <row r="7" spans="1:13" ht="14.45" customHeight="1" x14ac:dyDescent="0.2">
      <c r="A7" s="483" t="s">
        <v>497</v>
      </c>
      <c r="B7" s="484" t="s">
        <v>613</v>
      </c>
      <c r="C7" s="484" t="s">
        <v>596</v>
      </c>
      <c r="D7" s="484" t="s">
        <v>597</v>
      </c>
      <c r="E7" s="484" t="s">
        <v>598</v>
      </c>
      <c r="F7" s="488"/>
      <c r="G7" s="488"/>
      <c r="H7" s="505"/>
      <c r="I7" s="488">
        <v>1</v>
      </c>
      <c r="J7" s="488">
        <v>0</v>
      </c>
      <c r="K7" s="505"/>
      <c r="L7" s="488">
        <v>1</v>
      </c>
      <c r="M7" s="489">
        <v>0</v>
      </c>
    </row>
    <row r="8" spans="1:13" ht="14.45" customHeight="1" x14ac:dyDescent="0.2">
      <c r="A8" s="483" t="s">
        <v>500</v>
      </c>
      <c r="B8" s="484" t="s">
        <v>614</v>
      </c>
      <c r="C8" s="484" t="s">
        <v>571</v>
      </c>
      <c r="D8" s="484" t="s">
        <v>572</v>
      </c>
      <c r="E8" s="484" t="s">
        <v>573</v>
      </c>
      <c r="F8" s="488"/>
      <c r="G8" s="488"/>
      <c r="H8" s="505">
        <v>0</v>
      </c>
      <c r="I8" s="488">
        <v>1</v>
      </c>
      <c r="J8" s="488">
        <v>49.08</v>
      </c>
      <c r="K8" s="505">
        <v>1</v>
      </c>
      <c r="L8" s="488">
        <v>1</v>
      </c>
      <c r="M8" s="489">
        <v>49.08</v>
      </c>
    </row>
    <row r="9" spans="1:13" ht="14.45" customHeight="1" x14ac:dyDescent="0.2">
      <c r="A9" s="483" t="s">
        <v>500</v>
      </c>
      <c r="B9" s="484" t="s">
        <v>615</v>
      </c>
      <c r="C9" s="484" t="s">
        <v>565</v>
      </c>
      <c r="D9" s="484" t="s">
        <v>566</v>
      </c>
      <c r="E9" s="484" t="s">
        <v>567</v>
      </c>
      <c r="F9" s="488"/>
      <c r="G9" s="488"/>
      <c r="H9" s="505">
        <v>0</v>
      </c>
      <c r="I9" s="488">
        <v>2</v>
      </c>
      <c r="J9" s="488">
        <v>308.72000000000003</v>
      </c>
      <c r="K9" s="505">
        <v>1</v>
      </c>
      <c r="L9" s="488">
        <v>2</v>
      </c>
      <c r="M9" s="489">
        <v>308.72000000000003</v>
      </c>
    </row>
    <row r="10" spans="1:13" ht="14.45" customHeight="1" x14ac:dyDescent="0.2">
      <c r="A10" s="483" t="s">
        <v>500</v>
      </c>
      <c r="B10" s="484" t="s">
        <v>612</v>
      </c>
      <c r="C10" s="484" t="s">
        <v>506</v>
      </c>
      <c r="D10" s="484" t="s">
        <v>507</v>
      </c>
      <c r="E10" s="484" t="s">
        <v>508</v>
      </c>
      <c r="F10" s="488"/>
      <c r="G10" s="488"/>
      <c r="H10" s="505">
        <v>0</v>
      </c>
      <c r="I10" s="488">
        <v>2</v>
      </c>
      <c r="J10" s="488">
        <v>336.82</v>
      </c>
      <c r="K10" s="505">
        <v>1</v>
      </c>
      <c r="L10" s="488">
        <v>2</v>
      </c>
      <c r="M10" s="489">
        <v>336.82</v>
      </c>
    </row>
    <row r="11" spans="1:13" ht="14.45" customHeight="1" thickBot="1" x14ac:dyDescent="0.25">
      <c r="A11" s="490" t="s">
        <v>500</v>
      </c>
      <c r="B11" s="491" t="s">
        <v>616</v>
      </c>
      <c r="C11" s="491" t="s">
        <v>502</v>
      </c>
      <c r="D11" s="491" t="s">
        <v>503</v>
      </c>
      <c r="E11" s="491" t="s">
        <v>504</v>
      </c>
      <c r="F11" s="495"/>
      <c r="G11" s="495"/>
      <c r="H11" s="507">
        <v>0</v>
      </c>
      <c r="I11" s="495">
        <v>4</v>
      </c>
      <c r="J11" s="495">
        <v>224.24</v>
      </c>
      <c r="K11" s="507">
        <v>1</v>
      </c>
      <c r="L11" s="495">
        <v>4</v>
      </c>
      <c r="M11" s="496">
        <v>224.24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A04AE0D9-71A2-43BB-9BD2-E53287C2196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468</v>
      </c>
      <c r="B5" s="466" t="s">
        <v>469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1</v>
      </c>
    </row>
    <row r="6" spans="1:10" ht="14.45" customHeight="1" x14ac:dyDescent="0.2">
      <c r="A6" s="465" t="s">
        <v>468</v>
      </c>
      <c r="B6" s="466" t="s">
        <v>618</v>
      </c>
      <c r="C6" s="467">
        <v>849.4531300000001</v>
      </c>
      <c r="D6" s="467">
        <v>1276.7180999999998</v>
      </c>
      <c r="E6" s="467"/>
      <c r="F6" s="467">
        <v>1346.2005699999995</v>
      </c>
      <c r="G6" s="467">
        <v>0</v>
      </c>
      <c r="H6" s="467">
        <v>1346.2005699999995</v>
      </c>
      <c r="I6" s="468" t="s">
        <v>266</v>
      </c>
      <c r="J6" s="469" t="s">
        <v>1</v>
      </c>
    </row>
    <row r="7" spans="1:10" ht="14.45" customHeight="1" x14ac:dyDescent="0.2">
      <c r="A7" s="465" t="s">
        <v>468</v>
      </c>
      <c r="B7" s="466" t="s">
        <v>619</v>
      </c>
      <c r="C7" s="467">
        <v>0</v>
      </c>
      <c r="D7" s="467">
        <v>0</v>
      </c>
      <c r="E7" s="467"/>
      <c r="F7" s="467">
        <v>3.4</v>
      </c>
      <c r="G7" s="467">
        <v>0</v>
      </c>
      <c r="H7" s="467">
        <v>3.4</v>
      </c>
      <c r="I7" s="468" t="s">
        <v>266</v>
      </c>
      <c r="J7" s="469" t="s">
        <v>1</v>
      </c>
    </row>
    <row r="8" spans="1:10" ht="14.45" customHeight="1" x14ac:dyDescent="0.2">
      <c r="A8" s="465" t="s">
        <v>468</v>
      </c>
      <c r="B8" s="466" t="s">
        <v>620</v>
      </c>
      <c r="C8" s="467">
        <v>42.755700000000004</v>
      </c>
      <c r="D8" s="467">
        <v>46.77008</v>
      </c>
      <c r="E8" s="467"/>
      <c r="F8" s="467">
        <v>55.656830000000006</v>
      </c>
      <c r="G8" s="467">
        <v>0</v>
      </c>
      <c r="H8" s="467">
        <v>55.656830000000006</v>
      </c>
      <c r="I8" s="468" t="s">
        <v>266</v>
      </c>
      <c r="J8" s="469" t="s">
        <v>1</v>
      </c>
    </row>
    <row r="9" spans="1:10" ht="14.45" customHeight="1" x14ac:dyDescent="0.2">
      <c r="A9" s="465" t="s">
        <v>468</v>
      </c>
      <c r="B9" s="466" t="s">
        <v>621</v>
      </c>
      <c r="C9" s="467">
        <v>1.9214199999999999</v>
      </c>
      <c r="D9" s="467">
        <v>0.32924999999999999</v>
      </c>
      <c r="E9" s="467"/>
      <c r="F9" s="467">
        <v>0.77879999999999994</v>
      </c>
      <c r="G9" s="467">
        <v>0</v>
      </c>
      <c r="H9" s="467">
        <v>0.77879999999999994</v>
      </c>
      <c r="I9" s="468" t="s">
        <v>266</v>
      </c>
      <c r="J9" s="469" t="s">
        <v>472</v>
      </c>
    </row>
    <row r="10" spans="1:10" ht="14.45" customHeight="1" x14ac:dyDescent="0.2">
      <c r="A10" s="465" t="s">
        <v>468</v>
      </c>
      <c r="B10" s="466" t="s">
        <v>622</v>
      </c>
      <c r="C10" s="467">
        <v>20.996790000000001</v>
      </c>
      <c r="D10" s="467">
        <v>3.91899</v>
      </c>
      <c r="E10" s="467"/>
      <c r="F10" s="467">
        <v>17.017250000000001</v>
      </c>
      <c r="G10" s="467">
        <v>0</v>
      </c>
      <c r="H10" s="467">
        <v>17.017250000000001</v>
      </c>
      <c r="I10" s="468" t="s">
        <v>266</v>
      </c>
      <c r="J10" s="469" t="s">
        <v>623</v>
      </c>
    </row>
    <row r="11" spans="1:10" ht="14.45" customHeight="1" x14ac:dyDescent="0.2">
      <c r="A11" s="465" t="s">
        <v>468</v>
      </c>
      <c r="B11" s="466" t="s">
        <v>624</v>
      </c>
      <c r="C11" s="467">
        <v>0.81299999999999994</v>
      </c>
      <c r="D11" s="467">
        <v>0.875</v>
      </c>
      <c r="E11" s="467"/>
      <c r="F11" s="467">
        <v>0.65</v>
      </c>
      <c r="G11" s="467">
        <v>0</v>
      </c>
      <c r="H11" s="467">
        <v>0.65</v>
      </c>
      <c r="I11" s="468" t="s">
        <v>266</v>
      </c>
      <c r="J11" s="469" t="s">
        <v>68</v>
      </c>
    </row>
    <row r="12" spans="1:10" ht="14.45" customHeight="1" x14ac:dyDescent="0.2">
      <c r="A12" s="465" t="s">
        <v>468</v>
      </c>
      <c r="B12" s="466" t="s">
        <v>625</v>
      </c>
      <c r="C12" s="467">
        <v>3.0546699999999998</v>
      </c>
      <c r="D12" s="467">
        <v>4.4344200000000003</v>
      </c>
      <c r="E12" s="467"/>
      <c r="F12" s="467">
        <v>15.8765</v>
      </c>
      <c r="G12" s="467">
        <v>0</v>
      </c>
      <c r="H12" s="467">
        <v>15.8765</v>
      </c>
      <c r="I12" s="468" t="s">
        <v>266</v>
      </c>
      <c r="J12" s="469" t="s">
        <v>1</v>
      </c>
    </row>
    <row r="13" spans="1:10" ht="14.45" customHeight="1" x14ac:dyDescent="0.2">
      <c r="A13" s="465" t="s">
        <v>468</v>
      </c>
      <c r="B13" s="466" t="s">
        <v>471</v>
      </c>
      <c r="C13" s="467">
        <v>918.99471000000017</v>
      </c>
      <c r="D13" s="467">
        <v>1333.0458399999998</v>
      </c>
      <c r="E13" s="467"/>
      <c r="F13" s="467">
        <v>1439.5799499999998</v>
      </c>
      <c r="G13" s="467">
        <v>0</v>
      </c>
      <c r="H13" s="467">
        <v>1439.5799499999998</v>
      </c>
      <c r="I13" s="468" t="s">
        <v>266</v>
      </c>
      <c r="J13" s="469" t="s">
        <v>1</v>
      </c>
    </row>
    <row r="15" spans="1:10" ht="14.45" customHeight="1" x14ac:dyDescent="0.2">
      <c r="A15" s="465" t="s">
        <v>468</v>
      </c>
      <c r="B15" s="466" t="s">
        <v>469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0</v>
      </c>
    </row>
    <row r="16" spans="1:10" ht="14.45" customHeight="1" x14ac:dyDescent="0.2">
      <c r="A16" s="465" t="s">
        <v>626</v>
      </c>
      <c r="B16" s="466" t="s">
        <v>627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1</v>
      </c>
    </row>
    <row r="17" spans="1:10" ht="14.45" customHeight="1" x14ac:dyDescent="0.2">
      <c r="A17" s="465" t="s">
        <v>626</v>
      </c>
      <c r="B17" s="466" t="s">
        <v>619</v>
      </c>
      <c r="C17" s="467">
        <v>0</v>
      </c>
      <c r="D17" s="467">
        <v>0</v>
      </c>
      <c r="E17" s="467"/>
      <c r="F17" s="467">
        <v>3.4</v>
      </c>
      <c r="G17" s="467">
        <v>0</v>
      </c>
      <c r="H17" s="467">
        <v>3.4</v>
      </c>
      <c r="I17" s="468" t="s">
        <v>266</v>
      </c>
      <c r="J17" s="469" t="s">
        <v>1</v>
      </c>
    </row>
    <row r="18" spans="1:10" ht="14.45" customHeight="1" x14ac:dyDescent="0.2">
      <c r="A18" s="465" t="s">
        <v>626</v>
      </c>
      <c r="B18" s="466" t="s">
        <v>628</v>
      </c>
      <c r="C18" s="467">
        <v>0</v>
      </c>
      <c r="D18" s="467">
        <v>0</v>
      </c>
      <c r="E18" s="467"/>
      <c r="F18" s="467">
        <v>3.4</v>
      </c>
      <c r="G18" s="467">
        <v>0</v>
      </c>
      <c r="H18" s="467">
        <v>3.4</v>
      </c>
      <c r="I18" s="468" t="s">
        <v>266</v>
      </c>
      <c r="J18" s="469" t="s">
        <v>1</v>
      </c>
    </row>
    <row r="19" spans="1:10" ht="14.45" customHeight="1" x14ac:dyDescent="0.2">
      <c r="A19" s="465" t="s">
        <v>266</v>
      </c>
      <c r="B19" s="466" t="s">
        <v>266</v>
      </c>
      <c r="C19" s="467" t="s">
        <v>266</v>
      </c>
      <c r="D19" s="467" t="s">
        <v>266</v>
      </c>
      <c r="E19" s="467"/>
      <c r="F19" s="467" t="s">
        <v>266</v>
      </c>
      <c r="G19" s="467" t="s">
        <v>266</v>
      </c>
      <c r="H19" s="467" t="s">
        <v>266</v>
      </c>
      <c r="I19" s="468" t="s">
        <v>266</v>
      </c>
      <c r="J19" s="469" t="s">
        <v>1</v>
      </c>
    </row>
    <row r="20" spans="1:10" ht="14.45" customHeight="1" x14ac:dyDescent="0.2">
      <c r="A20" s="465" t="s">
        <v>473</v>
      </c>
      <c r="B20" s="466" t="s">
        <v>474</v>
      </c>
      <c r="C20" s="467" t="s">
        <v>266</v>
      </c>
      <c r="D20" s="467" t="s">
        <v>266</v>
      </c>
      <c r="E20" s="467"/>
      <c r="F20" s="467" t="s">
        <v>266</v>
      </c>
      <c r="G20" s="467" t="s">
        <v>266</v>
      </c>
      <c r="H20" s="467" t="s">
        <v>266</v>
      </c>
      <c r="I20" s="468" t="s">
        <v>266</v>
      </c>
      <c r="J20" s="469" t="s">
        <v>1</v>
      </c>
    </row>
    <row r="21" spans="1:10" ht="14.45" customHeight="1" x14ac:dyDescent="0.2">
      <c r="A21" s="465" t="s">
        <v>473</v>
      </c>
      <c r="B21" s="466" t="s">
        <v>618</v>
      </c>
      <c r="C21" s="467">
        <v>0</v>
      </c>
      <c r="D21" s="467">
        <v>0</v>
      </c>
      <c r="E21" s="467"/>
      <c r="F21" s="467">
        <v>0</v>
      </c>
      <c r="G21" s="467">
        <v>0</v>
      </c>
      <c r="H21" s="467">
        <v>0</v>
      </c>
      <c r="I21" s="468" t="s">
        <v>266</v>
      </c>
      <c r="J21" s="469" t="s">
        <v>1</v>
      </c>
    </row>
    <row r="22" spans="1:10" ht="14.45" customHeight="1" x14ac:dyDescent="0.2">
      <c r="A22" s="465" t="s">
        <v>473</v>
      </c>
      <c r="B22" s="466" t="s">
        <v>620</v>
      </c>
      <c r="C22" s="467">
        <v>1.5812299999999999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266</v>
      </c>
      <c r="J22" s="469" t="s">
        <v>478</v>
      </c>
    </row>
    <row r="23" spans="1:10" ht="14.45" customHeight="1" x14ac:dyDescent="0.2">
      <c r="A23" s="465" t="s">
        <v>473</v>
      </c>
      <c r="B23" s="466" t="s">
        <v>621</v>
      </c>
      <c r="C23" s="467">
        <v>1.30942</v>
      </c>
      <c r="D23" s="467">
        <v>0.18024999999999999</v>
      </c>
      <c r="E23" s="467"/>
      <c r="F23" s="467">
        <v>0.77879999999999994</v>
      </c>
      <c r="G23" s="467">
        <v>0</v>
      </c>
      <c r="H23" s="467">
        <v>0.77879999999999994</v>
      </c>
      <c r="I23" s="468" t="s">
        <v>266</v>
      </c>
      <c r="J23" s="469" t="s">
        <v>480</v>
      </c>
    </row>
    <row r="24" spans="1:10" ht="14.45" customHeight="1" x14ac:dyDescent="0.2">
      <c r="A24" s="465" t="s">
        <v>473</v>
      </c>
      <c r="B24" s="466" t="s">
        <v>622</v>
      </c>
      <c r="C24" s="467">
        <v>3.8836599999999999</v>
      </c>
      <c r="D24" s="467">
        <v>1.9404999999999999</v>
      </c>
      <c r="E24" s="467"/>
      <c r="F24" s="467">
        <v>2.4577300000000002</v>
      </c>
      <c r="G24" s="467">
        <v>0</v>
      </c>
      <c r="H24" s="467">
        <v>2.4577300000000002</v>
      </c>
      <c r="I24" s="468" t="s">
        <v>266</v>
      </c>
      <c r="J24" s="469" t="s">
        <v>472</v>
      </c>
    </row>
    <row r="25" spans="1:10" ht="14.45" customHeight="1" x14ac:dyDescent="0.2">
      <c r="A25" s="465" t="s">
        <v>473</v>
      </c>
      <c r="B25" s="466" t="s">
        <v>624</v>
      </c>
      <c r="C25" s="467">
        <v>0.72199999999999998</v>
      </c>
      <c r="D25" s="467">
        <v>0.752</v>
      </c>
      <c r="E25" s="467"/>
      <c r="F25" s="467">
        <v>0.54100000000000004</v>
      </c>
      <c r="G25" s="467">
        <v>0</v>
      </c>
      <c r="H25" s="467">
        <v>0.54100000000000004</v>
      </c>
      <c r="I25" s="468" t="s">
        <v>266</v>
      </c>
      <c r="J25" s="469" t="s">
        <v>623</v>
      </c>
    </row>
    <row r="26" spans="1:10" ht="14.45" customHeight="1" x14ac:dyDescent="0.2">
      <c r="A26" s="465" t="s">
        <v>473</v>
      </c>
      <c r="B26" s="466" t="s">
        <v>625</v>
      </c>
      <c r="C26" s="467">
        <v>1.80267</v>
      </c>
      <c r="D26" s="467">
        <v>1.53362</v>
      </c>
      <c r="E26" s="467"/>
      <c r="F26" s="467">
        <v>3.6345000000000001</v>
      </c>
      <c r="G26" s="467">
        <v>0</v>
      </c>
      <c r="H26" s="467">
        <v>3.6345000000000001</v>
      </c>
      <c r="I26" s="468" t="s">
        <v>266</v>
      </c>
      <c r="J26" s="469" t="s">
        <v>68</v>
      </c>
    </row>
    <row r="27" spans="1:10" ht="14.45" customHeight="1" x14ac:dyDescent="0.2">
      <c r="A27" s="465" t="s">
        <v>473</v>
      </c>
      <c r="B27" s="466" t="s">
        <v>475</v>
      </c>
      <c r="C27" s="467">
        <v>9.2989800000000002</v>
      </c>
      <c r="D27" s="467">
        <v>4.4063699999999999</v>
      </c>
      <c r="E27" s="467"/>
      <c r="F27" s="467">
        <v>7.4120299999999997</v>
      </c>
      <c r="G27" s="467">
        <v>0</v>
      </c>
      <c r="H27" s="467">
        <v>7.4120299999999997</v>
      </c>
      <c r="I27" s="468" t="s">
        <v>266</v>
      </c>
      <c r="J27" s="469" t="s">
        <v>0</v>
      </c>
    </row>
    <row r="28" spans="1:10" ht="14.45" customHeight="1" x14ac:dyDescent="0.2">
      <c r="A28" s="465" t="s">
        <v>266</v>
      </c>
      <c r="B28" s="466" t="s">
        <v>266</v>
      </c>
      <c r="C28" s="467" t="s">
        <v>266</v>
      </c>
      <c r="D28" s="467" t="s">
        <v>266</v>
      </c>
      <c r="E28" s="467"/>
      <c r="F28" s="467" t="s">
        <v>266</v>
      </c>
      <c r="G28" s="467" t="s">
        <v>266</v>
      </c>
      <c r="H28" s="467" t="s">
        <v>266</v>
      </c>
      <c r="I28" s="468" t="s">
        <v>266</v>
      </c>
      <c r="J28" s="469" t="s">
        <v>1</v>
      </c>
    </row>
    <row r="29" spans="1:10" ht="14.45" customHeight="1" x14ac:dyDescent="0.2">
      <c r="A29" s="465" t="s">
        <v>476</v>
      </c>
      <c r="B29" s="466" t="s">
        <v>477</v>
      </c>
      <c r="C29" s="467" t="s">
        <v>266</v>
      </c>
      <c r="D29" s="467" t="s">
        <v>266</v>
      </c>
      <c r="E29" s="467"/>
      <c r="F29" s="467" t="s">
        <v>266</v>
      </c>
      <c r="G29" s="467" t="s">
        <v>266</v>
      </c>
      <c r="H29" s="467" t="s">
        <v>266</v>
      </c>
      <c r="I29" s="468" t="s">
        <v>266</v>
      </c>
      <c r="J29" s="469" t="s">
        <v>1</v>
      </c>
    </row>
    <row r="30" spans="1:10" ht="14.45" customHeight="1" x14ac:dyDescent="0.2">
      <c r="A30" s="465" t="s">
        <v>476</v>
      </c>
      <c r="B30" s="466" t="s">
        <v>618</v>
      </c>
      <c r="C30" s="467">
        <v>849.4531300000001</v>
      </c>
      <c r="D30" s="467">
        <v>1276.7180999999998</v>
      </c>
      <c r="E30" s="467"/>
      <c r="F30" s="467">
        <v>1346.2005699999995</v>
      </c>
      <c r="G30" s="467">
        <v>0</v>
      </c>
      <c r="H30" s="467">
        <v>1346.2005699999995</v>
      </c>
      <c r="I30" s="468" t="s">
        <v>266</v>
      </c>
      <c r="J30" s="469" t="s">
        <v>1</v>
      </c>
    </row>
    <row r="31" spans="1:10" ht="14.45" customHeight="1" x14ac:dyDescent="0.2">
      <c r="A31" s="465" t="s">
        <v>476</v>
      </c>
      <c r="B31" s="466" t="s">
        <v>620</v>
      </c>
      <c r="C31" s="467">
        <v>41.174470000000007</v>
      </c>
      <c r="D31" s="467">
        <v>46.77008</v>
      </c>
      <c r="E31" s="467"/>
      <c r="F31" s="467">
        <v>55.656830000000006</v>
      </c>
      <c r="G31" s="467">
        <v>0</v>
      </c>
      <c r="H31" s="467">
        <v>55.656830000000006</v>
      </c>
      <c r="I31" s="468" t="s">
        <v>266</v>
      </c>
      <c r="J31" s="469" t="s">
        <v>1</v>
      </c>
    </row>
    <row r="32" spans="1:10" ht="14.45" customHeight="1" x14ac:dyDescent="0.2">
      <c r="A32" s="465" t="s">
        <v>476</v>
      </c>
      <c r="B32" s="466" t="s">
        <v>621</v>
      </c>
      <c r="C32" s="467">
        <v>0.61199999999999999</v>
      </c>
      <c r="D32" s="467">
        <v>0.14899999999999999</v>
      </c>
      <c r="E32" s="467"/>
      <c r="F32" s="467">
        <v>0</v>
      </c>
      <c r="G32" s="467">
        <v>0</v>
      </c>
      <c r="H32" s="467">
        <v>0</v>
      </c>
      <c r="I32" s="468" t="s">
        <v>266</v>
      </c>
      <c r="J32" s="469" t="s">
        <v>1</v>
      </c>
    </row>
    <row r="33" spans="1:10" ht="14.45" customHeight="1" x14ac:dyDescent="0.2">
      <c r="A33" s="465" t="s">
        <v>476</v>
      </c>
      <c r="B33" s="466" t="s">
        <v>622</v>
      </c>
      <c r="C33" s="467">
        <v>17.113130000000002</v>
      </c>
      <c r="D33" s="467">
        <v>1.9784900000000003</v>
      </c>
      <c r="E33" s="467"/>
      <c r="F33" s="467">
        <v>14.559520000000001</v>
      </c>
      <c r="G33" s="467">
        <v>0</v>
      </c>
      <c r="H33" s="467">
        <v>14.559520000000001</v>
      </c>
      <c r="I33" s="468" t="s">
        <v>266</v>
      </c>
      <c r="J33" s="469" t="s">
        <v>1</v>
      </c>
    </row>
    <row r="34" spans="1:10" ht="14.45" customHeight="1" x14ac:dyDescent="0.2">
      <c r="A34" s="465" t="s">
        <v>476</v>
      </c>
      <c r="B34" s="466" t="s">
        <v>624</v>
      </c>
      <c r="C34" s="467">
        <v>9.0999999999999998E-2</v>
      </c>
      <c r="D34" s="467">
        <v>0.123</v>
      </c>
      <c r="E34" s="467"/>
      <c r="F34" s="467">
        <v>0.109</v>
      </c>
      <c r="G34" s="467">
        <v>0</v>
      </c>
      <c r="H34" s="467">
        <v>0.109</v>
      </c>
      <c r="I34" s="468" t="s">
        <v>266</v>
      </c>
      <c r="J34" s="469" t="s">
        <v>1</v>
      </c>
    </row>
    <row r="35" spans="1:10" ht="14.45" customHeight="1" x14ac:dyDescent="0.2">
      <c r="A35" s="465" t="s">
        <v>476</v>
      </c>
      <c r="B35" s="466" t="s">
        <v>625</v>
      </c>
      <c r="C35" s="467">
        <v>1.252</v>
      </c>
      <c r="D35" s="467">
        <v>2.9008000000000003</v>
      </c>
      <c r="E35" s="467"/>
      <c r="F35" s="467">
        <v>12.242000000000001</v>
      </c>
      <c r="G35" s="467">
        <v>0</v>
      </c>
      <c r="H35" s="467">
        <v>12.242000000000001</v>
      </c>
      <c r="I35" s="468" t="s">
        <v>266</v>
      </c>
      <c r="J35" s="469" t="s">
        <v>1</v>
      </c>
    </row>
    <row r="36" spans="1:10" ht="14.45" customHeight="1" x14ac:dyDescent="0.2">
      <c r="A36" s="465" t="s">
        <v>476</v>
      </c>
      <c r="B36" s="466" t="s">
        <v>479</v>
      </c>
      <c r="C36" s="467">
        <v>909.69573000000003</v>
      </c>
      <c r="D36" s="467">
        <v>1328.6394699999996</v>
      </c>
      <c r="E36" s="467"/>
      <c r="F36" s="467">
        <v>1428.7679199999993</v>
      </c>
      <c r="G36" s="467">
        <v>0</v>
      </c>
      <c r="H36" s="467">
        <v>1428.7679199999993</v>
      </c>
      <c r="I36" s="468" t="s">
        <v>266</v>
      </c>
      <c r="J36" s="469" t="s">
        <v>1</v>
      </c>
    </row>
    <row r="37" spans="1:10" ht="14.45" customHeight="1" x14ac:dyDescent="0.2">
      <c r="A37" s="465" t="s">
        <v>266</v>
      </c>
      <c r="B37" s="466" t="s">
        <v>266</v>
      </c>
      <c r="C37" s="467" t="s">
        <v>266</v>
      </c>
      <c r="D37" s="467" t="s">
        <v>266</v>
      </c>
      <c r="E37" s="467"/>
      <c r="F37" s="467" t="s">
        <v>266</v>
      </c>
      <c r="G37" s="467" t="s">
        <v>266</v>
      </c>
      <c r="H37" s="467" t="s">
        <v>266</v>
      </c>
      <c r="I37" s="468" t="s">
        <v>266</v>
      </c>
      <c r="J37" s="469" t="s">
        <v>1</v>
      </c>
    </row>
    <row r="38" spans="1:10" ht="14.45" customHeight="1" x14ac:dyDescent="0.2">
      <c r="A38" s="465" t="s">
        <v>468</v>
      </c>
      <c r="B38" s="466" t="s">
        <v>471</v>
      </c>
      <c r="C38" s="467">
        <v>918.99471000000005</v>
      </c>
      <c r="D38" s="467">
        <v>1333.0458399999995</v>
      </c>
      <c r="E38" s="467"/>
      <c r="F38" s="467">
        <v>1439.5799499999994</v>
      </c>
      <c r="G38" s="467">
        <v>0</v>
      </c>
      <c r="H38" s="467">
        <v>1439.5799499999994</v>
      </c>
      <c r="I38" s="468" t="s">
        <v>266</v>
      </c>
      <c r="J38" s="469" t="s">
        <v>478</v>
      </c>
    </row>
  </sheetData>
  <mergeCells count="3">
    <mergeCell ref="A1:I1"/>
    <mergeCell ref="F3:I3"/>
    <mergeCell ref="C4:D4"/>
  </mergeCells>
  <conditionalFormatting sqref="F14 F39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8">
    <cfRule type="expression" dxfId="11" priority="6">
      <formula>$H15&gt;0</formula>
    </cfRule>
  </conditionalFormatting>
  <conditionalFormatting sqref="A15:A38">
    <cfRule type="expression" dxfId="10" priority="5">
      <formula>AND($J15&lt;&gt;"mezeraKL",$J15&lt;&gt;"")</formula>
    </cfRule>
  </conditionalFormatting>
  <conditionalFormatting sqref="I15:I38">
    <cfRule type="expression" dxfId="9" priority="7">
      <formula>$I15&gt;1</formula>
    </cfRule>
  </conditionalFormatting>
  <conditionalFormatting sqref="B15:B38">
    <cfRule type="expression" dxfId="8" priority="4">
      <formula>OR($J15="NS",$J15="SumaNS",$J15="Účet")</formula>
    </cfRule>
  </conditionalFormatting>
  <conditionalFormatting sqref="A15:D38 F15:I38">
    <cfRule type="expression" dxfId="7" priority="8">
      <formula>AND($J15&lt;&gt;"",$J15&lt;&gt;"mezeraKL")</formula>
    </cfRule>
  </conditionalFormatting>
  <conditionalFormatting sqref="B15:D38 F15:I38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8 F15:I38">
    <cfRule type="expression" dxfId="5" priority="2">
      <formula>OR($J15="SumaNS",$J15="NS")</formula>
    </cfRule>
  </conditionalFormatting>
  <hyperlinks>
    <hyperlink ref="A2" location="Obsah!A1" display="Zpět na Obsah  KL 01  1.-4.měsíc" xr:uid="{B6EC4FB1-6F1E-43AF-AE6C-79AABF4F9136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865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41.532219636364374</v>
      </c>
      <c r="J3" s="98">
        <f>SUBTOTAL(9,J5:J1048576)</f>
        <v>34861</v>
      </c>
      <c r="K3" s="99">
        <f>SUBTOTAL(9,K5:K1048576)</f>
        <v>1447854.7087432984</v>
      </c>
    </row>
    <row r="4" spans="1:11" s="207" customFormat="1" ht="14.45" customHeight="1" thickBot="1" x14ac:dyDescent="0.25">
      <c r="A4" s="574" t="s">
        <v>4</v>
      </c>
      <c r="B4" s="575" t="s">
        <v>5</v>
      </c>
      <c r="C4" s="575" t="s">
        <v>0</v>
      </c>
      <c r="D4" s="575" t="s">
        <v>6</v>
      </c>
      <c r="E4" s="575" t="s">
        <v>7</v>
      </c>
      <c r="F4" s="575" t="s">
        <v>1</v>
      </c>
      <c r="G4" s="575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42" t="s">
        <v>468</v>
      </c>
      <c r="B5" s="543" t="s">
        <v>469</v>
      </c>
      <c r="C5" s="546" t="s">
        <v>626</v>
      </c>
      <c r="D5" s="576" t="s">
        <v>627</v>
      </c>
      <c r="E5" s="546" t="s">
        <v>629</v>
      </c>
      <c r="F5" s="576" t="s">
        <v>630</v>
      </c>
      <c r="G5" s="546" t="s">
        <v>631</v>
      </c>
      <c r="H5" s="546" t="s">
        <v>632</v>
      </c>
      <c r="I5" s="116">
        <v>1700</v>
      </c>
      <c r="J5" s="116">
        <v>2</v>
      </c>
      <c r="K5" s="559">
        <v>3400</v>
      </c>
    </row>
    <row r="6" spans="1:11" ht="14.45" customHeight="1" x14ac:dyDescent="0.2">
      <c r="A6" s="483" t="s">
        <v>468</v>
      </c>
      <c r="B6" s="484" t="s">
        <v>469</v>
      </c>
      <c r="C6" s="485" t="s">
        <v>473</v>
      </c>
      <c r="D6" s="486" t="s">
        <v>474</v>
      </c>
      <c r="E6" s="485" t="s">
        <v>633</v>
      </c>
      <c r="F6" s="486" t="s">
        <v>634</v>
      </c>
      <c r="G6" s="485" t="s">
        <v>635</v>
      </c>
      <c r="H6" s="485" t="s">
        <v>636</v>
      </c>
      <c r="I6" s="488">
        <v>0.37999999523162842</v>
      </c>
      <c r="J6" s="488">
        <v>300</v>
      </c>
      <c r="K6" s="489">
        <v>114</v>
      </c>
    </row>
    <row r="7" spans="1:11" ht="14.45" customHeight="1" x14ac:dyDescent="0.2">
      <c r="A7" s="483" t="s">
        <v>468</v>
      </c>
      <c r="B7" s="484" t="s">
        <v>469</v>
      </c>
      <c r="C7" s="485" t="s">
        <v>473</v>
      </c>
      <c r="D7" s="486" t="s">
        <v>474</v>
      </c>
      <c r="E7" s="485" t="s">
        <v>633</v>
      </c>
      <c r="F7" s="486" t="s">
        <v>634</v>
      </c>
      <c r="G7" s="485" t="s">
        <v>637</v>
      </c>
      <c r="H7" s="485" t="s">
        <v>638</v>
      </c>
      <c r="I7" s="488">
        <v>0.50999999046325684</v>
      </c>
      <c r="J7" s="488">
        <v>700</v>
      </c>
      <c r="K7" s="489">
        <v>357</v>
      </c>
    </row>
    <row r="8" spans="1:11" ht="14.45" customHeight="1" x14ac:dyDescent="0.2">
      <c r="A8" s="483" t="s">
        <v>468</v>
      </c>
      <c r="B8" s="484" t="s">
        <v>469</v>
      </c>
      <c r="C8" s="485" t="s">
        <v>473</v>
      </c>
      <c r="D8" s="486" t="s">
        <v>474</v>
      </c>
      <c r="E8" s="485" t="s">
        <v>633</v>
      </c>
      <c r="F8" s="486" t="s">
        <v>634</v>
      </c>
      <c r="G8" s="485" t="s">
        <v>639</v>
      </c>
      <c r="H8" s="485" t="s">
        <v>640</v>
      </c>
      <c r="I8" s="488">
        <v>30.780000686645508</v>
      </c>
      <c r="J8" s="488">
        <v>10</v>
      </c>
      <c r="K8" s="489">
        <v>307.79998779296875</v>
      </c>
    </row>
    <row r="9" spans="1:11" ht="14.45" customHeight="1" x14ac:dyDescent="0.2">
      <c r="A9" s="483" t="s">
        <v>468</v>
      </c>
      <c r="B9" s="484" t="s">
        <v>469</v>
      </c>
      <c r="C9" s="485" t="s">
        <v>473</v>
      </c>
      <c r="D9" s="486" t="s">
        <v>474</v>
      </c>
      <c r="E9" s="485" t="s">
        <v>641</v>
      </c>
      <c r="F9" s="486" t="s">
        <v>642</v>
      </c>
      <c r="G9" s="485" t="s">
        <v>643</v>
      </c>
      <c r="H9" s="485" t="s">
        <v>644</v>
      </c>
      <c r="I9" s="488">
        <v>650.33001708984375</v>
      </c>
      <c r="J9" s="488">
        <v>1</v>
      </c>
      <c r="K9" s="489">
        <v>650.33001708984375</v>
      </c>
    </row>
    <row r="10" spans="1:11" ht="14.45" customHeight="1" x14ac:dyDescent="0.2">
      <c r="A10" s="483" t="s">
        <v>468</v>
      </c>
      <c r="B10" s="484" t="s">
        <v>469</v>
      </c>
      <c r="C10" s="485" t="s">
        <v>473</v>
      </c>
      <c r="D10" s="486" t="s">
        <v>474</v>
      </c>
      <c r="E10" s="485" t="s">
        <v>641</v>
      </c>
      <c r="F10" s="486" t="s">
        <v>642</v>
      </c>
      <c r="G10" s="485" t="s">
        <v>645</v>
      </c>
      <c r="H10" s="485" t="s">
        <v>646</v>
      </c>
      <c r="I10" s="488">
        <v>9.9999997764825821E-3</v>
      </c>
      <c r="J10" s="488">
        <v>400</v>
      </c>
      <c r="K10" s="489">
        <v>4</v>
      </c>
    </row>
    <row r="11" spans="1:11" ht="14.45" customHeight="1" x14ac:dyDescent="0.2">
      <c r="A11" s="483" t="s">
        <v>468</v>
      </c>
      <c r="B11" s="484" t="s">
        <v>469</v>
      </c>
      <c r="C11" s="485" t="s">
        <v>473</v>
      </c>
      <c r="D11" s="486" t="s">
        <v>474</v>
      </c>
      <c r="E11" s="485" t="s">
        <v>641</v>
      </c>
      <c r="F11" s="486" t="s">
        <v>642</v>
      </c>
      <c r="G11" s="485" t="s">
        <v>647</v>
      </c>
      <c r="H11" s="485" t="s">
        <v>648</v>
      </c>
      <c r="I11" s="488">
        <v>11.739999771118164</v>
      </c>
      <c r="J11" s="488">
        <v>30</v>
      </c>
      <c r="K11" s="489">
        <v>352.20000457763672</v>
      </c>
    </row>
    <row r="12" spans="1:11" ht="14.45" customHeight="1" x14ac:dyDescent="0.2">
      <c r="A12" s="483" t="s">
        <v>468</v>
      </c>
      <c r="B12" s="484" t="s">
        <v>469</v>
      </c>
      <c r="C12" s="485" t="s">
        <v>473</v>
      </c>
      <c r="D12" s="486" t="s">
        <v>474</v>
      </c>
      <c r="E12" s="485" t="s">
        <v>641</v>
      </c>
      <c r="F12" s="486" t="s">
        <v>642</v>
      </c>
      <c r="G12" s="485" t="s">
        <v>649</v>
      </c>
      <c r="H12" s="485" t="s">
        <v>650</v>
      </c>
      <c r="I12" s="488">
        <v>13.310000419616699</v>
      </c>
      <c r="J12" s="488">
        <v>20</v>
      </c>
      <c r="K12" s="489">
        <v>266.20001220703125</v>
      </c>
    </row>
    <row r="13" spans="1:11" ht="14.45" customHeight="1" x14ac:dyDescent="0.2">
      <c r="A13" s="483" t="s">
        <v>468</v>
      </c>
      <c r="B13" s="484" t="s">
        <v>469</v>
      </c>
      <c r="C13" s="485" t="s">
        <v>473</v>
      </c>
      <c r="D13" s="486" t="s">
        <v>474</v>
      </c>
      <c r="E13" s="485" t="s">
        <v>641</v>
      </c>
      <c r="F13" s="486" t="s">
        <v>642</v>
      </c>
      <c r="G13" s="485" t="s">
        <v>651</v>
      </c>
      <c r="H13" s="485" t="s">
        <v>652</v>
      </c>
      <c r="I13" s="488">
        <v>2.1500000158945718</v>
      </c>
      <c r="J13" s="488">
        <v>250</v>
      </c>
      <c r="K13" s="489">
        <v>560.5</v>
      </c>
    </row>
    <row r="14" spans="1:11" ht="14.45" customHeight="1" x14ac:dyDescent="0.2">
      <c r="A14" s="483" t="s">
        <v>468</v>
      </c>
      <c r="B14" s="484" t="s">
        <v>469</v>
      </c>
      <c r="C14" s="485" t="s">
        <v>473</v>
      </c>
      <c r="D14" s="486" t="s">
        <v>474</v>
      </c>
      <c r="E14" s="485" t="s">
        <v>641</v>
      </c>
      <c r="F14" s="486" t="s">
        <v>642</v>
      </c>
      <c r="G14" s="485" t="s">
        <v>653</v>
      </c>
      <c r="H14" s="485" t="s">
        <v>654</v>
      </c>
      <c r="I14" s="488">
        <v>2.380000114440918</v>
      </c>
      <c r="J14" s="488">
        <v>50</v>
      </c>
      <c r="K14" s="489">
        <v>119</v>
      </c>
    </row>
    <row r="15" spans="1:11" ht="14.45" customHeight="1" x14ac:dyDescent="0.2">
      <c r="A15" s="483" t="s">
        <v>468</v>
      </c>
      <c r="B15" s="484" t="s">
        <v>469</v>
      </c>
      <c r="C15" s="485" t="s">
        <v>473</v>
      </c>
      <c r="D15" s="486" t="s">
        <v>474</v>
      </c>
      <c r="E15" s="485" t="s">
        <v>641</v>
      </c>
      <c r="F15" s="486" t="s">
        <v>642</v>
      </c>
      <c r="G15" s="485" t="s">
        <v>655</v>
      </c>
      <c r="H15" s="485" t="s">
        <v>656</v>
      </c>
      <c r="I15" s="488">
        <v>2.5266666412353516</v>
      </c>
      <c r="J15" s="488">
        <v>200</v>
      </c>
      <c r="K15" s="489">
        <v>505.5</v>
      </c>
    </row>
    <row r="16" spans="1:11" ht="14.45" customHeight="1" x14ac:dyDescent="0.2">
      <c r="A16" s="483" t="s">
        <v>468</v>
      </c>
      <c r="B16" s="484" t="s">
        <v>469</v>
      </c>
      <c r="C16" s="485" t="s">
        <v>473</v>
      </c>
      <c r="D16" s="486" t="s">
        <v>474</v>
      </c>
      <c r="E16" s="485" t="s">
        <v>657</v>
      </c>
      <c r="F16" s="486" t="s">
        <v>658</v>
      </c>
      <c r="G16" s="485" t="s">
        <v>659</v>
      </c>
      <c r="H16" s="485" t="s">
        <v>660</v>
      </c>
      <c r="I16" s="488">
        <v>1.8049999475479126</v>
      </c>
      <c r="J16" s="488">
        <v>300</v>
      </c>
      <c r="K16" s="489">
        <v>541</v>
      </c>
    </row>
    <row r="17" spans="1:11" ht="14.45" customHeight="1" x14ac:dyDescent="0.2">
      <c r="A17" s="483" t="s">
        <v>468</v>
      </c>
      <c r="B17" s="484" t="s">
        <v>469</v>
      </c>
      <c r="C17" s="485" t="s">
        <v>473</v>
      </c>
      <c r="D17" s="486" t="s">
        <v>474</v>
      </c>
      <c r="E17" s="485" t="s">
        <v>661</v>
      </c>
      <c r="F17" s="486" t="s">
        <v>662</v>
      </c>
      <c r="G17" s="485" t="s">
        <v>663</v>
      </c>
      <c r="H17" s="485" t="s">
        <v>664</v>
      </c>
      <c r="I17" s="488">
        <v>1.7000000476837158</v>
      </c>
      <c r="J17" s="488">
        <v>100</v>
      </c>
      <c r="K17" s="489">
        <v>170</v>
      </c>
    </row>
    <row r="18" spans="1:11" ht="14.45" customHeight="1" x14ac:dyDescent="0.2">
      <c r="A18" s="483" t="s">
        <v>468</v>
      </c>
      <c r="B18" s="484" t="s">
        <v>469</v>
      </c>
      <c r="C18" s="485" t="s">
        <v>473</v>
      </c>
      <c r="D18" s="486" t="s">
        <v>474</v>
      </c>
      <c r="E18" s="485" t="s">
        <v>661</v>
      </c>
      <c r="F18" s="486" t="s">
        <v>662</v>
      </c>
      <c r="G18" s="485" t="s">
        <v>665</v>
      </c>
      <c r="H18" s="485" t="s">
        <v>666</v>
      </c>
      <c r="I18" s="488">
        <v>1.7000000476837158</v>
      </c>
      <c r="J18" s="488">
        <v>100</v>
      </c>
      <c r="K18" s="489">
        <v>170</v>
      </c>
    </row>
    <row r="19" spans="1:11" ht="14.45" customHeight="1" x14ac:dyDescent="0.2">
      <c r="A19" s="483" t="s">
        <v>468</v>
      </c>
      <c r="B19" s="484" t="s">
        <v>469</v>
      </c>
      <c r="C19" s="485" t="s">
        <v>473</v>
      </c>
      <c r="D19" s="486" t="s">
        <v>474</v>
      </c>
      <c r="E19" s="485" t="s">
        <v>661</v>
      </c>
      <c r="F19" s="486" t="s">
        <v>662</v>
      </c>
      <c r="G19" s="485" t="s">
        <v>667</v>
      </c>
      <c r="H19" s="485" t="s">
        <v>668</v>
      </c>
      <c r="I19" s="488">
        <v>1.7000000476837158</v>
      </c>
      <c r="J19" s="488">
        <v>100</v>
      </c>
      <c r="K19" s="489">
        <v>170</v>
      </c>
    </row>
    <row r="20" spans="1:11" ht="14.45" customHeight="1" x14ac:dyDescent="0.2">
      <c r="A20" s="483" t="s">
        <v>468</v>
      </c>
      <c r="B20" s="484" t="s">
        <v>469</v>
      </c>
      <c r="C20" s="485" t="s">
        <v>473</v>
      </c>
      <c r="D20" s="486" t="s">
        <v>474</v>
      </c>
      <c r="E20" s="485" t="s">
        <v>661</v>
      </c>
      <c r="F20" s="486" t="s">
        <v>662</v>
      </c>
      <c r="G20" s="485" t="s">
        <v>669</v>
      </c>
      <c r="H20" s="485" t="s">
        <v>670</v>
      </c>
      <c r="I20" s="488">
        <v>3.880000114440918</v>
      </c>
      <c r="J20" s="488">
        <v>200</v>
      </c>
      <c r="K20" s="489">
        <v>776</v>
      </c>
    </row>
    <row r="21" spans="1:11" ht="14.45" customHeight="1" x14ac:dyDescent="0.2">
      <c r="A21" s="483" t="s">
        <v>468</v>
      </c>
      <c r="B21" s="484" t="s">
        <v>469</v>
      </c>
      <c r="C21" s="485" t="s">
        <v>473</v>
      </c>
      <c r="D21" s="486" t="s">
        <v>474</v>
      </c>
      <c r="E21" s="485" t="s">
        <v>661</v>
      </c>
      <c r="F21" s="486" t="s">
        <v>662</v>
      </c>
      <c r="G21" s="485" t="s">
        <v>671</v>
      </c>
      <c r="H21" s="485" t="s">
        <v>672</v>
      </c>
      <c r="I21" s="488">
        <v>3.0199999809265137</v>
      </c>
      <c r="J21" s="488">
        <v>200</v>
      </c>
      <c r="K21" s="489">
        <v>604</v>
      </c>
    </row>
    <row r="22" spans="1:11" ht="14.45" customHeight="1" x14ac:dyDescent="0.2">
      <c r="A22" s="483" t="s">
        <v>468</v>
      </c>
      <c r="B22" s="484" t="s">
        <v>469</v>
      </c>
      <c r="C22" s="485" t="s">
        <v>473</v>
      </c>
      <c r="D22" s="486" t="s">
        <v>474</v>
      </c>
      <c r="E22" s="485" t="s">
        <v>661</v>
      </c>
      <c r="F22" s="486" t="s">
        <v>662</v>
      </c>
      <c r="G22" s="485" t="s">
        <v>673</v>
      </c>
      <c r="H22" s="485" t="s">
        <v>674</v>
      </c>
      <c r="I22" s="488">
        <v>2.4100000858306885</v>
      </c>
      <c r="J22" s="488">
        <v>600</v>
      </c>
      <c r="K22" s="489">
        <v>1446</v>
      </c>
    </row>
    <row r="23" spans="1:11" ht="14.45" customHeight="1" x14ac:dyDescent="0.2">
      <c r="A23" s="483" t="s">
        <v>468</v>
      </c>
      <c r="B23" s="484" t="s">
        <v>469</v>
      </c>
      <c r="C23" s="485" t="s">
        <v>473</v>
      </c>
      <c r="D23" s="486" t="s">
        <v>474</v>
      </c>
      <c r="E23" s="485" t="s">
        <v>661</v>
      </c>
      <c r="F23" s="486" t="s">
        <v>662</v>
      </c>
      <c r="G23" s="485" t="s">
        <v>675</v>
      </c>
      <c r="H23" s="485" t="s">
        <v>676</v>
      </c>
      <c r="I23" s="488">
        <v>1.9900000095367432</v>
      </c>
      <c r="J23" s="488">
        <v>150</v>
      </c>
      <c r="K23" s="489">
        <v>298.5</v>
      </c>
    </row>
    <row r="24" spans="1:11" ht="14.45" customHeight="1" x14ac:dyDescent="0.2">
      <c r="A24" s="483" t="s">
        <v>468</v>
      </c>
      <c r="B24" s="484" t="s">
        <v>469</v>
      </c>
      <c r="C24" s="485" t="s">
        <v>476</v>
      </c>
      <c r="D24" s="486" t="s">
        <v>477</v>
      </c>
      <c r="E24" s="485" t="s">
        <v>677</v>
      </c>
      <c r="F24" s="486" t="s">
        <v>678</v>
      </c>
      <c r="G24" s="485" t="s">
        <v>679</v>
      </c>
      <c r="H24" s="485" t="s">
        <v>680</v>
      </c>
      <c r="I24" s="488">
        <v>21901.380859375</v>
      </c>
      <c r="J24" s="488">
        <v>1</v>
      </c>
      <c r="K24" s="489">
        <v>21901.380859375</v>
      </c>
    </row>
    <row r="25" spans="1:11" ht="14.45" customHeight="1" x14ac:dyDescent="0.2">
      <c r="A25" s="483" t="s">
        <v>468</v>
      </c>
      <c r="B25" s="484" t="s">
        <v>469</v>
      </c>
      <c r="C25" s="485" t="s">
        <v>476</v>
      </c>
      <c r="D25" s="486" t="s">
        <v>477</v>
      </c>
      <c r="E25" s="485" t="s">
        <v>677</v>
      </c>
      <c r="F25" s="486" t="s">
        <v>678</v>
      </c>
      <c r="G25" s="485" t="s">
        <v>681</v>
      </c>
      <c r="H25" s="485" t="s">
        <v>682</v>
      </c>
      <c r="I25" s="488">
        <v>1355.199951171875</v>
      </c>
      <c r="J25" s="488">
        <v>10</v>
      </c>
      <c r="K25" s="489">
        <v>13552</v>
      </c>
    </row>
    <row r="26" spans="1:11" ht="14.45" customHeight="1" x14ac:dyDescent="0.2">
      <c r="A26" s="483" t="s">
        <v>468</v>
      </c>
      <c r="B26" s="484" t="s">
        <v>469</v>
      </c>
      <c r="C26" s="485" t="s">
        <v>476</v>
      </c>
      <c r="D26" s="486" t="s">
        <v>477</v>
      </c>
      <c r="E26" s="485" t="s">
        <v>677</v>
      </c>
      <c r="F26" s="486" t="s">
        <v>678</v>
      </c>
      <c r="G26" s="485" t="s">
        <v>683</v>
      </c>
      <c r="H26" s="485" t="s">
        <v>684</v>
      </c>
      <c r="I26" s="488">
        <v>222.16000366210938</v>
      </c>
      <c r="J26" s="488">
        <v>2</v>
      </c>
      <c r="K26" s="489">
        <v>444.30999755859375</v>
      </c>
    </row>
    <row r="27" spans="1:11" ht="14.45" customHeight="1" x14ac:dyDescent="0.2">
      <c r="A27" s="483" t="s">
        <v>468</v>
      </c>
      <c r="B27" s="484" t="s">
        <v>469</v>
      </c>
      <c r="C27" s="485" t="s">
        <v>476</v>
      </c>
      <c r="D27" s="486" t="s">
        <v>477</v>
      </c>
      <c r="E27" s="485" t="s">
        <v>677</v>
      </c>
      <c r="F27" s="486" t="s">
        <v>678</v>
      </c>
      <c r="G27" s="485" t="s">
        <v>685</v>
      </c>
      <c r="H27" s="485" t="s">
        <v>686</v>
      </c>
      <c r="I27" s="488">
        <v>58854.3984375</v>
      </c>
      <c r="J27" s="488">
        <v>1</v>
      </c>
      <c r="K27" s="489">
        <v>58854.3984375</v>
      </c>
    </row>
    <row r="28" spans="1:11" ht="14.45" customHeight="1" x14ac:dyDescent="0.2">
      <c r="A28" s="483" t="s">
        <v>468</v>
      </c>
      <c r="B28" s="484" t="s">
        <v>469</v>
      </c>
      <c r="C28" s="485" t="s">
        <v>476</v>
      </c>
      <c r="D28" s="486" t="s">
        <v>477</v>
      </c>
      <c r="E28" s="485" t="s">
        <v>677</v>
      </c>
      <c r="F28" s="486" t="s">
        <v>678</v>
      </c>
      <c r="G28" s="485" t="s">
        <v>687</v>
      </c>
      <c r="H28" s="485" t="s">
        <v>688</v>
      </c>
      <c r="I28" s="488">
        <v>5203</v>
      </c>
      <c r="J28" s="488">
        <v>1</v>
      </c>
      <c r="K28" s="489">
        <v>5203</v>
      </c>
    </row>
    <row r="29" spans="1:11" ht="14.45" customHeight="1" x14ac:dyDescent="0.2">
      <c r="A29" s="483" t="s">
        <v>468</v>
      </c>
      <c r="B29" s="484" t="s">
        <v>469</v>
      </c>
      <c r="C29" s="485" t="s">
        <v>476</v>
      </c>
      <c r="D29" s="486" t="s">
        <v>477</v>
      </c>
      <c r="E29" s="485" t="s">
        <v>677</v>
      </c>
      <c r="F29" s="486" t="s">
        <v>678</v>
      </c>
      <c r="G29" s="485" t="s">
        <v>689</v>
      </c>
      <c r="H29" s="485" t="s">
        <v>690</v>
      </c>
      <c r="I29" s="488">
        <v>40616.921875</v>
      </c>
      <c r="J29" s="488">
        <v>1</v>
      </c>
      <c r="K29" s="489">
        <v>40616.921875</v>
      </c>
    </row>
    <row r="30" spans="1:11" ht="14.45" customHeight="1" x14ac:dyDescent="0.2">
      <c r="A30" s="483" t="s">
        <v>468</v>
      </c>
      <c r="B30" s="484" t="s">
        <v>469</v>
      </c>
      <c r="C30" s="485" t="s">
        <v>476</v>
      </c>
      <c r="D30" s="486" t="s">
        <v>477</v>
      </c>
      <c r="E30" s="485" t="s">
        <v>677</v>
      </c>
      <c r="F30" s="486" t="s">
        <v>678</v>
      </c>
      <c r="G30" s="485" t="s">
        <v>691</v>
      </c>
      <c r="H30" s="485" t="s">
        <v>692</v>
      </c>
      <c r="I30" s="488">
        <v>4452.7998046875</v>
      </c>
      <c r="J30" s="488">
        <v>1</v>
      </c>
      <c r="K30" s="489">
        <v>4452.7998046875</v>
      </c>
    </row>
    <row r="31" spans="1:11" ht="14.45" customHeight="1" x14ac:dyDescent="0.2">
      <c r="A31" s="483" t="s">
        <v>468</v>
      </c>
      <c r="B31" s="484" t="s">
        <v>469</v>
      </c>
      <c r="C31" s="485" t="s">
        <v>476</v>
      </c>
      <c r="D31" s="486" t="s">
        <v>477</v>
      </c>
      <c r="E31" s="485" t="s">
        <v>677</v>
      </c>
      <c r="F31" s="486" t="s">
        <v>678</v>
      </c>
      <c r="G31" s="485" t="s">
        <v>693</v>
      </c>
      <c r="H31" s="485" t="s">
        <v>694</v>
      </c>
      <c r="I31" s="488">
        <v>48000</v>
      </c>
      <c r="J31" s="488">
        <v>2</v>
      </c>
      <c r="K31" s="489">
        <v>96000</v>
      </c>
    </row>
    <row r="32" spans="1:11" ht="14.45" customHeight="1" x14ac:dyDescent="0.2">
      <c r="A32" s="483" t="s">
        <v>468</v>
      </c>
      <c r="B32" s="484" t="s">
        <v>469</v>
      </c>
      <c r="C32" s="485" t="s">
        <v>476</v>
      </c>
      <c r="D32" s="486" t="s">
        <v>477</v>
      </c>
      <c r="E32" s="485" t="s">
        <v>677</v>
      </c>
      <c r="F32" s="486" t="s">
        <v>678</v>
      </c>
      <c r="G32" s="485" t="s">
        <v>695</v>
      </c>
      <c r="H32" s="485" t="s">
        <v>696</v>
      </c>
      <c r="I32" s="488">
        <v>216.48749220310509</v>
      </c>
      <c r="J32" s="488">
        <v>5</v>
      </c>
      <c r="K32" s="489">
        <v>1082.4374610155255</v>
      </c>
    </row>
    <row r="33" spans="1:11" ht="14.45" customHeight="1" x14ac:dyDescent="0.2">
      <c r="A33" s="483" t="s">
        <v>468</v>
      </c>
      <c r="B33" s="484" t="s">
        <v>469</v>
      </c>
      <c r="C33" s="485" t="s">
        <v>476</v>
      </c>
      <c r="D33" s="486" t="s">
        <v>477</v>
      </c>
      <c r="E33" s="485" t="s">
        <v>677</v>
      </c>
      <c r="F33" s="486" t="s">
        <v>678</v>
      </c>
      <c r="G33" s="485" t="s">
        <v>697</v>
      </c>
      <c r="H33" s="485" t="s">
        <v>698</v>
      </c>
      <c r="I33" s="488">
        <v>5166.7001953125</v>
      </c>
      <c r="J33" s="488">
        <v>1</v>
      </c>
      <c r="K33" s="489">
        <v>5166.7001953125</v>
      </c>
    </row>
    <row r="34" spans="1:11" ht="14.45" customHeight="1" x14ac:dyDescent="0.2">
      <c r="A34" s="483" t="s">
        <v>468</v>
      </c>
      <c r="B34" s="484" t="s">
        <v>469</v>
      </c>
      <c r="C34" s="485" t="s">
        <v>476</v>
      </c>
      <c r="D34" s="486" t="s">
        <v>477</v>
      </c>
      <c r="E34" s="485" t="s">
        <v>677</v>
      </c>
      <c r="F34" s="486" t="s">
        <v>678</v>
      </c>
      <c r="G34" s="485" t="s">
        <v>699</v>
      </c>
      <c r="H34" s="485" t="s">
        <v>700</v>
      </c>
      <c r="I34" s="488">
        <v>534.41749954223633</v>
      </c>
      <c r="J34" s="488">
        <v>12</v>
      </c>
      <c r="K34" s="489">
        <v>6413.0099945068359</v>
      </c>
    </row>
    <row r="35" spans="1:11" ht="14.45" customHeight="1" x14ac:dyDescent="0.2">
      <c r="A35" s="483" t="s">
        <v>468</v>
      </c>
      <c r="B35" s="484" t="s">
        <v>469</v>
      </c>
      <c r="C35" s="485" t="s">
        <v>476</v>
      </c>
      <c r="D35" s="486" t="s">
        <v>477</v>
      </c>
      <c r="E35" s="485" t="s">
        <v>677</v>
      </c>
      <c r="F35" s="486" t="s">
        <v>678</v>
      </c>
      <c r="G35" s="485" t="s">
        <v>701</v>
      </c>
      <c r="H35" s="485" t="s">
        <v>702</v>
      </c>
      <c r="I35" s="488">
        <v>712.69000244140625</v>
      </c>
      <c r="J35" s="488">
        <v>3</v>
      </c>
      <c r="K35" s="489">
        <v>2138.0700073242188</v>
      </c>
    </row>
    <row r="36" spans="1:11" ht="14.45" customHeight="1" x14ac:dyDescent="0.2">
      <c r="A36" s="483" t="s">
        <v>468</v>
      </c>
      <c r="B36" s="484" t="s">
        <v>469</v>
      </c>
      <c r="C36" s="485" t="s">
        <v>476</v>
      </c>
      <c r="D36" s="486" t="s">
        <v>477</v>
      </c>
      <c r="E36" s="485" t="s">
        <v>677</v>
      </c>
      <c r="F36" s="486" t="s">
        <v>678</v>
      </c>
      <c r="G36" s="485" t="s">
        <v>703</v>
      </c>
      <c r="H36" s="485" t="s">
        <v>704</v>
      </c>
      <c r="I36" s="488">
        <v>2752.75</v>
      </c>
      <c r="J36" s="488">
        <v>1</v>
      </c>
      <c r="K36" s="489">
        <v>2752.75</v>
      </c>
    </row>
    <row r="37" spans="1:11" ht="14.45" customHeight="1" x14ac:dyDescent="0.2">
      <c r="A37" s="483" t="s">
        <v>468</v>
      </c>
      <c r="B37" s="484" t="s">
        <v>469</v>
      </c>
      <c r="C37" s="485" t="s">
        <v>476</v>
      </c>
      <c r="D37" s="486" t="s">
        <v>477</v>
      </c>
      <c r="E37" s="485" t="s">
        <v>677</v>
      </c>
      <c r="F37" s="486" t="s">
        <v>678</v>
      </c>
      <c r="G37" s="485" t="s">
        <v>705</v>
      </c>
      <c r="H37" s="485" t="s">
        <v>706</v>
      </c>
      <c r="I37" s="488">
        <v>6942.3798828125</v>
      </c>
      <c r="J37" s="488">
        <v>1</v>
      </c>
      <c r="K37" s="489">
        <v>6942.3798828125</v>
      </c>
    </row>
    <row r="38" spans="1:11" ht="14.45" customHeight="1" x14ac:dyDescent="0.2">
      <c r="A38" s="483" t="s">
        <v>468</v>
      </c>
      <c r="B38" s="484" t="s">
        <v>469</v>
      </c>
      <c r="C38" s="485" t="s">
        <v>476</v>
      </c>
      <c r="D38" s="486" t="s">
        <v>477</v>
      </c>
      <c r="E38" s="485" t="s">
        <v>677</v>
      </c>
      <c r="F38" s="486" t="s">
        <v>678</v>
      </c>
      <c r="G38" s="485" t="s">
        <v>707</v>
      </c>
      <c r="H38" s="485" t="s">
        <v>708</v>
      </c>
      <c r="I38" s="488">
        <v>2565.199951171875</v>
      </c>
      <c r="J38" s="488">
        <v>1</v>
      </c>
      <c r="K38" s="489">
        <v>2565.199951171875</v>
      </c>
    </row>
    <row r="39" spans="1:11" ht="14.45" customHeight="1" x14ac:dyDescent="0.2">
      <c r="A39" s="483" t="s">
        <v>468</v>
      </c>
      <c r="B39" s="484" t="s">
        <v>469</v>
      </c>
      <c r="C39" s="485" t="s">
        <v>476</v>
      </c>
      <c r="D39" s="486" t="s">
        <v>477</v>
      </c>
      <c r="E39" s="485" t="s">
        <v>677</v>
      </c>
      <c r="F39" s="486" t="s">
        <v>678</v>
      </c>
      <c r="G39" s="485" t="s">
        <v>709</v>
      </c>
      <c r="H39" s="485" t="s">
        <v>710</v>
      </c>
      <c r="I39" s="488">
        <v>14832.66015625</v>
      </c>
      <c r="J39" s="488">
        <v>1</v>
      </c>
      <c r="K39" s="489">
        <v>14832.66015625</v>
      </c>
    </row>
    <row r="40" spans="1:11" ht="14.45" customHeight="1" x14ac:dyDescent="0.2">
      <c r="A40" s="483" t="s">
        <v>468</v>
      </c>
      <c r="B40" s="484" t="s">
        <v>469</v>
      </c>
      <c r="C40" s="485" t="s">
        <v>476</v>
      </c>
      <c r="D40" s="486" t="s">
        <v>477</v>
      </c>
      <c r="E40" s="485" t="s">
        <v>677</v>
      </c>
      <c r="F40" s="486" t="s">
        <v>678</v>
      </c>
      <c r="G40" s="485" t="s">
        <v>711</v>
      </c>
      <c r="H40" s="485" t="s">
        <v>712</v>
      </c>
      <c r="I40" s="488">
        <v>711.47998046875</v>
      </c>
      <c r="J40" s="488">
        <v>1</v>
      </c>
      <c r="K40" s="489">
        <v>711.47998046875</v>
      </c>
    </row>
    <row r="41" spans="1:11" ht="14.45" customHeight="1" x14ac:dyDescent="0.2">
      <c r="A41" s="483" t="s">
        <v>468</v>
      </c>
      <c r="B41" s="484" t="s">
        <v>469</v>
      </c>
      <c r="C41" s="485" t="s">
        <v>476</v>
      </c>
      <c r="D41" s="486" t="s">
        <v>477</v>
      </c>
      <c r="E41" s="485" t="s">
        <v>677</v>
      </c>
      <c r="F41" s="486" t="s">
        <v>678</v>
      </c>
      <c r="G41" s="485" t="s">
        <v>713</v>
      </c>
      <c r="H41" s="485" t="s">
        <v>714</v>
      </c>
      <c r="I41" s="488">
        <v>7389.43017578125</v>
      </c>
      <c r="J41" s="488">
        <v>1</v>
      </c>
      <c r="K41" s="489">
        <v>7389.43017578125</v>
      </c>
    </row>
    <row r="42" spans="1:11" ht="14.45" customHeight="1" x14ac:dyDescent="0.2">
      <c r="A42" s="483" t="s">
        <v>468</v>
      </c>
      <c r="B42" s="484" t="s">
        <v>469</v>
      </c>
      <c r="C42" s="485" t="s">
        <v>476</v>
      </c>
      <c r="D42" s="486" t="s">
        <v>477</v>
      </c>
      <c r="E42" s="485" t="s">
        <v>677</v>
      </c>
      <c r="F42" s="486" t="s">
        <v>678</v>
      </c>
      <c r="G42" s="485" t="s">
        <v>715</v>
      </c>
      <c r="H42" s="485" t="s">
        <v>716</v>
      </c>
      <c r="I42" s="488">
        <v>102.84999847412109</v>
      </c>
      <c r="J42" s="488">
        <v>1</v>
      </c>
      <c r="K42" s="489">
        <v>102.84999847412109</v>
      </c>
    </row>
    <row r="43" spans="1:11" ht="14.45" customHeight="1" x14ac:dyDescent="0.2">
      <c r="A43" s="483" t="s">
        <v>468</v>
      </c>
      <c r="B43" s="484" t="s">
        <v>469</v>
      </c>
      <c r="C43" s="485" t="s">
        <v>476</v>
      </c>
      <c r="D43" s="486" t="s">
        <v>477</v>
      </c>
      <c r="E43" s="485" t="s">
        <v>677</v>
      </c>
      <c r="F43" s="486" t="s">
        <v>678</v>
      </c>
      <c r="G43" s="485" t="s">
        <v>717</v>
      </c>
      <c r="H43" s="485" t="s">
        <v>718</v>
      </c>
      <c r="I43" s="488">
        <v>3920.39990234375</v>
      </c>
      <c r="J43" s="488">
        <v>4</v>
      </c>
      <c r="K43" s="489">
        <v>15681.599609375</v>
      </c>
    </row>
    <row r="44" spans="1:11" ht="14.45" customHeight="1" x14ac:dyDescent="0.2">
      <c r="A44" s="483" t="s">
        <v>468</v>
      </c>
      <c r="B44" s="484" t="s">
        <v>469</v>
      </c>
      <c r="C44" s="485" t="s">
        <v>476</v>
      </c>
      <c r="D44" s="486" t="s">
        <v>477</v>
      </c>
      <c r="E44" s="485" t="s">
        <v>677</v>
      </c>
      <c r="F44" s="486" t="s">
        <v>678</v>
      </c>
      <c r="G44" s="485" t="s">
        <v>719</v>
      </c>
      <c r="H44" s="485" t="s">
        <v>720</v>
      </c>
      <c r="I44" s="488">
        <v>30696.490234375</v>
      </c>
      <c r="J44" s="488">
        <v>1</v>
      </c>
      <c r="K44" s="489">
        <v>30696.490234375</v>
      </c>
    </row>
    <row r="45" spans="1:11" ht="14.45" customHeight="1" x14ac:dyDescent="0.2">
      <c r="A45" s="483" t="s">
        <v>468</v>
      </c>
      <c r="B45" s="484" t="s">
        <v>469</v>
      </c>
      <c r="C45" s="485" t="s">
        <v>476</v>
      </c>
      <c r="D45" s="486" t="s">
        <v>477</v>
      </c>
      <c r="E45" s="485" t="s">
        <v>677</v>
      </c>
      <c r="F45" s="486" t="s">
        <v>678</v>
      </c>
      <c r="G45" s="485" t="s">
        <v>721</v>
      </c>
      <c r="H45" s="485" t="s">
        <v>722</v>
      </c>
      <c r="I45" s="488">
        <v>24928.419921875</v>
      </c>
      <c r="J45" s="488">
        <v>1</v>
      </c>
      <c r="K45" s="489">
        <v>24928.419921875</v>
      </c>
    </row>
    <row r="46" spans="1:11" ht="14.45" customHeight="1" x14ac:dyDescent="0.2">
      <c r="A46" s="483" t="s">
        <v>468</v>
      </c>
      <c r="B46" s="484" t="s">
        <v>469</v>
      </c>
      <c r="C46" s="485" t="s">
        <v>476</v>
      </c>
      <c r="D46" s="486" t="s">
        <v>477</v>
      </c>
      <c r="E46" s="485" t="s">
        <v>677</v>
      </c>
      <c r="F46" s="486" t="s">
        <v>678</v>
      </c>
      <c r="G46" s="485" t="s">
        <v>723</v>
      </c>
      <c r="H46" s="485" t="s">
        <v>724</v>
      </c>
      <c r="I46" s="488">
        <v>80644.078125</v>
      </c>
      <c r="J46" s="488">
        <v>2</v>
      </c>
      <c r="K46" s="489">
        <v>161288.15625</v>
      </c>
    </row>
    <row r="47" spans="1:11" ht="14.45" customHeight="1" x14ac:dyDescent="0.2">
      <c r="A47" s="483" t="s">
        <v>468</v>
      </c>
      <c r="B47" s="484" t="s">
        <v>469</v>
      </c>
      <c r="C47" s="485" t="s">
        <v>476</v>
      </c>
      <c r="D47" s="486" t="s">
        <v>477</v>
      </c>
      <c r="E47" s="485" t="s">
        <v>677</v>
      </c>
      <c r="F47" s="486" t="s">
        <v>678</v>
      </c>
      <c r="G47" s="485" t="s">
        <v>725</v>
      </c>
      <c r="H47" s="485" t="s">
        <v>726</v>
      </c>
      <c r="I47" s="488">
        <v>18029</v>
      </c>
      <c r="J47" s="488">
        <v>1</v>
      </c>
      <c r="K47" s="489">
        <v>18029</v>
      </c>
    </row>
    <row r="48" spans="1:11" ht="14.45" customHeight="1" x14ac:dyDescent="0.2">
      <c r="A48" s="483" t="s">
        <v>468</v>
      </c>
      <c r="B48" s="484" t="s">
        <v>469</v>
      </c>
      <c r="C48" s="485" t="s">
        <v>476</v>
      </c>
      <c r="D48" s="486" t="s">
        <v>477</v>
      </c>
      <c r="E48" s="485" t="s">
        <v>677</v>
      </c>
      <c r="F48" s="486" t="s">
        <v>678</v>
      </c>
      <c r="G48" s="485" t="s">
        <v>727</v>
      </c>
      <c r="H48" s="485" t="s">
        <v>728</v>
      </c>
      <c r="I48" s="488">
        <v>1358.8299560546875</v>
      </c>
      <c r="J48" s="488">
        <v>1</v>
      </c>
      <c r="K48" s="489">
        <v>1358.8299560546875</v>
      </c>
    </row>
    <row r="49" spans="1:11" ht="14.45" customHeight="1" x14ac:dyDescent="0.2">
      <c r="A49" s="483" t="s">
        <v>468</v>
      </c>
      <c r="B49" s="484" t="s">
        <v>469</v>
      </c>
      <c r="C49" s="485" t="s">
        <v>476</v>
      </c>
      <c r="D49" s="486" t="s">
        <v>477</v>
      </c>
      <c r="E49" s="485" t="s">
        <v>677</v>
      </c>
      <c r="F49" s="486" t="s">
        <v>678</v>
      </c>
      <c r="G49" s="485" t="s">
        <v>729</v>
      </c>
      <c r="H49" s="485" t="s">
        <v>730</v>
      </c>
      <c r="I49" s="488">
        <v>14739</v>
      </c>
      <c r="J49" s="488">
        <v>1</v>
      </c>
      <c r="K49" s="489">
        <v>14739</v>
      </c>
    </row>
    <row r="50" spans="1:11" ht="14.45" customHeight="1" x14ac:dyDescent="0.2">
      <c r="A50" s="483" t="s">
        <v>468</v>
      </c>
      <c r="B50" s="484" t="s">
        <v>469</v>
      </c>
      <c r="C50" s="485" t="s">
        <v>476</v>
      </c>
      <c r="D50" s="486" t="s">
        <v>477</v>
      </c>
      <c r="E50" s="485" t="s">
        <v>677</v>
      </c>
      <c r="F50" s="486" t="s">
        <v>678</v>
      </c>
      <c r="G50" s="485" t="s">
        <v>731</v>
      </c>
      <c r="H50" s="485" t="s">
        <v>732</v>
      </c>
      <c r="I50" s="488">
        <v>3449.699951171875</v>
      </c>
      <c r="J50" s="488">
        <v>1</v>
      </c>
      <c r="K50" s="489">
        <v>3449.699951171875</v>
      </c>
    </row>
    <row r="51" spans="1:11" ht="14.45" customHeight="1" x14ac:dyDescent="0.2">
      <c r="A51" s="483" t="s">
        <v>468</v>
      </c>
      <c r="B51" s="484" t="s">
        <v>469</v>
      </c>
      <c r="C51" s="485" t="s">
        <v>476</v>
      </c>
      <c r="D51" s="486" t="s">
        <v>477</v>
      </c>
      <c r="E51" s="485" t="s">
        <v>677</v>
      </c>
      <c r="F51" s="486" t="s">
        <v>678</v>
      </c>
      <c r="G51" s="485" t="s">
        <v>733</v>
      </c>
      <c r="H51" s="485" t="s">
        <v>734</v>
      </c>
      <c r="I51" s="488">
        <v>7247.89990234375</v>
      </c>
      <c r="J51" s="488">
        <v>1</v>
      </c>
      <c r="K51" s="489">
        <v>7247.89990234375</v>
      </c>
    </row>
    <row r="52" spans="1:11" ht="14.45" customHeight="1" x14ac:dyDescent="0.2">
      <c r="A52" s="483" t="s">
        <v>468</v>
      </c>
      <c r="B52" s="484" t="s">
        <v>469</v>
      </c>
      <c r="C52" s="485" t="s">
        <v>476</v>
      </c>
      <c r="D52" s="486" t="s">
        <v>477</v>
      </c>
      <c r="E52" s="485" t="s">
        <v>677</v>
      </c>
      <c r="F52" s="486" t="s">
        <v>678</v>
      </c>
      <c r="G52" s="485" t="s">
        <v>735</v>
      </c>
      <c r="H52" s="485" t="s">
        <v>736</v>
      </c>
      <c r="I52" s="488">
        <v>68.970001220703125</v>
      </c>
      <c r="J52" s="488">
        <v>8</v>
      </c>
      <c r="K52" s="489">
        <v>551.760009765625</v>
      </c>
    </row>
    <row r="53" spans="1:11" ht="14.45" customHeight="1" x14ac:dyDescent="0.2">
      <c r="A53" s="483" t="s">
        <v>468</v>
      </c>
      <c r="B53" s="484" t="s">
        <v>469</v>
      </c>
      <c r="C53" s="485" t="s">
        <v>476</v>
      </c>
      <c r="D53" s="486" t="s">
        <v>477</v>
      </c>
      <c r="E53" s="485" t="s">
        <v>677</v>
      </c>
      <c r="F53" s="486" t="s">
        <v>678</v>
      </c>
      <c r="G53" s="485" t="s">
        <v>737</v>
      </c>
      <c r="H53" s="485" t="s">
        <v>738</v>
      </c>
      <c r="I53" s="488">
        <v>5674.81982421875</v>
      </c>
      <c r="J53" s="488">
        <v>1</v>
      </c>
      <c r="K53" s="489">
        <v>5674.81982421875</v>
      </c>
    </row>
    <row r="54" spans="1:11" ht="14.45" customHeight="1" x14ac:dyDescent="0.2">
      <c r="A54" s="483" t="s">
        <v>468</v>
      </c>
      <c r="B54" s="484" t="s">
        <v>469</v>
      </c>
      <c r="C54" s="485" t="s">
        <v>476</v>
      </c>
      <c r="D54" s="486" t="s">
        <v>477</v>
      </c>
      <c r="E54" s="485" t="s">
        <v>677</v>
      </c>
      <c r="F54" s="486" t="s">
        <v>678</v>
      </c>
      <c r="G54" s="485" t="s">
        <v>739</v>
      </c>
      <c r="H54" s="485" t="s">
        <v>740</v>
      </c>
      <c r="I54" s="488">
        <v>4357.27978515625</v>
      </c>
      <c r="J54" s="488">
        <v>1</v>
      </c>
      <c r="K54" s="489">
        <v>4357.27978515625</v>
      </c>
    </row>
    <row r="55" spans="1:11" ht="14.45" customHeight="1" x14ac:dyDescent="0.2">
      <c r="A55" s="483" t="s">
        <v>468</v>
      </c>
      <c r="B55" s="484" t="s">
        <v>469</v>
      </c>
      <c r="C55" s="485" t="s">
        <v>476</v>
      </c>
      <c r="D55" s="486" t="s">
        <v>477</v>
      </c>
      <c r="E55" s="485" t="s">
        <v>677</v>
      </c>
      <c r="F55" s="486" t="s">
        <v>678</v>
      </c>
      <c r="G55" s="485" t="s">
        <v>741</v>
      </c>
      <c r="H55" s="485" t="s">
        <v>742</v>
      </c>
      <c r="I55" s="488">
        <v>30696.490234375</v>
      </c>
      <c r="J55" s="488">
        <v>1</v>
      </c>
      <c r="K55" s="489">
        <v>30696.490234375</v>
      </c>
    </row>
    <row r="56" spans="1:11" ht="14.45" customHeight="1" x14ac:dyDescent="0.2">
      <c r="A56" s="483" t="s">
        <v>468</v>
      </c>
      <c r="B56" s="484" t="s">
        <v>469</v>
      </c>
      <c r="C56" s="485" t="s">
        <v>476</v>
      </c>
      <c r="D56" s="486" t="s">
        <v>477</v>
      </c>
      <c r="E56" s="485" t="s">
        <v>677</v>
      </c>
      <c r="F56" s="486" t="s">
        <v>678</v>
      </c>
      <c r="G56" s="485" t="s">
        <v>743</v>
      </c>
      <c r="H56" s="485" t="s">
        <v>744</v>
      </c>
      <c r="I56" s="488">
        <v>19275.30078125</v>
      </c>
      <c r="J56" s="488">
        <v>1</v>
      </c>
      <c r="K56" s="489">
        <v>19275.30078125</v>
      </c>
    </row>
    <row r="57" spans="1:11" ht="14.45" customHeight="1" x14ac:dyDescent="0.2">
      <c r="A57" s="483" t="s">
        <v>468</v>
      </c>
      <c r="B57" s="484" t="s">
        <v>469</v>
      </c>
      <c r="C57" s="485" t="s">
        <v>476</v>
      </c>
      <c r="D57" s="486" t="s">
        <v>477</v>
      </c>
      <c r="E57" s="485" t="s">
        <v>677</v>
      </c>
      <c r="F57" s="486" t="s">
        <v>678</v>
      </c>
      <c r="G57" s="485" t="s">
        <v>745</v>
      </c>
      <c r="H57" s="485" t="s">
        <v>746</v>
      </c>
      <c r="I57" s="488">
        <v>9905.580078125</v>
      </c>
      <c r="J57" s="488">
        <v>1</v>
      </c>
      <c r="K57" s="489">
        <v>9905.580078125</v>
      </c>
    </row>
    <row r="58" spans="1:11" ht="14.45" customHeight="1" x14ac:dyDescent="0.2">
      <c r="A58" s="483" t="s">
        <v>468</v>
      </c>
      <c r="B58" s="484" t="s">
        <v>469</v>
      </c>
      <c r="C58" s="485" t="s">
        <v>476</v>
      </c>
      <c r="D58" s="486" t="s">
        <v>477</v>
      </c>
      <c r="E58" s="485" t="s">
        <v>677</v>
      </c>
      <c r="F58" s="486" t="s">
        <v>678</v>
      </c>
      <c r="G58" s="485" t="s">
        <v>747</v>
      </c>
      <c r="H58" s="485" t="s">
        <v>748</v>
      </c>
      <c r="I58" s="488">
        <v>241.44956632275131</v>
      </c>
      <c r="J58" s="488">
        <v>2</v>
      </c>
      <c r="K58" s="489">
        <v>482.89913264550262</v>
      </c>
    </row>
    <row r="59" spans="1:11" ht="14.45" customHeight="1" x14ac:dyDescent="0.2">
      <c r="A59" s="483" t="s">
        <v>468</v>
      </c>
      <c r="B59" s="484" t="s">
        <v>469</v>
      </c>
      <c r="C59" s="485" t="s">
        <v>476</v>
      </c>
      <c r="D59" s="486" t="s">
        <v>477</v>
      </c>
      <c r="E59" s="485" t="s">
        <v>677</v>
      </c>
      <c r="F59" s="486" t="s">
        <v>678</v>
      </c>
      <c r="G59" s="485" t="s">
        <v>749</v>
      </c>
      <c r="H59" s="485" t="s">
        <v>750</v>
      </c>
      <c r="I59" s="488">
        <v>242</v>
      </c>
      <c r="J59" s="488">
        <v>3</v>
      </c>
      <c r="K59" s="489">
        <v>726</v>
      </c>
    </row>
    <row r="60" spans="1:11" ht="14.45" customHeight="1" x14ac:dyDescent="0.2">
      <c r="A60" s="483" t="s">
        <v>468</v>
      </c>
      <c r="B60" s="484" t="s">
        <v>469</v>
      </c>
      <c r="C60" s="485" t="s">
        <v>476</v>
      </c>
      <c r="D60" s="486" t="s">
        <v>477</v>
      </c>
      <c r="E60" s="485" t="s">
        <v>677</v>
      </c>
      <c r="F60" s="486" t="s">
        <v>678</v>
      </c>
      <c r="G60" s="485" t="s">
        <v>751</v>
      </c>
      <c r="H60" s="485" t="s">
        <v>752</v>
      </c>
      <c r="I60" s="488">
        <v>31460</v>
      </c>
      <c r="J60" s="488">
        <v>1</v>
      </c>
      <c r="K60" s="489">
        <v>31460</v>
      </c>
    </row>
    <row r="61" spans="1:11" ht="14.45" customHeight="1" x14ac:dyDescent="0.2">
      <c r="A61" s="483" t="s">
        <v>468</v>
      </c>
      <c r="B61" s="484" t="s">
        <v>469</v>
      </c>
      <c r="C61" s="485" t="s">
        <v>476</v>
      </c>
      <c r="D61" s="486" t="s">
        <v>477</v>
      </c>
      <c r="E61" s="485" t="s">
        <v>677</v>
      </c>
      <c r="F61" s="486" t="s">
        <v>678</v>
      </c>
      <c r="G61" s="485" t="s">
        <v>753</v>
      </c>
      <c r="H61" s="485" t="s">
        <v>754</v>
      </c>
      <c r="I61" s="488">
        <v>336.54195253861843</v>
      </c>
      <c r="J61" s="488">
        <v>7</v>
      </c>
      <c r="K61" s="489">
        <v>2253.6045260824385</v>
      </c>
    </row>
    <row r="62" spans="1:11" ht="14.45" customHeight="1" x14ac:dyDescent="0.2">
      <c r="A62" s="483" t="s">
        <v>468</v>
      </c>
      <c r="B62" s="484" t="s">
        <v>469</v>
      </c>
      <c r="C62" s="485" t="s">
        <v>476</v>
      </c>
      <c r="D62" s="486" t="s">
        <v>477</v>
      </c>
      <c r="E62" s="485" t="s">
        <v>677</v>
      </c>
      <c r="F62" s="486" t="s">
        <v>678</v>
      </c>
      <c r="G62" s="485" t="s">
        <v>755</v>
      </c>
      <c r="H62" s="485" t="s">
        <v>756</v>
      </c>
      <c r="I62" s="488">
        <v>310.37057800292968</v>
      </c>
      <c r="J62" s="488">
        <v>90</v>
      </c>
      <c r="K62" s="489">
        <v>27434.690002441406</v>
      </c>
    </row>
    <row r="63" spans="1:11" ht="14.45" customHeight="1" x14ac:dyDescent="0.2">
      <c r="A63" s="483" t="s">
        <v>468</v>
      </c>
      <c r="B63" s="484" t="s">
        <v>469</v>
      </c>
      <c r="C63" s="485" t="s">
        <v>476</v>
      </c>
      <c r="D63" s="486" t="s">
        <v>477</v>
      </c>
      <c r="E63" s="485" t="s">
        <v>677</v>
      </c>
      <c r="F63" s="486" t="s">
        <v>678</v>
      </c>
      <c r="G63" s="485" t="s">
        <v>757</v>
      </c>
      <c r="H63" s="485" t="s">
        <v>758</v>
      </c>
      <c r="I63" s="488">
        <v>18634</v>
      </c>
      <c r="J63" s="488">
        <v>1</v>
      </c>
      <c r="K63" s="489">
        <v>18634</v>
      </c>
    </row>
    <row r="64" spans="1:11" ht="14.45" customHeight="1" x14ac:dyDescent="0.2">
      <c r="A64" s="483" t="s">
        <v>468</v>
      </c>
      <c r="B64" s="484" t="s">
        <v>469</v>
      </c>
      <c r="C64" s="485" t="s">
        <v>476</v>
      </c>
      <c r="D64" s="486" t="s">
        <v>477</v>
      </c>
      <c r="E64" s="485" t="s">
        <v>677</v>
      </c>
      <c r="F64" s="486" t="s">
        <v>678</v>
      </c>
      <c r="G64" s="485" t="s">
        <v>759</v>
      </c>
      <c r="H64" s="485" t="s">
        <v>760</v>
      </c>
      <c r="I64" s="488">
        <v>911.55425904086235</v>
      </c>
      <c r="J64" s="488">
        <v>3</v>
      </c>
      <c r="K64" s="489">
        <v>2734.6627771225872</v>
      </c>
    </row>
    <row r="65" spans="1:11" ht="14.45" customHeight="1" x14ac:dyDescent="0.2">
      <c r="A65" s="483" t="s">
        <v>468</v>
      </c>
      <c r="B65" s="484" t="s">
        <v>469</v>
      </c>
      <c r="C65" s="485" t="s">
        <v>476</v>
      </c>
      <c r="D65" s="486" t="s">
        <v>477</v>
      </c>
      <c r="E65" s="485" t="s">
        <v>677</v>
      </c>
      <c r="F65" s="486" t="s">
        <v>678</v>
      </c>
      <c r="G65" s="485" t="s">
        <v>761</v>
      </c>
      <c r="H65" s="485" t="s">
        <v>762</v>
      </c>
      <c r="I65" s="488">
        <v>376.79945599153399</v>
      </c>
      <c r="J65" s="488">
        <v>4</v>
      </c>
      <c r="K65" s="489">
        <v>1507.197823966136</v>
      </c>
    </row>
    <row r="66" spans="1:11" ht="14.45" customHeight="1" x14ac:dyDescent="0.2">
      <c r="A66" s="483" t="s">
        <v>468</v>
      </c>
      <c r="B66" s="484" t="s">
        <v>469</v>
      </c>
      <c r="C66" s="485" t="s">
        <v>476</v>
      </c>
      <c r="D66" s="486" t="s">
        <v>477</v>
      </c>
      <c r="E66" s="485" t="s">
        <v>677</v>
      </c>
      <c r="F66" s="486" t="s">
        <v>678</v>
      </c>
      <c r="G66" s="485" t="s">
        <v>763</v>
      </c>
      <c r="H66" s="485" t="s">
        <v>764</v>
      </c>
      <c r="I66" s="488">
        <v>10006.7001953125</v>
      </c>
      <c r="J66" s="488">
        <v>1</v>
      </c>
      <c r="K66" s="489">
        <v>10006.7001953125</v>
      </c>
    </row>
    <row r="67" spans="1:11" ht="14.45" customHeight="1" x14ac:dyDescent="0.2">
      <c r="A67" s="483" t="s">
        <v>468</v>
      </c>
      <c r="B67" s="484" t="s">
        <v>469</v>
      </c>
      <c r="C67" s="485" t="s">
        <v>476</v>
      </c>
      <c r="D67" s="486" t="s">
        <v>477</v>
      </c>
      <c r="E67" s="485" t="s">
        <v>677</v>
      </c>
      <c r="F67" s="486" t="s">
        <v>678</v>
      </c>
      <c r="G67" s="485" t="s">
        <v>765</v>
      </c>
      <c r="H67" s="485" t="s">
        <v>766</v>
      </c>
      <c r="I67" s="488">
        <v>11006.16015625</v>
      </c>
      <c r="J67" s="488">
        <v>1</v>
      </c>
      <c r="K67" s="489">
        <v>11006.16015625</v>
      </c>
    </row>
    <row r="68" spans="1:11" ht="14.45" customHeight="1" x14ac:dyDescent="0.2">
      <c r="A68" s="483" t="s">
        <v>468</v>
      </c>
      <c r="B68" s="484" t="s">
        <v>469</v>
      </c>
      <c r="C68" s="485" t="s">
        <v>476</v>
      </c>
      <c r="D68" s="486" t="s">
        <v>477</v>
      </c>
      <c r="E68" s="485" t="s">
        <v>677</v>
      </c>
      <c r="F68" s="486" t="s">
        <v>678</v>
      </c>
      <c r="G68" s="485" t="s">
        <v>767</v>
      </c>
      <c r="H68" s="485" t="s">
        <v>768</v>
      </c>
      <c r="I68" s="488">
        <v>46028.3984375</v>
      </c>
      <c r="J68" s="488">
        <v>1</v>
      </c>
      <c r="K68" s="489">
        <v>46028.3984375</v>
      </c>
    </row>
    <row r="69" spans="1:11" ht="14.45" customHeight="1" x14ac:dyDescent="0.2">
      <c r="A69" s="483" t="s">
        <v>468</v>
      </c>
      <c r="B69" s="484" t="s">
        <v>469</v>
      </c>
      <c r="C69" s="485" t="s">
        <v>476</v>
      </c>
      <c r="D69" s="486" t="s">
        <v>477</v>
      </c>
      <c r="E69" s="485" t="s">
        <v>677</v>
      </c>
      <c r="F69" s="486" t="s">
        <v>678</v>
      </c>
      <c r="G69" s="485" t="s">
        <v>769</v>
      </c>
      <c r="H69" s="485" t="s">
        <v>770</v>
      </c>
      <c r="I69" s="488">
        <v>16214</v>
      </c>
      <c r="J69" s="488">
        <v>1</v>
      </c>
      <c r="K69" s="489">
        <v>16214</v>
      </c>
    </row>
    <row r="70" spans="1:11" ht="14.45" customHeight="1" x14ac:dyDescent="0.2">
      <c r="A70" s="483" t="s">
        <v>468</v>
      </c>
      <c r="B70" s="484" t="s">
        <v>469</v>
      </c>
      <c r="C70" s="485" t="s">
        <v>476</v>
      </c>
      <c r="D70" s="486" t="s">
        <v>477</v>
      </c>
      <c r="E70" s="485" t="s">
        <v>677</v>
      </c>
      <c r="F70" s="486" t="s">
        <v>678</v>
      </c>
      <c r="G70" s="485" t="s">
        <v>771</v>
      </c>
      <c r="H70" s="485" t="s">
        <v>772</v>
      </c>
      <c r="I70" s="488">
        <v>8107</v>
      </c>
      <c r="J70" s="488">
        <v>1</v>
      </c>
      <c r="K70" s="489">
        <v>8107</v>
      </c>
    </row>
    <row r="71" spans="1:11" ht="14.45" customHeight="1" x14ac:dyDescent="0.2">
      <c r="A71" s="483" t="s">
        <v>468</v>
      </c>
      <c r="B71" s="484" t="s">
        <v>469</v>
      </c>
      <c r="C71" s="485" t="s">
        <v>476</v>
      </c>
      <c r="D71" s="486" t="s">
        <v>477</v>
      </c>
      <c r="E71" s="485" t="s">
        <v>677</v>
      </c>
      <c r="F71" s="486" t="s">
        <v>678</v>
      </c>
      <c r="G71" s="485" t="s">
        <v>773</v>
      </c>
      <c r="H71" s="485" t="s">
        <v>774</v>
      </c>
      <c r="I71" s="488">
        <v>8107</v>
      </c>
      <c r="J71" s="488">
        <v>1</v>
      </c>
      <c r="K71" s="489">
        <v>8107</v>
      </c>
    </row>
    <row r="72" spans="1:11" ht="14.45" customHeight="1" x14ac:dyDescent="0.2">
      <c r="A72" s="483" t="s">
        <v>468</v>
      </c>
      <c r="B72" s="484" t="s">
        <v>469</v>
      </c>
      <c r="C72" s="485" t="s">
        <v>476</v>
      </c>
      <c r="D72" s="486" t="s">
        <v>477</v>
      </c>
      <c r="E72" s="485" t="s">
        <v>677</v>
      </c>
      <c r="F72" s="486" t="s">
        <v>678</v>
      </c>
      <c r="G72" s="485" t="s">
        <v>775</v>
      </c>
      <c r="H72" s="485" t="s">
        <v>776</v>
      </c>
      <c r="I72" s="488">
        <v>16214</v>
      </c>
      <c r="J72" s="488">
        <v>1</v>
      </c>
      <c r="K72" s="489">
        <v>16214</v>
      </c>
    </row>
    <row r="73" spans="1:11" ht="14.45" customHeight="1" x14ac:dyDescent="0.2">
      <c r="A73" s="483" t="s">
        <v>468</v>
      </c>
      <c r="B73" s="484" t="s">
        <v>469</v>
      </c>
      <c r="C73" s="485" t="s">
        <v>476</v>
      </c>
      <c r="D73" s="486" t="s">
        <v>477</v>
      </c>
      <c r="E73" s="485" t="s">
        <v>677</v>
      </c>
      <c r="F73" s="486" t="s">
        <v>678</v>
      </c>
      <c r="G73" s="485" t="s">
        <v>777</v>
      </c>
      <c r="H73" s="485" t="s">
        <v>778</v>
      </c>
      <c r="I73" s="488">
        <v>8107</v>
      </c>
      <c r="J73" s="488">
        <v>1</v>
      </c>
      <c r="K73" s="489">
        <v>8107</v>
      </c>
    </row>
    <row r="74" spans="1:11" ht="14.45" customHeight="1" x14ac:dyDescent="0.2">
      <c r="A74" s="483" t="s">
        <v>468</v>
      </c>
      <c r="B74" s="484" t="s">
        <v>469</v>
      </c>
      <c r="C74" s="485" t="s">
        <v>476</v>
      </c>
      <c r="D74" s="486" t="s">
        <v>477</v>
      </c>
      <c r="E74" s="485" t="s">
        <v>677</v>
      </c>
      <c r="F74" s="486" t="s">
        <v>678</v>
      </c>
      <c r="G74" s="485" t="s">
        <v>779</v>
      </c>
      <c r="H74" s="485" t="s">
        <v>780</v>
      </c>
      <c r="I74" s="488">
        <v>8107</v>
      </c>
      <c r="J74" s="488">
        <v>1</v>
      </c>
      <c r="K74" s="489">
        <v>8107</v>
      </c>
    </row>
    <row r="75" spans="1:11" ht="14.45" customHeight="1" x14ac:dyDescent="0.2">
      <c r="A75" s="483" t="s">
        <v>468</v>
      </c>
      <c r="B75" s="484" t="s">
        <v>469</v>
      </c>
      <c r="C75" s="485" t="s">
        <v>476</v>
      </c>
      <c r="D75" s="486" t="s">
        <v>477</v>
      </c>
      <c r="E75" s="485" t="s">
        <v>677</v>
      </c>
      <c r="F75" s="486" t="s">
        <v>678</v>
      </c>
      <c r="G75" s="485" t="s">
        <v>781</v>
      </c>
      <c r="H75" s="485" t="s">
        <v>782</v>
      </c>
      <c r="I75" s="488">
        <v>8107</v>
      </c>
      <c r="J75" s="488">
        <v>1</v>
      </c>
      <c r="K75" s="489">
        <v>8107</v>
      </c>
    </row>
    <row r="76" spans="1:11" ht="14.45" customHeight="1" x14ac:dyDescent="0.2">
      <c r="A76" s="483" t="s">
        <v>468</v>
      </c>
      <c r="B76" s="484" t="s">
        <v>469</v>
      </c>
      <c r="C76" s="485" t="s">
        <v>476</v>
      </c>
      <c r="D76" s="486" t="s">
        <v>477</v>
      </c>
      <c r="E76" s="485" t="s">
        <v>677</v>
      </c>
      <c r="F76" s="486" t="s">
        <v>678</v>
      </c>
      <c r="G76" s="485" t="s">
        <v>783</v>
      </c>
      <c r="H76" s="485" t="s">
        <v>784</v>
      </c>
      <c r="I76" s="488">
        <v>16214</v>
      </c>
      <c r="J76" s="488">
        <v>1</v>
      </c>
      <c r="K76" s="489">
        <v>16214</v>
      </c>
    </row>
    <row r="77" spans="1:11" ht="14.45" customHeight="1" x14ac:dyDescent="0.2">
      <c r="A77" s="483" t="s">
        <v>468</v>
      </c>
      <c r="B77" s="484" t="s">
        <v>469</v>
      </c>
      <c r="C77" s="485" t="s">
        <v>476</v>
      </c>
      <c r="D77" s="486" t="s">
        <v>477</v>
      </c>
      <c r="E77" s="485" t="s">
        <v>677</v>
      </c>
      <c r="F77" s="486" t="s">
        <v>678</v>
      </c>
      <c r="G77" s="485" t="s">
        <v>785</v>
      </c>
      <c r="H77" s="485" t="s">
        <v>786</v>
      </c>
      <c r="I77" s="488">
        <v>8107</v>
      </c>
      <c r="J77" s="488">
        <v>1</v>
      </c>
      <c r="K77" s="489">
        <v>8107</v>
      </c>
    </row>
    <row r="78" spans="1:11" ht="14.45" customHeight="1" x14ac:dyDescent="0.2">
      <c r="A78" s="483" t="s">
        <v>468</v>
      </c>
      <c r="B78" s="484" t="s">
        <v>469</v>
      </c>
      <c r="C78" s="485" t="s">
        <v>476</v>
      </c>
      <c r="D78" s="486" t="s">
        <v>477</v>
      </c>
      <c r="E78" s="485" t="s">
        <v>677</v>
      </c>
      <c r="F78" s="486" t="s">
        <v>678</v>
      </c>
      <c r="G78" s="485" t="s">
        <v>787</v>
      </c>
      <c r="H78" s="485" t="s">
        <v>788</v>
      </c>
      <c r="I78" s="488">
        <v>8107</v>
      </c>
      <c r="J78" s="488">
        <v>1</v>
      </c>
      <c r="K78" s="489">
        <v>8107</v>
      </c>
    </row>
    <row r="79" spans="1:11" ht="14.45" customHeight="1" x14ac:dyDescent="0.2">
      <c r="A79" s="483" t="s">
        <v>468</v>
      </c>
      <c r="B79" s="484" t="s">
        <v>469</v>
      </c>
      <c r="C79" s="485" t="s">
        <v>476</v>
      </c>
      <c r="D79" s="486" t="s">
        <v>477</v>
      </c>
      <c r="E79" s="485" t="s">
        <v>677</v>
      </c>
      <c r="F79" s="486" t="s">
        <v>678</v>
      </c>
      <c r="G79" s="485" t="s">
        <v>789</v>
      </c>
      <c r="H79" s="485" t="s">
        <v>790</v>
      </c>
      <c r="I79" s="488">
        <v>56107.69921875</v>
      </c>
      <c r="J79" s="488">
        <v>1</v>
      </c>
      <c r="K79" s="489">
        <v>56107.69921875</v>
      </c>
    </row>
    <row r="80" spans="1:11" ht="14.45" customHeight="1" x14ac:dyDescent="0.2">
      <c r="A80" s="483" t="s">
        <v>468</v>
      </c>
      <c r="B80" s="484" t="s">
        <v>469</v>
      </c>
      <c r="C80" s="485" t="s">
        <v>476</v>
      </c>
      <c r="D80" s="486" t="s">
        <v>477</v>
      </c>
      <c r="E80" s="485" t="s">
        <v>677</v>
      </c>
      <c r="F80" s="486" t="s">
        <v>678</v>
      </c>
      <c r="G80" s="485" t="s">
        <v>791</v>
      </c>
      <c r="H80" s="485" t="s">
        <v>792</v>
      </c>
      <c r="I80" s="488">
        <v>257.51317644226106</v>
      </c>
      <c r="J80" s="488">
        <v>15</v>
      </c>
      <c r="K80" s="489">
        <v>3645.8463687799494</v>
      </c>
    </row>
    <row r="81" spans="1:11" ht="14.45" customHeight="1" x14ac:dyDescent="0.2">
      <c r="A81" s="483" t="s">
        <v>468</v>
      </c>
      <c r="B81" s="484" t="s">
        <v>469</v>
      </c>
      <c r="C81" s="485" t="s">
        <v>476</v>
      </c>
      <c r="D81" s="486" t="s">
        <v>477</v>
      </c>
      <c r="E81" s="485" t="s">
        <v>677</v>
      </c>
      <c r="F81" s="486" t="s">
        <v>678</v>
      </c>
      <c r="G81" s="485" t="s">
        <v>793</v>
      </c>
      <c r="H81" s="485" t="s">
        <v>794</v>
      </c>
      <c r="I81" s="488">
        <v>90180.78125</v>
      </c>
      <c r="J81" s="488">
        <v>2</v>
      </c>
      <c r="K81" s="489">
        <v>180361.5625</v>
      </c>
    </row>
    <row r="82" spans="1:11" ht="14.45" customHeight="1" x14ac:dyDescent="0.2">
      <c r="A82" s="483" t="s">
        <v>468</v>
      </c>
      <c r="B82" s="484" t="s">
        <v>469</v>
      </c>
      <c r="C82" s="485" t="s">
        <v>476</v>
      </c>
      <c r="D82" s="486" t="s">
        <v>477</v>
      </c>
      <c r="E82" s="485" t="s">
        <v>677</v>
      </c>
      <c r="F82" s="486" t="s">
        <v>678</v>
      </c>
      <c r="G82" s="485" t="s">
        <v>795</v>
      </c>
      <c r="H82" s="485" t="s">
        <v>796</v>
      </c>
      <c r="I82" s="488">
        <v>102425.25</v>
      </c>
      <c r="J82" s="488">
        <v>1</v>
      </c>
      <c r="K82" s="489">
        <v>102425.25</v>
      </c>
    </row>
    <row r="83" spans="1:11" ht="14.45" customHeight="1" x14ac:dyDescent="0.2">
      <c r="A83" s="483" t="s">
        <v>468</v>
      </c>
      <c r="B83" s="484" t="s">
        <v>469</v>
      </c>
      <c r="C83" s="485" t="s">
        <v>476</v>
      </c>
      <c r="D83" s="486" t="s">
        <v>477</v>
      </c>
      <c r="E83" s="485" t="s">
        <v>677</v>
      </c>
      <c r="F83" s="486" t="s">
        <v>678</v>
      </c>
      <c r="G83" s="485" t="s">
        <v>797</v>
      </c>
      <c r="H83" s="485" t="s">
        <v>798</v>
      </c>
      <c r="I83" s="488">
        <v>48850.03125</v>
      </c>
      <c r="J83" s="488">
        <v>2</v>
      </c>
      <c r="K83" s="489">
        <v>97700.0625</v>
      </c>
    </row>
    <row r="84" spans="1:11" ht="14.45" customHeight="1" x14ac:dyDescent="0.2">
      <c r="A84" s="483" t="s">
        <v>468</v>
      </c>
      <c r="B84" s="484" t="s">
        <v>469</v>
      </c>
      <c r="C84" s="485" t="s">
        <v>476</v>
      </c>
      <c r="D84" s="486" t="s">
        <v>477</v>
      </c>
      <c r="E84" s="485" t="s">
        <v>677</v>
      </c>
      <c r="F84" s="486" t="s">
        <v>678</v>
      </c>
      <c r="G84" s="485" t="s">
        <v>799</v>
      </c>
      <c r="H84" s="485" t="s">
        <v>800</v>
      </c>
      <c r="I84" s="488">
        <v>5066.614990234375</v>
      </c>
      <c r="J84" s="488">
        <v>2</v>
      </c>
      <c r="K84" s="489">
        <v>10133.22998046875</v>
      </c>
    </row>
    <row r="85" spans="1:11" ht="14.45" customHeight="1" x14ac:dyDescent="0.2">
      <c r="A85" s="483" t="s">
        <v>468</v>
      </c>
      <c r="B85" s="484" t="s">
        <v>469</v>
      </c>
      <c r="C85" s="485" t="s">
        <v>476</v>
      </c>
      <c r="D85" s="486" t="s">
        <v>477</v>
      </c>
      <c r="E85" s="485" t="s">
        <v>677</v>
      </c>
      <c r="F85" s="486" t="s">
        <v>678</v>
      </c>
      <c r="G85" s="485" t="s">
        <v>801</v>
      </c>
      <c r="H85" s="485" t="s">
        <v>802</v>
      </c>
      <c r="I85" s="488">
        <v>2081.199951171875</v>
      </c>
      <c r="J85" s="488">
        <v>1</v>
      </c>
      <c r="K85" s="489">
        <v>2081.199951171875</v>
      </c>
    </row>
    <row r="86" spans="1:11" ht="14.45" customHeight="1" x14ac:dyDescent="0.2">
      <c r="A86" s="483" t="s">
        <v>468</v>
      </c>
      <c r="B86" s="484" t="s">
        <v>469</v>
      </c>
      <c r="C86" s="485" t="s">
        <v>476</v>
      </c>
      <c r="D86" s="486" t="s">
        <v>477</v>
      </c>
      <c r="E86" s="485" t="s">
        <v>677</v>
      </c>
      <c r="F86" s="486" t="s">
        <v>678</v>
      </c>
      <c r="G86" s="485" t="s">
        <v>803</v>
      </c>
      <c r="H86" s="485" t="s">
        <v>804</v>
      </c>
      <c r="I86" s="488">
        <v>5353.06005859375</v>
      </c>
      <c r="J86" s="488">
        <v>1</v>
      </c>
      <c r="K86" s="489">
        <v>5353.06005859375</v>
      </c>
    </row>
    <row r="87" spans="1:11" ht="14.45" customHeight="1" x14ac:dyDescent="0.2">
      <c r="A87" s="483" t="s">
        <v>468</v>
      </c>
      <c r="B87" s="484" t="s">
        <v>469</v>
      </c>
      <c r="C87" s="485" t="s">
        <v>476</v>
      </c>
      <c r="D87" s="486" t="s">
        <v>477</v>
      </c>
      <c r="E87" s="485" t="s">
        <v>805</v>
      </c>
      <c r="F87" s="486" t="s">
        <v>806</v>
      </c>
      <c r="G87" s="485" t="s">
        <v>807</v>
      </c>
      <c r="H87" s="485" t="s">
        <v>808</v>
      </c>
      <c r="I87" s="488">
        <v>237.46000671386719</v>
      </c>
      <c r="J87" s="488">
        <v>20</v>
      </c>
      <c r="K87" s="489">
        <v>4749.25</v>
      </c>
    </row>
    <row r="88" spans="1:11" ht="14.45" customHeight="1" x14ac:dyDescent="0.2">
      <c r="A88" s="483" t="s">
        <v>468</v>
      </c>
      <c r="B88" s="484" t="s">
        <v>469</v>
      </c>
      <c r="C88" s="485" t="s">
        <v>476</v>
      </c>
      <c r="D88" s="486" t="s">
        <v>477</v>
      </c>
      <c r="E88" s="485" t="s">
        <v>805</v>
      </c>
      <c r="F88" s="486" t="s">
        <v>806</v>
      </c>
      <c r="G88" s="485" t="s">
        <v>809</v>
      </c>
      <c r="H88" s="485" t="s">
        <v>810</v>
      </c>
      <c r="I88" s="488">
        <v>98.860000610351563</v>
      </c>
      <c r="J88" s="488">
        <v>50</v>
      </c>
      <c r="K88" s="489">
        <v>4942.85986328125</v>
      </c>
    </row>
    <row r="89" spans="1:11" ht="14.45" customHeight="1" x14ac:dyDescent="0.2">
      <c r="A89" s="483" t="s">
        <v>468</v>
      </c>
      <c r="B89" s="484" t="s">
        <v>469</v>
      </c>
      <c r="C89" s="485" t="s">
        <v>476</v>
      </c>
      <c r="D89" s="486" t="s">
        <v>477</v>
      </c>
      <c r="E89" s="485" t="s">
        <v>805</v>
      </c>
      <c r="F89" s="486" t="s">
        <v>806</v>
      </c>
      <c r="G89" s="485" t="s">
        <v>811</v>
      </c>
      <c r="H89" s="485" t="s">
        <v>812</v>
      </c>
      <c r="I89" s="488">
        <v>2.7899999618530273</v>
      </c>
      <c r="J89" s="488">
        <v>1024</v>
      </c>
      <c r="K89" s="489">
        <v>2855.60009765625</v>
      </c>
    </row>
    <row r="90" spans="1:11" ht="14.45" customHeight="1" x14ac:dyDescent="0.2">
      <c r="A90" s="483" t="s">
        <v>468</v>
      </c>
      <c r="B90" s="484" t="s">
        <v>469</v>
      </c>
      <c r="C90" s="485" t="s">
        <v>476</v>
      </c>
      <c r="D90" s="486" t="s">
        <v>477</v>
      </c>
      <c r="E90" s="485" t="s">
        <v>805</v>
      </c>
      <c r="F90" s="486" t="s">
        <v>806</v>
      </c>
      <c r="G90" s="485" t="s">
        <v>813</v>
      </c>
      <c r="H90" s="485" t="s">
        <v>814</v>
      </c>
      <c r="I90" s="488">
        <v>0.30799999237060549</v>
      </c>
      <c r="J90" s="488">
        <v>10000</v>
      </c>
      <c r="K90" s="489">
        <v>2987.8999938964844</v>
      </c>
    </row>
    <row r="91" spans="1:11" ht="14.45" customHeight="1" x14ac:dyDescent="0.2">
      <c r="A91" s="483" t="s">
        <v>468</v>
      </c>
      <c r="B91" s="484" t="s">
        <v>469</v>
      </c>
      <c r="C91" s="485" t="s">
        <v>476</v>
      </c>
      <c r="D91" s="486" t="s">
        <v>477</v>
      </c>
      <c r="E91" s="485" t="s">
        <v>805</v>
      </c>
      <c r="F91" s="486" t="s">
        <v>806</v>
      </c>
      <c r="G91" s="485" t="s">
        <v>815</v>
      </c>
      <c r="H91" s="485" t="s">
        <v>816</v>
      </c>
      <c r="I91" s="488">
        <v>2.2100000381469727</v>
      </c>
      <c r="J91" s="488">
        <v>960</v>
      </c>
      <c r="K91" s="489">
        <v>2117.5</v>
      </c>
    </row>
    <row r="92" spans="1:11" ht="14.45" customHeight="1" x14ac:dyDescent="0.2">
      <c r="A92" s="483" t="s">
        <v>468</v>
      </c>
      <c r="B92" s="484" t="s">
        <v>469</v>
      </c>
      <c r="C92" s="485" t="s">
        <v>476</v>
      </c>
      <c r="D92" s="486" t="s">
        <v>477</v>
      </c>
      <c r="E92" s="485" t="s">
        <v>805</v>
      </c>
      <c r="F92" s="486" t="s">
        <v>806</v>
      </c>
      <c r="G92" s="485" t="s">
        <v>817</v>
      </c>
      <c r="H92" s="485" t="s">
        <v>818</v>
      </c>
      <c r="I92" s="488">
        <v>4.1500000953674316</v>
      </c>
      <c r="J92" s="488">
        <v>1920</v>
      </c>
      <c r="K92" s="489">
        <v>7968</v>
      </c>
    </row>
    <row r="93" spans="1:11" ht="14.45" customHeight="1" x14ac:dyDescent="0.2">
      <c r="A93" s="483" t="s">
        <v>468</v>
      </c>
      <c r="B93" s="484" t="s">
        <v>469</v>
      </c>
      <c r="C93" s="485" t="s">
        <v>476</v>
      </c>
      <c r="D93" s="486" t="s">
        <v>477</v>
      </c>
      <c r="E93" s="485" t="s">
        <v>805</v>
      </c>
      <c r="F93" s="486" t="s">
        <v>806</v>
      </c>
      <c r="G93" s="485" t="s">
        <v>819</v>
      </c>
      <c r="H93" s="485" t="s">
        <v>820</v>
      </c>
      <c r="I93" s="488">
        <v>4.0900001525878906</v>
      </c>
      <c r="J93" s="488">
        <v>1920</v>
      </c>
      <c r="K93" s="489">
        <v>7860.16015625</v>
      </c>
    </row>
    <row r="94" spans="1:11" ht="14.45" customHeight="1" x14ac:dyDescent="0.2">
      <c r="A94" s="483" t="s">
        <v>468</v>
      </c>
      <c r="B94" s="484" t="s">
        <v>469</v>
      </c>
      <c r="C94" s="485" t="s">
        <v>476</v>
      </c>
      <c r="D94" s="486" t="s">
        <v>477</v>
      </c>
      <c r="E94" s="485" t="s">
        <v>805</v>
      </c>
      <c r="F94" s="486" t="s">
        <v>806</v>
      </c>
      <c r="G94" s="485" t="s">
        <v>821</v>
      </c>
      <c r="H94" s="485" t="s">
        <v>822</v>
      </c>
      <c r="I94" s="488">
        <v>3.9100000858306885</v>
      </c>
      <c r="J94" s="488">
        <v>960</v>
      </c>
      <c r="K94" s="489">
        <v>3753.60009765625</v>
      </c>
    </row>
    <row r="95" spans="1:11" ht="14.45" customHeight="1" x14ac:dyDescent="0.2">
      <c r="A95" s="483" t="s">
        <v>468</v>
      </c>
      <c r="B95" s="484" t="s">
        <v>469</v>
      </c>
      <c r="C95" s="485" t="s">
        <v>476</v>
      </c>
      <c r="D95" s="486" t="s">
        <v>477</v>
      </c>
      <c r="E95" s="485" t="s">
        <v>805</v>
      </c>
      <c r="F95" s="486" t="s">
        <v>806</v>
      </c>
      <c r="G95" s="485" t="s">
        <v>823</v>
      </c>
      <c r="H95" s="485" t="s">
        <v>824</v>
      </c>
      <c r="I95" s="488">
        <v>0.13499999791383743</v>
      </c>
      <c r="J95" s="488">
        <v>3000</v>
      </c>
      <c r="K95" s="489">
        <v>410</v>
      </c>
    </row>
    <row r="96" spans="1:11" ht="14.45" customHeight="1" x14ac:dyDescent="0.2">
      <c r="A96" s="483" t="s">
        <v>468</v>
      </c>
      <c r="B96" s="484" t="s">
        <v>469</v>
      </c>
      <c r="C96" s="485" t="s">
        <v>476</v>
      </c>
      <c r="D96" s="486" t="s">
        <v>477</v>
      </c>
      <c r="E96" s="485" t="s">
        <v>805</v>
      </c>
      <c r="F96" s="486" t="s">
        <v>806</v>
      </c>
      <c r="G96" s="485" t="s">
        <v>825</v>
      </c>
      <c r="H96" s="485" t="s">
        <v>826</v>
      </c>
      <c r="I96" s="488">
        <v>2.2100000381469727</v>
      </c>
      <c r="J96" s="488">
        <v>1024</v>
      </c>
      <c r="K96" s="489">
        <v>2263.0400390625</v>
      </c>
    </row>
    <row r="97" spans="1:11" ht="14.45" customHeight="1" x14ac:dyDescent="0.2">
      <c r="A97" s="483" t="s">
        <v>468</v>
      </c>
      <c r="B97" s="484" t="s">
        <v>469</v>
      </c>
      <c r="C97" s="485" t="s">
        <v>476</v>
      </c>
      <c r="D97" s="486" t="s">
        <v>477</v>
      </c>
      <c r="E97" s="485" t="s">
        <v>805</v>
      </c>
      <c r="F97" s="486" t="s">
        <v>806</v>
      </c>
      <c r="G97" s="485" t="s">
        <v>827</v>
      </c>
      <c r="H97" s="485" t="s">
        <v>828</v>
      </c>
      <c r="I97" s="488">
        <v>25.309999465942383</v>
      </c>
      <c r="J97" s="488">
        <v>360</v>
      </c>
      <c r="K97" s="489">
        <v>9111.2998046875</v>
      </c>
    </row>
    <row r="98" spans="1:11" ht="14.45" customHeight="1" x14ac:dyDescent="0.2">
      <c r="A98" s="483" t="s">
        <v>468</v>
      </c>
      <c r="B98" s="484" t="s">
        <v>469</v>
      </c>
      <c r="C98" s="485" t="s">
        <v>476</v>
      </c>
      <c r="D98" s="486" t="s">
        <v>477</v>
      </c>
      <c r="E98" s="485" t="s">
        <v>805</v>
      </c>
      <c r="F98" s="486" t="s">
        <v>806</v>
      </c>
      <c r="G98" s="485" t="s">
        <v>829</v>
      </c>
      <c r="H98" s="485" t="s">
        <v>830</v>
      </c>
      <c r="I98" s="488">
        <v>0.61000001430511475</v>
      </c>
      <c r="J98" s="488">
        <v>1000</v>
      </c>
      <c r="K98" s="489">
        <v>605</v>
      </c>
    </row>
    <row r="99" spans="1:11" ht="14.45" customHeight="1" x14ac:dyDescent="0.2">
      <c r="A99" s="483" t="s">
        <v>468</v>
      </c>
      <c r="B99" s="484" t="s">
        <v>469</v>
      </c>
      <c r="C99" s="485" t="s">
        <v>476</v>
      </c>
      <c r="D99" s="486" t="s">
        <v>477</v>
      </c>
      <c r="E99" s="485" t="s">
        <v>805</v>
      </c>
      <c r="F99" s="486" t="s">
        <v>806</v>
      </c>
      <c r="G99" s="485" t="s">
        <v>831</v>
      </c>
      <c r="H99" s="485" t="s">
        <v>832</v>
      </c>
      <c r="I99" s="488">
        <v>1.0299999713897705</v>
      </c>
      <c r="J99" s="488">
        <v>2000</v>
      </c>
      <c r="K99" s="489">
        <v>2052.159912109375</v>
      </c>
    </row>
    <row r="100" spans="1:11" ht="14.45" customHeight="1" x14ac:dyDescent="0.2">
      <c r="A100" s="483" t="s">
        <v>468</v>
      </c>
      <c r="B100" s="484" t="s">
        <v>469</v>
      </c>
      <c r="C100" s="485" t="s">
        <v>476</v>
      </c>
      <c r="D100" s="486" t="s">
        <v>477</v>
      </c>
      <c r="E100" s="485" t="s">
        <v>805</v>
      </c>
      <c r="F100" s="486" t="s">
        <v>806</v>
      </c>
      <c r="G100" s="485" t="s">
        <v>833</v>
      </c>
      <c r="H100" s="485" t="s">
        <v>834</v>
      </c>
      <c r="I100" s="488">
        <v>1.809999942779541</v>
      </c>
      <c r="J100" s="488">
        <v>1000</v>
      </c>
      <c r="K100" s="489">
        <v>1810.1600341796875</v>
      </c>
    </row>
    <row r="101" spans="1:11" ht="14.45" customHeight="1" x14ac:dyDescent="0.2">
      <c r="A101" s="483" t="s">
        <v>468</v>
      </c>
      <c r="B101" s="484" t="s">
        <v>469</v>
      </c>
      <c r="C101" s="485" t="s">
        <v>476</v>
      </c>
      <c r="D101" s="486" t="s">
        <v>477</v>
      </c>
      <c r="E101" s="485" t="s">
        <v>805</v>
      </c>
      <c r="F101" s="486" t="s">
        <v>806</v>
      </c>
      <c r="G101" s="485" t="s">
        <v>835</v>
      </c>
      <c r="H101" s="485" t="s">
        <v>836</v>
      </c>
      <c r="I101" s="488">
        <v>1.550000011920929</v>
      </c>
      <c r="J101" s="488">
        <v>1400</v>
      </c>
      <c r="K101" s="489">
        <v>2170.300048828125</v>
      </c>
    </row>
    <row r="102" spans="1:11" ht="14.45" customHeight="1" x14ac:dyDescent="0.2">
      <c r="A102" s="483" t="s">
        <v>468</v>
      </c>
      <c r="B102" s="484" t="s">
        <v>469</v>
      </c>
      <c r="C102" s="485" t="s">
        <v>476</v>
      </c>
      <c r="D102" s="486" t="s">
        <v>477</v>
      </c>
      <c r="E102" s="485" t="s">
        <v>641</v>
      </c>
      <c r="F102" s="486" t="s">
        <v>642</v>
      </c>
      <c r="G102" s="485" t="s">
        <v>837</v>
      </c>
      <c r="H102" s="485" t="s">
        <v>838</v>
      </c>
      <c r="I102" s="488">
        <v>37.990001678466797</v>
      </c>
      <c r="J102" s="488">
        <v>200</v>
      </c>
      <c r="K102" s="489">
        <v>7598.7998046875</v>
      </c>
    </row>
    <row r="103" spans="1:11" ht="14.45" customHeight="1" x14ac:dyDescent="0.2">
      <c r="A103" s="483" t="s">
        <v>468</v>
      </c>
      <c r="B103" s="484" t="s">
        <v>469</v>
      </c>
      <c r="C103" s="485" t="s">
        <v>476</v>
      </c>
      <c r="D103" s="486" t="s">
        <v>477</v>
      </c>
      <c r="E103" s="485" t="s">
        <v>641</v>
      </c>
      <c r="F103" s="486" t="s">
        <v>642</v>
      </c>
      <c r="G103" s="485" t="s">
        <v>839</v>
      </c>
      <c r="H103" s="485" t="s">
        <v>840</v>
      </c>
      <c r="I103" s="488">
        <v>171.82000732421875</v>
      </c>
      <c r="J103" s="488">
        <v>1</v>
      </c>
      <c r="K103" s="489">
        <v>171.82000732421875</v>
      </c>
    </row>
    <row r="104" spans="1:11" ht="14.45" customHeight="1" x14ac:dyDescent="0.2">
      <c r="A104" s="483" t="s">
        <v>468</v>
      </c>
      <c r="B104" s="484" t="s">
        <v>469</v>
      </c>
      <c r="C104" s="485" t="s">
        <v>476</v>
      </c>
      <c r="D104" s="486" t="s">
        <v>477</v>
      </c>
      <c r="E104" s="485" t="s">
        <v>641</v>
      </c>
      <c r="F104" s="486" t="s">
        <v>642</v>
      </c>
      <c r="G104" s="485" t="s">
        <v>649</v>
      </c>
      <c r="H104" s="485" t="s">
        <v>650</v>
      </c>
      <c r="I104" s="488">
        <v>13.310000419616699</v>
      </c>
      <c r="J104" s="488">
        <v>37</v>
      </c>
      <c r="K104" s="489">
        <v>492.47000122070313</v>
      </c>
    </row>
    <row r="105" spans="1:11" ht="14.45" customHeight="1" x14ac:dyDescent="0.2">
      <c r="A105" s="483" t="s">
        <v>468</v>
      </c>
      <c r="B105" s="484" t="s">
        <v>469</v>
      </c>
      <c r="C105" s="485" t="s">
        <v>476</v>
      </c>
      <c r="D105" s="486" t="s">
        <v>477</v>
      </c>
      <c r="E105" s="485" t="s">
        <v>641</v>
      </c>
      <c r="F105" s="486" t="s">
        <v>642</v>
      </c>
      <c r="G105" s="485" t="s">
        <v>841</v>
      </c>
      <c r="H105" s="485" t="s">
        <v>842</v>
      </c>
      <c r="I105" s="488">
        <v>25.530000686645508</v>
      </c>
      <c r="J105" s="488">
        <v>42</v>
      </c>
      <c r="K105" s="489">
        <v>1072.2599945068359</v>
      </c>
    </row>
    <row r="106" spans="1:11" ht="14.45" customHeight="1" x14ac:dyDescent="0.2">
      <c r="A106" s="483" t="s">
        <v>468</v>
      </c>
      <c r="B106" s="484" t="s">
        <v>469</v>
      </c>
      <c r="C106" s="485" t="s">
        <v>476</v>
      </c>
      <c r="D106" s="486" t="s">
        <v>477</v>
      </c>
      <c r="E106" s="485" t="s">
        <v>641</v>
      </c>
      <c r="F106" s="486" t="s">
        <v>642</v>
      </c>
      <c r="G106" s="485" t="s">
        <v>843</v>
      </c>
      <c r="H106" s="485" t="s">
        <v>844</v>
      </c>
      <c r="I106" s="488">
        <v>27.709999084472656</v>
      </c>
      <c r="J106" s="488">
        <v>100</v>
      </c>
      <c r="K106" s="489">
        <v>2770.89990234375</v>
      </c>
    </row>
    <row r="107" spans="1:11" ht="14.45" customHeight="1" x14ac:dyDescent="0.2">
      <c r="A107" s="483" t="s">
        <v>468</v>
      </c>
      <c r="B107" s="484" t="s">
        <v>469</v>
      </c>
      <c r="C107" s="485" t="s">
        <v>476</v>
      </c>
      <c r="D107" s="486" t="s">
        <v>477</v>
      </c>
      <c r="E107" s="485" t="s">
        <v>641</v>
      </c>
      <c r="F107" s="486" t="s">
        <v>642</v>
      </c>
      <c r="G107" s="485" t="s">
        <v>845</v>
      </c>
      <c r="H107" s="485" t="s">
        <v>846</v>
      </c>
      <c r="I107" s="488">
        <v>0.43666666746139526</v>
      </c>
      <c r="J107" s="488">
        <v>300</v>
      </c>
      <c r="K107" s="489">
        <v>131</v>
      </c>
    </row>
    <row r="108" spans="1:11" ht="14.45" customHeight="1" x14ac:dyDescent="0.2">
      <c r="A108" s="483" t="s">
        <v>468</v>
      </c>
      <c r="B108" s="484" t="s">
        <v>469</v>
      </c>
      <c r="C108" s="485" t="s">
        <v>476</v>
      </c>
      <c r="D108" s="486" t="s">
        <v>477</v>
      </c>
      <c r="E108" s="485" t="s">
        <v>641</v>
      </c>
      <c r="F108" s="486" t="s">
        <v>642</v>
      </c>
      <c r="G108" s="485" t="s">
        <v>847</v>
      </c>
      <c r="H108" s="485" t="s">
        <v>848</v>
      </c>
      <c r="I108" s="488">
        <v>0.57999998331069946</v>
      </c>
      <c r="J108" s="488">
        <v>100</v>
      </c>
      <c r="K108" s="489">
        <v>58</v>
      </c>
    </row>
    <row r="109" spans="1:11" ht="14.45" customHeight="1" x14ac:dyDescent="0.2">
      <c r="A109" s="483" t="s">
        <v>468</v>
      </c>
      <c r="B109" s="484" t="s">
        <v>469</v>
      </c>
      <c r="C109" s="485" t="s">
        <v>476</v>
      </c>
      <c r="D109" s="486" t="s">
        <v>477</v>
      </c>
      <c r="E109" s="485" t="s">
        <v>641</v>
      </c>
      <c r="F109" s="486" t="s">
        <v>642</v>
      </c>
      <c r="G109" s="485" t="s">
        <v>849</v>
      </c>
      <c r="H109" s="485" t="s">
        <v>850</v>
      </c>
      <c r="I109" s="488">
        <v>171.27999877929688</v>
      </c>
      <c r="J109" s="488">
        <v>6</v>
      </c>
      <c r="K109" s="489">
        <v>1027.6500244140625</v>
      </c>
    </row>
    <row r="110" spans="1:11" ht="14.45" customHeight="1" x14ac:dyDescent="0.2">
      <c r="A110" s="483" t="s">
        <v>468</v>
      </c>
      <c r="B110" s="484" t="s">
        <v>469</v>
      </c>
      <c r="C110" s="485" t="s">
        <v>476</v>
      </c>
      <c r="D110" s="486" t="s">
        <v>477</v>
      </c>
      <c r="E110" s="485" t="s">
        <v>641</v>
      </c>
      <c r="F110" s="486" t="s">
        <v>642</v>
      </c>
      <c r="G110" s="485" t="s">
        <v>851</v>
      </c>
      <c r="H110" s="485" t="s">
        <v>852</v>
      </c>
      <c r="I110" s="488">
        <v>618.30999755859375</v>
      </c>
      <c r="J110" s="488">
        <v>2</v>
      </c>
      <c r="K110" s="489">
        <v>1236.6199951171875</v>
      </c>
    </row>
    <row r="111" spans="1:11" ht="14.45" customHeight="1" x14ac:dyDescent="0.2">
      <c r="A111" s="483" t="s">
        <v>468</v>
      </c>
      <c r="B111" s="484" t="s">
        <v>469</v>
      </c>
      <c r="C111" s="485" t="s">
        <v>476</v>
      </c>
      <c r="D111" s="486" t="s">
        <v>477</v>
      </c>
      <c r="E111" s="485" t="s">
        <v>657</v>
      </c>
      <c r="F111" s="486" t="s">
        <v>658</v>
      </c>
      <c r="G111" s="485" t="s">
        <v>853</v>
      </c>
      <c r="H111" s="485" t="s">
        <v>854</v>
      </c>
      <c r="I111" s="488">
        <v>0.36333334445953369</v>
      </c>
      <c r="J111" s="488">
        <v>300</v>
      </c>
      <c r="K111" s="489">
        <v>109</v>
      </c>
    </row>
    <row r="112" spans="1:11" ht="14.45" customHeight="1" x14ac:dyDescent="0.2">
      <c r="A112" s="483" t="s">
        <v>468</v>
      </c>
      <c r="B112" s="484" t="s">
        <v>469</v>
      </c>
      <c r="C112" s="485" t="s">
        <v>476</v>
      </c>
      <c r="D112" s="486" t="s">
        <v>477</v>
      </c>
      <c r="E112" s="485" t="s">
        <v>661</v>
      </c>
      <c r="F112" s="486" t="s">
        <v>662</v>
      </c>
      <c r="G112" s="485" t="s">
        <v>855</v>
      </c>
      <c r="H112" s="485" t="s">
        <v>856</v>
      </c>
      <c r="I112" s="488">
        <v>13.539999961853027</v>
      </c>
      <c r="J112" s="488">
        <v>200</v>
      </c>
      <c r="K112" s="489">
        <v>2708</v>
      </c>
    </row>
    <row r="113" spans="1:11" ht="14.45" customHeight="1" x14ac:dyDescent="0.2">
      <c r="A113" s="483" t="s">
        <v>468</v>
      </c>
      <c r="B113" s="484" t="s">
        <v>469</v>
      </c>
      <c r="C113" s="485" t="s">
        <v>476</v>
      </c>
      <c r="D113" s="486" t="s">
        <v>477</v>
      </c>
      <c r="E113" s="485" t="s">
        <v>661</v>
      </c>
      <c r="F113" s="486" t="s">
        <v>662</v>
      </c>
      <c r="G113" s="485" t="s">
        <v>857</v>
      </c>
      <c r="H113" s="485" t="s">
        <v>858</v>
      </c>
      <c r="I113" s="488">
        <v>3.3900001049041748</v>
      </c>
      <c r="J113" s="488">
        <v>1400</v>
      </c>
      <c r="K113" s="489">
        <v>4746</v>
      </c>
    </row>
    <row r="114" spans="1:11" ht="14.45" customHeight="1" x14ac:dyDescent="0.2">
      <c r="A114" s="483" t="s">
        <v>468</v>
      </c>
      <c r="B114" s="484" t="s">
        <v>469</v>
      </c>
      <c r="C114" s="485" t="s">
        <v>476</v>
      </c>
      <c r="D114" s="486" t="s">
        <v>477</v>
      </c>
      <c r="E114" s="485" t="s">
        <v>661</v>
      </c>
      <c r="F114" s="486" t="s">
        <v>662</v>
      </c>
      <c r="G114" s="485" t="s">
        <v>859</v>
      </c>
      <c r="H114" s="485" t="s">
        <v>860</v>
      </c>
      <c r="I114" s="488">
        <v>4.1100001335144043</v>
      </c>
      <c r="J114" s="488">
        <v>400</v>
      </c>
      <c r="K114" s="489">
        <v>1644</v>
      </c>
    </row>
    <row r="115" spans="1:11" ht="14.45" customHeight="1" x14ac:dyDescent="0.2">
      <c r="A115" s="483" t="s">
        <v>468</v>
      </c>
      <c r="B115" s="484" t="s">
        <v>469</v>
      </c>
      <c r="C115" s="485" t="s">
        <v>476</v>
      </c>
      <c r="D115" s="486" t="s">
        <v>477</v>
      </c>
      <c r="E115" s="485" t="s">
        <v>661</v>
      </c>
      <c r="F115" s="486" t="s">
        <v>662</v>
      </c>
      <c r="G115" s="485" t="s">
        <v>861</v>
      </c>
      <c r="H115" s="485" t="s">
        <v>862</v>
      </c>
      <c r="I115" s="488">
        <v>3.0199999809265137</v>
      </c>
      <c r="J115" s="488">
        <v>200</v>
      </c>
      <c r="K115" s="489">
        <v>604</v>
      </c>
    </row>
    <row r="116" spans="1:11" ht="14.45" customHeight="1" x14ac:dyDescent="0.2">
      <c r="A116" s="483" t="s">
        <v>468</v>
      </c>
      <c r="B116" s="484" t="s">
        <v>469</v>
      </c>
      <c r="C116" s="485" t="s">
        <v>476</v>
      </c>
      <c r="D116" s="486" t="s">
        <v>477</v>
      </c>
      <c r="E116" s="485" t="s">
        <v>661</v>
      </c>
      <c r="F116" s="486" t="s">
        <v>662</v>
      </c>
      <c r="G116" s="485" t="s">
        <v>673</v>
      </c>
      <c r="H116" s="485" t="s">
        <v>674</v>
      </c>
      <c r="I116" s="488">
        <v>2.4200000762939453</v>
      </c>
      <c r="J116" s="488">
        <v>800</v>
      </c>
      <c r="K116" s="489">
        <v>1936</v>
      </c>
    </row>
    <row r="117" spans="1:11" ht="14.45" customHeight="1" thickBot="1" x14ac:dyDescent="0.25">
      <c r="A117" s="490" t="s">
        <v>468</v>
      </c>
      <c r="B117" s="491" t="s">
        <v>469</v>
      </c>
      <c r="C117" s="492" t="s">
        <v>476</v>
      </c>
      <c r="D117" s="493" t="s">
        <v>477</v>
      </c>
      <c r="E117" s="492" t="s">
        <v>661</v>
      </c>
      <c r="F117" s="493" t="s">
        <v>662</v>
      </c>
      <c r="G117" s="492" t="s">
        <v>863</v>
      </c>
      <c r="H117" s="492" t="s">
        <v>864</v>
      </c>
      <c r="I117" s="495">
        <v>3.0199999809265137</v>
      </c>
      <c r="J117" s="495">
        <v>200</v>
      </c>
      <c r="K117" s="496">
        <v>604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6B35E05-F00C-4F74-A39D-A8E7F827BA1F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2021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0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3" t="s">
        <v>179</v>
      </c>
      <c r="L5" s="312" t="s">
        <v>180</v>
      </c>
      <c r="M5" s="312" t="s">
        <v>230</v>
      </c>
      <c r="N5" s="311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09">
        <f ca="1">SUM(Tabulka[01 uv_sk])/2</f>
        <v>27.666666666666664</v>
      </c>
      <c r="D6" s="307"/>
      <c r="E6" s="307"/>
      <c r="F6" s="306"/>
      <c r="G6" s="308">
        <f ca="1">SUM(Tabulka[05 h_vram])/2</f>
        <v>13195.6</v>
      </c>
      <c r="H6" s="307">
        <f ca="1">SUM(Tabulka[06 h_naduv])/2</f>
        <v>189.5</v>
      </c>
      <c r="I6" s="307">
        <f ca="1">SUM(Tabulka[07 h_nadzk])/2</f>
        <v>371.5</v>
      </c>
      <c r="J6" s="306">
        <f ca="1">SUM(Tabulka[08 h_oon])/2</f>
        <v>17.5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0</v>
      </c>
      <c r="N6" s="307">
        <f ca="1">SUM(Tabulka[12 m_oc])/2</f>
        <v>0</v>
      </c>
      <c r="O6" s="306">
        <f ca="1">SUM(Tabulka[13 m_sk])/2</f>
        <v>4199150</v>
      </c>
      <c r="P6" s="305">
        <f ca="1">SUM(Tabulka[14_vzsk])/2</f>
        <v>19680</v>
      </c>
      <c r="Q6" s="305">
        <f ca="1">SUM(Tabulka[15_vzpl])/2</f>
        <v>13491.688727135133</v>
      </c>
      <c r="R6" s="304">
        <f ca="1">IF(Q6=0,0,P6/Q6)</f>
        <v>1.4586758113103098</v>
      </c>
      <c r="S6" s="303">
        <f ca="1">Q6-P6</f>
        <v>-6188.3112728648666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6.0999999999999988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3046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25.5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17.5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1139608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4337.9765395894428</v>
      </c>
      <c r="R8" s="287">
        <f ca="1">IF(Tabulka[[#This Row],[15_vzpl]]=0,"",Tabulka[[#This Row],[14_vzsk]]/Tabulka[[#This Row],[15_vzpl]])</f>
        <v>1.3831333446003042</v>
      </c>
      <c r="S8" s="286">
        <f ca="1">IF(Tabulka[[#This Row],[15_vzpl]]-Tabulka[[#This Row],[14_vzsk]]=0,"",Tabulka[[#This Row],[15_vzpl]]-Tabulka[[#This Row],[14_vzsk]])</f>
        <v>-1662.0234604105572</v>
      </c>
    </row>
    <row r="9" spans="1:19" x14ac:dyDescent="0.25">
      <c r="A9" s="285">
        <v>99</v>
      </c>
      <c r="B9" s="284" t="s">
        <v>873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17.5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227699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4337.9765395894428</v>
      </c>
      <c r="R9" s="287">
        <f ca="1">IF(Tabulka[[#This Row],[15_vzpl]]=0,"",Tabulka[[#This Row],[14_vzsk]]/Tabulka[[#This Row],[15_vzpl]])</f>
        <v>1.3831333446003042</v>
      </c>
      <c r="S9" s="286">
        <f ca="1">IF(Tabulka[[#This Row],[15_vzpl]]-Tabulka[[#This Row],[14_vzsk]]=0,"",Tabulka[[#This Row],[15_vzpl]]-Tabulka[[#This Row],[14_vzsk]])</f>
        <v>-1662.0234604105572</v>
      </c>
    </row>
    <row r="10" spans="1:19" x14ac:dyDescent="0.25">
      <c r="A10" s="285">
        <v>100</v>
      </c>
      <c r="B10" s="284" t="s">
        <v>874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0.80000000000000016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18.5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50404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875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3.2999999999999994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1634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861505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866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10.966666666666667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5239.2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1769333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5653.7121875456896</v>
      </c>
      <c r="R12" s="287">
        <f ca="1">IF(Tabulka[[#This Row],[15_vzpl]]=0,"",Tabulka[[#This Row],[14_vzsk]]/Tabulka[[#This Row],[15_vzpl]])</f>
        <v>2.4196491696438072</v>
      </c>
      <c r="S12" s="286">
        <f ca="1">IF(Tabulka[[#This Row],[15_vzpl]]-Tabulka[[#This Row],[14_vzsk]]=0,"",Tabulka[[#This Row],[15_vzpl]]-Tabulka[[#This Row],[14_vzsk]])</f>
        <v>-8026.2878124543104</v>
      </c>
    </row>
    <row r="13" spans="1:19" x14ac:dyDescent="0.25">
      <c r="A13" s="285">
        <v>526</v>
      </c>
      <c r="B13" s="284" t="s">
        <v>876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10.9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5208.3999999999996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1737153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13680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5653.7121875456896</v>
      </c>
      <c r="R13" s="287">
        <f ca="1">IF(Tabulka[[#This Row],[15_vzpl]]=0,"",Tabulka[[#This Row],[14_vzsk]]/Tabulka[[#This Row],[15_vzpl]])</f>
        <v>2.4196491696438072</v>
      </c>
      <c r="S13" s="286">
        <f ca="1">IF(Tabulka[[#This Row],[15_vzpl]]-Tabulka[[#This Row],[14_vzsk]]=0,"",Tabulka[[#This Row],[15_vzpl]]-Tabulka[[#This Row],[14_vzsk]])</f>
        <v>-8026.2878124543104</v>
      </c>
    </row>
    <row r="14" spans="1:19" x14ac:dyDescent="0.25">
      <c r="A14" s="285">
        <v>746</v>
      </c>
      <c r="B14" s="284" t="s">
        <v>877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6.6666666666666666E-2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30.799999999999997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32180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867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8.8000000000000007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4036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1119730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3500</v>
      </c>
    </row>
    <row r="16" spans="1:19" x14ac:dyDescent="0.25">
      <c r="A16" s="285">
        <v>303</v>
      </c>
      <c r="B16" s="284" t="s">
        <v>878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3500</v>
      </c>
    </row>
    <row r="17" spans="1:19" x14ac:dyDescent="0.25">
      <c r="A17" s="285">
        <v>304</v>
      </c>
      <c r="B17" s="284" t="s">
        <v>879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0.80000000000000016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127678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305</v>
      </c>
      <c r="B18" s="284" t="s">
        <v>880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193723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310</v>
      </c>
      <c r="B19" s="284" t="s">
        <v>881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132358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409</v>
      </c>
      <c r="B20" s="284" t="s">
        <v>882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2376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609491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642</v>
      </c>
      <c r="B21" s="284" t="s">
        <v>883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56480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868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874.40000000000009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170479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884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874.40000000000009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170479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BDB5743-D253-40B3-BEB5-C6E47CB4CD3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872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6.1</v>
      </c>
      <c r="F4" s="314"/>
      <c r="G4" s="314"/>
      <c r="H4" s="314"/>
      <c r="I4" s="314">
        <v>1028</v>
      </c>
      <c r="J4" s="314">
        <v>10</v>
      </c>
      <c r="K4" s="314">
        <v>38.5</v>
      </c>
      <c r="L4" s="314">
        <v>4.5</v>
      </c>
      <c r="M4" s="314"/>
      <c r="N4" s="314"/>
      <c r="O4" s="314"/>
      <c r="P4" s="314"/>
      <c r="Q4" s="314">
        <v>340419</v>
      </c>
      <c r="R4" s="314"/>
      <c r="S4" s="314">
        <v>1445.9921798631476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</v>
      </c>
      <c r="I5">
        <v>336</v>
      </c>
      <c r="L5">
        <v>4.5</v>
      </c>
      <c r="Q5">
        <v>56277</v>
      </c>
      <c r="S5">
        <v>1445.9921798631476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0.8</v>
      </c>
      <c r="I6">
        <v>136</v>
      </c>
      <c r="K6">
        <v>14.5</v>
      </c>
      <c r="Q6">
        <v>3285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3.3</v>
      </c>
      <c r="I7">
        <v>556</v>
      </c>
      <c r="J7">
        <v>10</v>
      </c>
      <c r="K7">
        <v>24</v>
      </c>
      <c r="Q7">
        <v>280857</v>
      </c>
    </row>
    <row r="8" spans="1:19" x14ac:dyDescent="0.25">
      <c r="A8" s="321" t="s">
        <v>166</v>
      </c>
      <c r="B8" s="320">
        <v>5</v>
      </c>
      <c r="C8">
        <v>1</v>
      </c>
      <c r="D8" t="s">
        <v>866</v>
      </c>
      <c r="E8">
        <v>11.1</v>
      </c>
      <c r="I8">
        <v>1678</v>
      </c>
      <c r="K8">
        <v>59</v>
      </c>
      <c r="Q8">
        <v>580035</v>
      </c>
      <c r="R8">
        <v>1600</v>
      </c>
      <c r="S8">
        <v>1884.5707291818965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11</v>
      </c>
      <c r="I9">
        <v>1661.6</v>
      </c>
      <c r="Q9">
        <v>555421</v>
      </c>
      <c r="R9">
        <v>1600</v>
      </c>
      <c r="S9">
        <v>1884.5707291818965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</v>
      </c>
      <c r="I10">
        <v>16.399999999999999</v>
      </c>
      <c r="K10">
        <v>59</v>
      </c>
      <c r="Q10">
        <v>24614</v>
      </c>
    </row>
    <row r="11" spans="1:19" x14ac:dyDescent="0.25">
      <c r="A11" s="319" t="s">
        <v>169</v>
      </c>
      <c r="B11" s="318">
        <v>8</v>
      </c>
      <c r="C11">
        <v>1</v>
      </c>
      <c r="D11" t="s">
        <v>867</v>
      </c>
      <c r="E11">
        <v>8.8000000000000007</v>
      </c>
      <c r="I11">
        <v>1432</v>
      </c>
      <c r="J11">
        <v>16</v>
      </c>
      <c r="K11">
        <v>14</v>
      </c>
      <c r="Q11">
        <v>388386</v>
      </c>
      <c r="S11">
        <v>1166.6666666666667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1166.6666666666667</v>
      </c>
    </row>
    <row r="13" spans="1:19" x14ac:dyDescent="0.25">
      <c r="A13" s="319" t="s">
        <v>171</v>
      </c>
      <c r="B13" s="318">
        <v>10</v>
      </c>
      <c r="C13">
        <v>1</v>
      </c>
      <c r="D13">
        <v>304</v>
      </c>
      <c r="E13">
        <v>0.8</v>
      </c>
      <c r="I13">
        <v>120</v>
      </c>
      <c r="K13">
        <v>14</v>
      </c>
      <c r="Q13">
        <v>42561</v>
      </c>
    </row>
    <row r="14" spans="1:19" x14ac:dyDescent="0.25">
      <c r="A14" s="321" t="s">
        <v>172</v>
      </c>
      <c r="B14" s="320">
        <v>11</v>
      </c>
      <c r="C14">
        <v>1</v>
      </c>
      <c r="D14">
        <v>305</v>
      </c>
      <c r="E14">
        <v>1</v>
      </c>
      <c r="I14">
        <v>168</v>
      </c>
      <c r="Q14">
        <v>64120</v>
      </c>
    </row>
    <row r="15" spans="1:19" x14ac:dyDescent="0.25">
      <c r="A15" s="319" t="s">
        <v>173</v>
      </c>
      <c r="B15" s="318">
        <v>12</v>
      </c>
      <c r="C15">
        <v>1</v>
      </c>
      <c r="D15">
        <v>310</v>
      </c>
      <c r="E15">
        <v>1</v>
      </c>
      <c r="I15">
        <v>168</v>
      </c>
      <c r="Q15">
        <v>44010</v>
      </c>
    </row>
    <row r="16" spans="1:19" x14ac:dyDescent="0.25">
      <c r="A16" s="317" t="s">
        <v>161</v>
      </c>
      <c r="B16" s="316">
        <v>2021</v>
      </c>
      <c r="C16">
        <v>1</v>
      </c>
      <c r="D16">
        <v>409</v>
      </c>
      <c r="E16">
        <v>5</v>
      </c>
      <c r="I16">
        <v>832</v>
      </c>
      <c r="J16">
        <v>16</v>
      </c>
      <c r="Q16">
        <v>212174</v>
      </c>
    </row>
    <row r="17" spans="3:19" x14ac:dyDescent="0.25">
      <c r="C17">
        <v>1</v>
      </c>
      <c r="D17">
        <v>642</v>
      </c>
      <c r="E17">
        <v>1</v>
      </c>
      <c r="I17">
        <v>144</v>
      </c>
      <c r="Q17">
        <v>25521</v>
      </c>
    </row>
    <row r="18" spans="3:19" x14ac:dyDescent="0.25">
      <c r="C18">
        <v>1</v>
      </c>
      <c r="D18" t="s">
        <v>868</v>
      </c>
      <c r="E18">
        <v>1.8</v>
      </c>
      <c r="I18">
        <v>294.39999999999998</v>
      </c>
      <c r="Q18">
        <v>56774</v>
      </c>
    </row>
    <row r="19" spans="3:19" x14ac:dyDescent="0.25">
      <c r="C19">
        <v>1</v>
      </c>
      <c r="D19">
        <v>30</v>
      </c>
      <c r="E19">
        <v>1.8</v>
      </c>
      <c r="I19">
        <v>294.39999999999998</v>
      </c>
      <c r="Q19">
        <v>56774</v>
      </c>
    </row>
    <row r="20" spans="3:19" x14ac:dyDescent="0.25">
      <c r="C20" t="s">
        <v>869</v>
      </c>
      <c r="E20">
        <v>27.800000000000004</v>
      </c>
      <c r="I20">
        <v>4432.3999999999996</v>
      </c>
      <c r="J20">
        <v>26</v>
      </c>
      <c r="K20">
        <v>111.5</v>
      </c>
      <c r="L20">
        <v>4.5</v>
      </c>
      <c r="Q20">
        <v>1365614</v>
      </c>
      <c r="R20">
        <v>1600</v>
      </c>
      <c r="S20">
        <v>4497.2295757117108</v>
      </c>
    </row>
    <row r="21" spans="3:19" x14ac:dyDescent="0.25">
      <c r="C21">
        <v>2</v>
      </c>
      <c r="D21" t="s">
        <v>210</v>
      </c>
      <c r="E21">
        <v>6.1</v>
      </c>
      <c r="I21">
        <v>920</v>
      </c>
      <c r="J21">
        <v>8.5</v>
      </c>
      <c r="K21">
        <v>19</v>
      </c>
      <c r="L21">
        <v>5</v>
      </c>
      <c r="Q21">
        <v>451309</v>
      </c>
      <c r="S21">
        <v>1445.9921798631476</v>
      </c>
    </row>
    <row r="22" spans="3:19" x14ac:dyDescent="0.25">
      <c r="C22">
        <v>2</v>
      </c>
      <c r="D22">
        <v>99</v>
      </c>
      <c r="E22">
        <v>2</v>
      </c>
      <c r="I22">
        <v>292</v>
      </c>
      <c r="L22">
        <v>5</v>
      </c>
      <c r="Q22">
        <v>109747</v>
      </c>
      <c r="S22">
        <v>1445.9921798631476</v>
      </c>
    </row>
    <row r="23" spans="3:19" x14ac:dyDescent="0.25">
      <c r="C23">
        <v>2</v>
      </c>
      <c r="D23">
        <v>100</v>
      </c>
      <c r="E23">
        <v>0.8</v>
      </c>
      <c r="I23">
        <v>128</v>
      </c>
      <c r="Q23">
        <v>35516</v>
      </c>
    </row>
    <row r="24" spans="3:19" x14ac:dyDescent="0.25">
      <c r="C24">
        <v>2</v>
      </c>
      <c r="D24">
        <v>101</v>
      </c>
      <c r="E24">
        <v>3.3</v>
      </c>
      <c r="I24">
        <v>500</v>
      </c>
      <c r="J24">
        <v>8.5</v>
      </c>
      <c r="K24">
        <v>19</v>
      </c>
      <c r="Q24">
        <v>306046</v>
      </c>
    </row>
    <row r="25" spans="3:19" x14ac:dyDescent="0.25">
      <c r="C25">
        <v>2</v>
      </c>
      <c r="D25" t="s">
        <v>866</v>
      </c>
      <c r="E25">
        <v>10.9</v>
      </c>
      <c r="I25">
        <v>1627.2</v>
      </c>
      <c r="K25">
        <v>56</v>
      </c>
      <c r="Q25">
        <v>596860</v>
      </c>
      <c r="R25">
        <v>1930</v>
      </c>
      <c r="S25">
        <v>1884.5707291818965</v>
      </c>
    </row>
    <row r="26" spans="3:19" x14ac:dyDescent="0.25">
      <c r="C26">
        <v>2</v>
      </c>
      <c r="D26">
        <v>526</v>
      </c>
      <c r="E26">
        <v>10.85</v>
      </c>
      <c r="I26">
        <v>1620</v>
      </c>
      <c r="K26">
        <v>56</v>
      </c>
      <c r="Q26">
        <v>594157</v>
      </c>
      <c r="R26">
        <v>1930</v>
      </c>
      <c r="S26">
        <v>1884.5707291818965</v>
      </c>
    </row>
    <row r="27" spans="3:19" x14ac:dyDescent="0.25">
      <c r="C27">
        <v>2</v>
      </c>
      <c r="D27">
        <v>746</v>
      </c>
      <c r="E27">
        <v>0.05</v>
      </c>
      <c r="I27">
        <v>7.2</v>
      </c>
      <c r="Q27">
        <v>2703</v>
      </c>
    </row>
    <row r="28" spans="3:19" x14ac:dyDescent="0.25">
      <c r="C28">
        <v>2</v>
      </c>
      <c r="D28" t="s">
        <v>867</v>
      </c>
      <c r="E28">
        <v>8.8000000000000007</v>
      </c>
      <c r="I28">
        <v>1188</v>
      </c>
      <c r="J28">
        <v>40</v>
      </c>
      <c r="K28">
        <v>13</v>
      </c>
      <c r="Q28">
        <v>357080</v>
      </c>
      <c r="S28">
        <v>1166.6666666666667</v>
      </c>
    </row>
    <row r="29" spans="3:19" x14ac:dyDescent="0.25">
      <c r="C29">
        <v>2</v>
      </c>
      <c r="D29">
        <v>303</v>
      </c>
      <c r="S29">
        <v>1166.6666666666667</v>
      </c>
    </row>
    <row r="30" spans="3:19" x14ac:dyDescent="0.25">
      <c r="C30">
        <v>2</v>
      </c>
      <c r="D30">
        <v>304</v>
      </c>
      <c r="E30">
        <v>0.8</v>
      </c>
      <c r="I30">
        <v>120</v>
      </c>
      <c r="K30">
        <v>13</v>
      </c>
      <c r="Q30">
        <v>42374</v>
      </c>
    </row>
    <row r="31" spans="3:19" x14ac:dyDescent="0.25">
      <c r="C31">
        <v>2</v>
      </c>
      <c r="D31">
        <v>305</v>
      </c>
      <c r="E31">
        <v>1</v>
      </c>
      <c r="I31">
        <v>136</v>
      </c>
      <c r="Q31">
        <v>64174</v>
      </c>
    </row>
    <row r="32" spans="3:19" x14ac:dyDescent="0.25">
      <c r="C32">
        <v>2</v>
      </c>
      <c r="D32">
        <v>310</v>
      </c>
      <c r="E32">
        <v>1</v>
      </c>
      <c r="I32">
        <v>160</v>
      </c>
      <c r="Q32">
        <v>44010</v>
      </c>
    </row>
    <row r="33" spans="3:19" x14ac:dyDescent="0.25">
      <c r="C33">
        <v>2</v>
      </c>
      <c r="D33">
        <v>409</v>
      </c>
      <c r="E33">
        <v>5</v>
      </c>
      <c r="I33">
        <v>632</v>
      </c>
      <c r="J33">
        <v>40</v>
      </c>
      <c r="Q33">
        <v>181135</v>
      </c>
    </row>
    <row r="34" spans="3:19" x14ac:dyDescent="0.25">
      <c r="C34">
        <v>2</v>
      </c>
      <c r="D34">
        <v>642</v>
      </c>
      <c r="E34">
        <v>1</v>
      </c>
      <c r="I34">
        <v>140</v>
      </c>
      <c r="Q34">
        <v>25387</v>
      </c>
    </row>
    <row r="35" spans="3:19" x14ac:dyDescent="0.25">
      <c r="C35">
        <v>2</v>
      </c>
      <c r="D35" t="s">
        <v>868</v>
      </c>
      <c r="E35">
        <v>1.8</v>
      </c>
      <c r="I35">
        <v>260.8</v>
      </c>
      <c r="Q35">
        <v>56709</v>
      </c>
    </row>
    <row r="36" spans="3:19" x14ac:dyDescent="0.25">
      <c r="C36">
        <v>2</v>
      </c>
      <c r="D36">
        <v>30</v>
      </c>
      <c r="E36">
        <v>1.8</v>
      </c>
      <c r="I36">
        <v>260.8</v>
      </c>
      <c r="Q36">
        <v>56709</v>
      </c>
    </row>
    <row r="37" spans="3:19" x14ac:dyDescent="0.25">
      <c r="C37" t="s">
        <v>870</v>
      </c>
      <c r="E37">
        <v>27.6</v>
      </c>
      <c r="I37">
        <v>3996</v>
      </c>
      <c r="J37">
        <v>48.5</v>
      </c>
      <c r="K37">
        <v>88</v>
      </c>
      <c r="L37">
        <v>5</v>
      </c>
      <c r="Q37">
        <v>1461958</v>
      </c>
      <c r="R37">
        <v>1930</v>
      </c>
      <c r="S37">
        <v>4497.2295757117108</v>
      </c>
    </row>
    <row r="38" spans="3:19" x14ac:dyDescent="0.25">
      <c r="C38">
        <v>3</v>
      </c>
      <c r="D38" t="s">
        <v>210</v>
      </c>
      <c r="E38">
        <v>6.1</v>
      </c>
      <c r="I38">
        <v>1098</v>
      </c>
      <c r="J38">
        <v>7</v>
      </c>
      <c r="K38">
        <v>91</v>
      </c>
      <c r="L38">
        <v>8</v>
      </c>
      <c r="Q38">
        <v>347880</v>
      </c>
      <c r="R38">
        <v>6000</v>
      </c>
      <c r="S38">
        <v>1445.9921798631476</v>
      </c>
    </row>
    <row r="39" spans="3:19" x14ac:dyDescent="0.25">
      <c r="C39">
        <v>3</v>
      </c>
      <c r="D39">
        <v>99</v>
      </c>
      <c r="E39">
        <v>2</v>
      </c>
      <c r="I39">
        <v>368</v>
      </c>
      <c r="L39">
        <v>8</v>
      </c>
      <c r="Q39">
        <v>61675</v>
      </c>
      <c r="R39">
        <v>6000</v>
      </c>
      <c r="S39">
        <v>1445.9921798631476</v>
      </c>
    </row>
    <row r="40" spans="3:19" x14ac:dyDescent="0.25">
      <c r="C40">
        <v>3</v>
      </c>
      <c r="D40">
        <v>100</v>
      </c>
      <c r="E40">
        <v>0.8</v>
      </c>
      <c r="I40">
        <v>152</v>
      </c>
      <c r="K40">
        <v>4</v>
      </c>
      <c r="Q40">
        <v>11603</v>
      </c>
    </row>
    <row r="41" spans="3:19" x14ac:dyDescent="0.25">
      <c r="C41">
        <v>3</v>
      </c>
      <c r="D41">
        <v>101</v>
      </c>
      <c r="E41">
        <v>3.3</v>
      </c>
      <c r="I41">
        <v>578</v>
      </c>
      <c r="J41">
        <v>7</v>
      </c>
      <c r="K41">
        <v>87</v>
      </c>
      <c r="Q41">
        <v>274602</v>
      </c>
    </row>
    <row r="42" spans="3:19" x14ac:dyDescent="0.25">
      <c r="C42">
        <v>3</v>
      </c>
      <c r="D42" t="s">
        <v>866</v>
      </c>
      <c r="E42">
        <v>10.9</v>
      </c>
      <c r="I42">
        <v>1934</v>
      </c>
      <c r="K42">
        <v>66</v>
      </c>
      <c r="Q42">
        <v>592438</v>
      </c>
      <c r="R42">
        <v>10150</v>
      </c>
      <c r="S42">
        <v>1884.5707291818965</v>
      </c>
    </row>
    <row r="43" spans="3:19" x14ac:dyDescent="0.25">
      <c r="C43">
        <v>3</v>
      </c>
      <c r="D43">
        <v>526</v>
      </c>
      <c r="E43">
        <v>10.85</v>
      </c>
      <c r="I43">
        <v>1926.8</v>
      </c>
      <c r="K43">
        <v>66</v>
      </c>
      <c r="Q43">
        <v>587575</v>
      </c>
      <c r="R43">
        <v>10150</v>
      </c>
      <c r="S43">
        <v>1884.5707291818965</v>
      </c>
    </row>
    <row r="44" spans="3:19" x14ac:dyDescent="0.25">
      <c r="C44">
        <v>3</v>
      </c>
      <c r="D44">
        <v>746</v>
      </c>
      <c r="E44">
        <v>0.05</v>
      </c>
      <c r="I44">
        <v>7.2</v>
      </c>
      <c r="Q44">
        <v>4863</v>
      </c>
    </row>
    <row r="45" spans="3:19" x14ac:dyDescent="0.25">
      <c r="C45">
        <v>3</v>
      </c>
      <c r="D45" t="s">
        <v>867</v>
      </c>
      <c r="E45">
        <v>8.8000000000000007</v>
      </c>
      <c r="I45">
        <v>1416</v>
      </c>
      <c r="J45">
        <v>108</v>
      </c>
      <c r="K45">
        <v>15</v>
      </c>
      <c r="Q45">
        <v>374264</v>
      </c>
      <c r="S45">
        <v>1166.6666666666667</v>
      </c>
    </row>
    <row r="46" spans="3:19" x14ac:dyDescent="0.25">
      <c r="C46">
        <v>3</v>
      </c>
      <c r="D46">
        <v>303</v>
      </c>
      <c r="S46">
        <v>1166.6666666666667</v>
      </c>
    </row>
    <row r="47" spans="3:19" x14ac:dyDescent="0.25">
      <c r="C47">
        <v>3</v>
      </c>
      <c r="D47">
        <v>304</v>
      </c>
      <c r="E47">
        <v>0.8</v>
      </c>
      <c r="I47">
        <v>136</v>
      </c>
      <c r="K47">
        <v>15</v>
      </c>
      <c r="Q47">
        <v>42743</v>
      </c>
    </row>
    <row r="48" spans="3:19" x14ac:dyDescent="0.25">
      <c r="C48">
        <v>3</v>
      </c>
      <c r="D48">
        <v>305</v>
      </c>
      <c r="E48">
        <v>1</v>
      </c>
      <c r="I48">
        <v>160</v>
      </c>
      <c r="Q48">
        <v>65429</v>
      </c>
    </row>
    <row r="49" spans="3:19" x14ac:dyDescent="0.25">
      <c r="C49">
        <v>3</v>
      </c>
      <c r="D49">
        <v>310</v>
      </c>
      <c r="E49">
        <v>1</v>
      </c>
      <c r="I49">
        <v>168</v>
      </c>
      <c r="Q49">
        <v>44338</v>
      </c>
    </row>
    <row r="50" spans="3:19" x14ac:dyDescent="0.25">
      <c r="C50">
        <v>3</v>
      </c>
      <c r="D50">
        <v>409</v>
      </c>
      <c r="E50">
        <v>5</v>
      </c>
      <c r="I50">
        <v>912</v>
      </c>
      <c r="J50">
        <v>108</v>
      </c>
      <c r="Q50">
        <v>216182</v>
      </c>
    </row>
    <row r="51" spans="3:19" x14ac:dyDescent="0.25">
      <c r="C51">
        <v>3</v>
      </c>
      <c r="D51">
        <v>642</v>
      </c>
      <c r="E51">
        <v>1</v>
      </c>
      <c r="I51">
        <v>40</v>
      </c>
      <c r="Q51">
        <v>5572</v>
      </c>
    </row>
    <row r="52" spans="3:19" x14ac:dyDescent="0.25">
      <c r="C52">
        <v>3</v>
      </c>
      <c r="D52" t="s">
        <v>868</v>
      </c>
      <c r="E52">
        <v>1.8</v>
      </c>
      <c r="I52">
        <v>319.2</v>
      </c>
      <c r="Q52">
        <v>56996</v>
      </c>
    </row>
    <row r="53" spans="3:19" x14ac:dyDescent="0.25">
      <c r="C53">
        <v>3</v>
      </c>
      <c r="D53">
        <v>30</v>
      </c>
      <c r="E53">
        <v>1.8</v>
      </c>
      <c r="I53">
        <v>319.2</v>
      </c>
      <c r="Q53">
        <v>56996</v>
      </c>
    </row>
    <row r="54" spans="3:19" x14ac:dyDescent="0.25">
      <c r="C54" t="s">
        <v>871</v>
      </c>
      <c r="E54">
        <v>27.6</v>
      </c>
      <c r="I54">
        <v>4767.2</v>
      </c>
      <c r="J54">
        <v>115</v>
      </c>
      <c r="K54">
        <v>172</v>
      </c>
      <c r="L54">
        <v>8</v>
      </c>
      <c r="Q54">
        <v>1371578</v>
      </c>
      <c r="R54">
        <v>16150</v>
      </c>
      <c r="S54">
        <v>4497.2295757117108</v>
      </c>
    </row>
  </sheetData>
  <hyperlinks>
    <hyperlink ref="A2" location="Obsah!A1" display="Zpět na Obsah  KL 01  1.-4.měsíc" xr:uid="{320B0247-EC44-4126-B000-0CD1099309B9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888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60151985.640000015</v>
      </c>
      <c r="C3" s="221">
        <f t="shared" ref="C3:Z3" si="0">SUBTOTAL(9,C6:C1048576)</f>
        <v>0</v>
      </c>
      <c r="D3" s="221"/>
      <c r="E3" s="221">
        <f>SUBTOTAL(9,E6:E1048576)/4</f>
        <v>66729834.239999995</v>
      </c>
      <c r="F3" s="221"/>
      <c r="G3" s="221">
        <f t="shared" si="0"/>
        <v>0</v>
      </c>
      <c r="H3" s="221">
        <f>SUBTOTAL(9,H6:H1048576)/4</f>
        <v>15285417.359999999</v>
      </c>
      <c r="I3" s="224">
        <f>IF(B3&lt;&gt;0,H3/B3,"")</f>
        <v>0.25411326321762295</v>
      </c>
      <c r="J3" s="222">
        <f>IF(E3&lt;&gt;0,H3/E3,"")</f>
        <v>0.22906421893728354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7"/>
      <c r="B5" s="578">
        <v>2019</v>
      </c>
      <c r="C5" s="579"/>
      <c r="D5" s="579"/>
      <c r="E5" s="579">
        <v>2020</v>
      </c>
      <c r="F5" s="579"/>
      <c r="G5" s="579"/>
      <c r="H5" s="579">
        <v>2021</v>
      </c>
      <c r="I5" s="580" t="s">
        <v>264</v>
      </c>
      <c r="J5" s="581" t="s">
        <v>2</v>
      </c>
      <c r="K5" s="578">
        <v>2015</v>
      </c>
      <c r="L5" s="579"/>
      <c r="M5" s="579"/>
      <c r="N5" s="579">
        <v>2020</v>
      </c>
      <c r="O5" s="579"/>
      <c r="P5" s="579"/>
      <c r="Q5" s="579">
        <v>2021</v>
      </c>
      <c r="R5" s="580" t="s">
        <v>264</v>
      </c>
      <c r="S5" s="581" t="s">
        <v>2</v>
      </c>
      <c r="T5" s="578">
        <v>2015</v>
      </c>
      <c r="U5" s="579"/>
      <c r="V5" s="579"/>
      <c r="W5" s="579">
        <v>2020</v>
      </c>
      <c r="X5" s="579"/>
      <c r="Y5" s="579"/>
      <c r="Z5" s="579">
        <v>2021</v>
      </c>
      <c r="AA5" s="580" t="s">
        <v>264</v>
      </c>
      <c r="AB5" s="581" t="s">
        <v>2</v>
      </c>
    </row>
    <row r="6" spans="1:28" ht="14.45" customHeight="1" x14ac:dyDescent="0.25">
      <c r="A6" s="582" t="s">
        <v>885</v>
      </c>
      <c r="B6" s="583">
        <v>60151985.640000015</v>
      </c>
      <c r="C6" s="584"/>
      <c r="D6" s="584"/>
      <c r="E6" s="583">
        <v>66729834.239999995</v>
      </c>
      <c r="F6" s="584"/>
      <c r="G6" s="584"/>
      <c r="H6" s="583">
        <v>15285417.359999999</v>
      </c>
      <c r="I6" s="584"/>
      <c r="J6" s="584"/>
      <c r="K6" s="583"/>
      <c r="L6" s="584"/>
      <c r="M6" s="584"/>
      <c r="N6" s="583"/>
      <c r="O6" s="584"/>
      <c r="P6" s="584"/>
      <c r="Q6" s="583"/>
      <c r="R6" s="584"/>
      <c r="S6" s="584"/>
      <c r="T6" s="583"/>
      <c r="U6" s="584"/>
      <c r="V6" s="584"/>
      <c r="W6" s="583"/>
      <c r="X6" s="584"/>
      <c r="Y6" s="584"/>
      <c r="Z6" s="583"/>
      <c r="AA6" s="584"/>
      <c r="AB6" s="585"/>
    </row>
    <row r="7" spans="1:28" ht="14.45" customHeight="1" x14ac:dyDescent="0.25">
      <c r="A7" s="592" t="s">
        <v>886</v>
      </c>
      <c r="B7" s="586">
        <v>10600830.810000004</v>
      </c>
      <c r="C7" s="587"/>
      <c r="D7" s="587"/>
      <c r="E7" s="586">
        <v>10382692.760000002</v>
      </c>
      <c r="F7" s="587"/>
      <c r="G7" s="587"/>
      <c r="H7" s="586">
        <v>2420346.2100000037</v>
      </c>
      <c r="I7" s="587"/>
      <c r="J7" s="587"/>
      <c r="K7" s="586"/>
      <c r="L7" s="587"/>
      <c r="M7" s="587"/>
      <c r="N7" s="586"/>
      <c r="O7" s="587"/>
      <c r="P7" s="587"/>
      <c r="Q7" s="586"/>
      <c r="R7" s="587"/>
      <c r="S7" s="587"/>
      <c r="T7" s="586"/>
      <c r="U7" s="587"/>
      <c r="V7" s="587"/>
      <c r="W7" s="586"/>
      <c r="X7" s="587"/>
      <c r="Y7" s="587"/>
      <c r="Z7" s="586"/>
      <c r="AA7" s="587"/>
      <c r="AB7" s="588"/>
    </row>
    <row r="8" spans="1:28" ht="14.45" customHeight="1" thickBot="1" x14ac:dyDescent="0.3">
      <c r="A8" s="593" t="s">
        <v>887</v>
      </c>
      <c r="B8" s="589">
        <v>49551154.830000013</v>
      </c>
      <c r="C8" s="590"/>
      <c r="D8" s="590"/>
      <c r="E8" s="589">
        <v>56347141.479999989</v>
      </c>
      <c r="F8" s="590"/>
      <c r="G8" s="590"/>
      <c r="H8" s="589">
        <v>12865071.149999997</v>
      </c>
      <c r="I8" s="590"/>
      <c r="J8" s="590"/>
      <c r="K8" s="589"/>
      <c r="L8" s="590"/>
      <c r="M8" s="590"/>
      <c r="N8" s="589"/>
      <c r="O8" s="590"/>
      <c r="P8" s="590"/>
      <c r="Q8" s="589"/>
      <c r="R8" s="590"/>
      <c r="S8" s="590"/>
      <c r="T8" s="589"/>
      <c r="U8" s="590"/>
      <c r="V8" s="590"/>
      <c r="W8" s="589"/>
      <c r="X8" s="590"/>
      <c r="Y8" s="590"/>
      <c r="Z8" s="589"/>
      <c r="AA8" s="590"/>
      <c r="AB8" s="591"/>
    </row>
    <row r="9" spans="1:28" ht="14.45" customHeight="1" thickBot="1" x14ac:dyDescent="0.25"/>
    <row r="10" spans="1:28" ht="14.45" customHeight="1" x14ac:dyDescent="0.25">
      <c r="A10" s="582" t="s">
        <v>473</v>
      </c>
      <c r="B10" s="583">
        <v>10600830.810000004</v>
      </c>
      <c r="C10" s="584"/>
      <c r="D10" s="584"/>
      <c r="E10" s="583">
        <v>10382692.760000002</v>
      </c>
      <c r="F10" s="584"/>
      <c r="G10" s="584"/>
      <c r="H10" s="583">
        <v>2420346.2100000028</v>
      </c>
      <c r="I10" s="584"/>
      <c r="J10" s="585"/>
    </row>
    <row r="11" spans="1:28" ht="14.45" customHeight="1" x14ac:dyDescent="0.25">
      <c r="A11" s="592" t="s">
        <v>889</v>
      </c>
      <c r="B11" s="586">
        <v>10600830.810000004</v>
      </c>
      <c r="C11" s="587"/>
      <c r="D11" s="587"/>
      <c r="E11" s="586">
        <v>10381119.760000002</v>
      </c>
      <c r="F11" s="587"/>
      <c r="G11" s="587"/>
      <c r="H11" s="586">
        <v>2420346.2100000028</v>
      </c>
      <c r="I11" s="587"/>
      <c r="J11" s="588"/>
    </row>
    <row r="12" spans="1:28" ht="14.45" customHeight="1" x14ac:dyDescent="0.25">
      <c r="A12" s="592" t="s">
        <v>890</v>
      </c>
      <c r="B12" s="586"/>
      <c r="C12" s="587"/>
      <c r="D12" s="587"/>
      <c r="E12" s="586">
        <v>1573</v>
      </c>
      <c r="F12" s="587"/>
      <c r="G12" s="587"/>
      <c r="H12" s="586"/>
      <c r="I12" s="587"/>
      <c r="J12" s="588"/>
    </row>
    <row r="13" spans="1:28" ht="14.45" customHeight="1" x14ac:dyDescent="0.25">
      <c r="A13" s="594" t="s">
        <v>476</v>
      </c>
      <c r="B13" s="595">
        <v>49551154.830000013</v>
      </c>
      <c r="C13" s="596"/>
      <c r="D13" s="596"/>
      <c r="E13" s="595">
        <v>56347141.479999989</v>
      </c>
      <c r="F13" s="596"/>
      <c r="G13" s="596"/>
      <c r="H13" s="595">
        <v>12865071.149999999</v>
      </c>
      <c r="I13" s="596"/>
      <c r="J13" s="597"/>
    </row>
    <row r="14" spans="1:28" ht="14.45" customHeight="1" x14ac:dyDescent="0.25">
      <c r="A14" s="592" t="s">
        <v>889</v>
      </c>
      <c r="B14" s="586">
        <v>49551154.830000013</v>
      </c>
      <c r="C14" s="587"/>
      <c r="D14" s="587"/>
      <c r="E14" s="586">
        <v>56220030.36999999</v>
      </c>
      <c r="F14" s="587"/>
      <c r="G14" s="587"/>
      <c r="H14" s="586">
        <v>12865071.149999999</v>
      </c>
      <c r="I14" s="587"/>
      <c r="J14" s="588"/>
    </row>
    <row r="15" spans="1:28" ht="14.45" customHeight="1" thickBot="1" x14ac:dyDescent="0.3">
      <c r="A15" s="593" t="s">
        <v>890</v>
      </c>
      <c r="B15" s="589"/>
      <c r="C15" s="590"/>
      <c r="D15" s="590"/>
      <c r="E15" s="589">
        <v>127111.11</v>
      </c>
      <c r="F15" s="590"/>
      <c r="G15" s="590"/>
      <c r="H15" s="589"/>
      <c r="I15" s="590"/>
      <c r="J15" s="591"/>
    </row>
    <row r="16" spans="1:28" ht="14.45" customHeight="1" x14ac:dyDescent="0.2">
      <c r="A16" s="522" t="s">
        <v>239</v>
      </c>
    </row>
    <row r="17" spans="1:1" ht="14.45" customHeight="1" x14ac:dyDescent="0.2">
      <c r="A17" s="523" t="s">
        <v>495</v>
      </c>
    </row>
    <row r="18" spans="1:1" ht="14.45" customHeight="1" x14ac:dyDescent="0.2">
      <c r="A18" s="522" t="s">
        <v>891</v>
      </c>
    </row>
    <row r="19" spans="1:1" ht="14.45" customHeight="1" x14ac:dyDescent="0.2">
      <c r="A19" s="522" t="s">
        <v>892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FDF8A54-B370-48CC-B2BE-F0853F9CD62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7411.0139999999992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7.8892099999999985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0.86978153298600658</v>
      </c>
      <c r="E10" s="165">
        <f t="shared" si="0"/>
        <v>1.4496358883100111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1333.04584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5061.5333299999993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66729.834239999996</v>
      </c>
      <c r="D17" s="183">
        <f ca="1">IF(ISERROR(VLOOKUP("Výnosy celkem",INDIRECT("HI!$A:$G"),5,0)),0,VLOOKUP("Výnosy celkem",INDIRECT("HI!$A:$G"),5,0))</f>
        <v>15285.417359999999</v>
      </c>
      <c r="E17" s="184">
        <f t="shared" ref="E17:E22" ca="1" si="1">IF(C17=0,0,D17/C17)</f>
        <v>0.22906421893728354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66729.834239999996</v>
      </c>
      <c r="D18" s="164">
        <f ca="1">IF(ISERROR(VLOOKUP("Ambulance *",INDIRECT("HI!$A:$G"),5,0)),0,VLOOKUP("Ambulance *",INDIRECT("HI!$A:$G"),5,0))</f>
        <v>15285.417359999999</v>
      </c>
      <c r="E18" s="165">
        <f t="shared" ca="1" si="1"/>
        <v>0.22906421893728354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0.22906421893728354</v>
      </c>
      <c r="E19" s="165">
        <f t="shared" si="1"/>
        <v>0.22906421893728354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0.15360397074451251</v>
      </c>
      <c r="E22" s="165">
        <f t="shared" si="1"/>
        <v>0.18071055381707354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69514A8-C52F-4340-B26B-C037591CEBBB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894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28558</v>
      </c>
      <c r="C3" s="259">
        <f t="shared" si="0"/>
        <v>28368</v>
      </c>
      <c r="D3" s="271">
        <f t="shared" si="0"/>
        <v>6039</v>
      </c>
      <c r="E3" s="223">
        <f t="shared" si="0"/>
        <v>60151985.639999956</v>
      </c>
      <c r="F3" s="221">
        <f t="shared" si="0"/>
        <v>66729834.240000084</v>
      </c>
      <c r="G3" s="260">
        <f t="shared" si="0"/>
        <v>15285417.359999994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7"/>
      <c r="B5" s="578">
        <v>2019</v>
      </c>
      <c r="C5" s="579">
        <v>2020</v>
      </c>
      <c r="D5" s="598">
        <v>2021</v>
      </c>
      <c r="E5" s="578">
        <v>2019</v>
      </c>
      <c r="F5" s="579">
        <v>2020</v>
      </c>
      <c r="G5" s="598">
        <v>2021</v>
      </c>
    </row>
    <row r="6" spans="1:7" ht="14.45" customHeight="1" x14ac:dyDescent="0.2">
      <c r="A6" s="567" t="s">
        <v>889</v>
      </c>
      <c r="B6" s="116">
        <v>28558</v>
      </c>
      <c r="C6" s="116">
        <v>28364</v>
      </c>
      <c r="D6" s="116">
        <v>6039</v>
      </c>
      <c r="E6" s="599">
        <v>60151985.639999956</v>
      </c>
      <c r="F6" s="599">
        <v>66601150.130000085</v>
      </c>
      <c r="G6" s="600">
        <v>15285417.359999994</v>
      </c>
    </row>
    <row r="7" spans="1:7" ht="14.45" customHeight="1" x14ac:dyDescent="0.2">
      <c r="A7" s="570" t="s">
        <v>893</v>
      </c>
      <c r="B7" s="488"/>
      <c r="C7" s="488">
        <v>2</v>
      </c>
      <c r="D7" s="488"/>
      <c r="E7" s="601"/>
      <c r="F7" s="601">
        <v>127111.11</v>
      </c>
      <c r="G7" s="602"/>
    </row>
    <row r="8" spans="1:7" ht="14.45" customHeight="1" thickBot="1" x14ac:dyDescent="0.25">
      <c r="A8" s="605" t="s">
        <v>498</v>
      </c>
      <c r="B8" s="495"/>
      <c r="C8" s="495">
        <v>2</v>
      </c>
      <c r="D8" s="495"/>
      <c r="E8" s="603"/>
      <c r="F8" s="603">
        <v>1573</v>
      </c>
      <c r="G8" s="604"/>
    </row>
    <row r="9" spans="1:7" ht="14.45" customHeight="1" x14ac:dyDescent="0.2">
      <c r="A9" s="522" t="s">
        <v>239</v>
      </c>
    </row>
    <row r="10" spans="1:7" ht="14.45" customHeight="1" x14ac:dyDescent="0.2">
      <c r="A10" s="523" t="s">
        <v>495</v>
      </c>
    </row>
    <row r="11" spans="1:7" ht="14.45" customHeight="1" x14ac:dyDescent="0.2">
      <c r="A11" s="522" t="s">
        <v>891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B7356F1-852A-44BE-8C2D-E38038F93AF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1000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28558</v>
      </c>
      <c r="H3" s="103">
        <f t="shared" si="0"/>
        <v>60151985.640000001</v>
      </c>
      <c r="I3" s="74"/>
      <c r="J3" s="74"/>
      <c r="K3" s="103">
        <f t="shared" si="0"/>
        <v>28368</v>
      </c>
      <c r="L3" s="103">
        <f t="shared" si="0"/>
        <v>66729834.240000002</v>
      </c>
      <c r="M3" s="74"/>
      <c r="N3" s="74"/>
      <c r="O3" s="103">
        <f t="shared" si="0"/>
        <v>6039</v>
      </c>
      <c r="P3" s="103">
        <f t="shared" si="0"/>
        <v>15285417.359999999</v>
      </c>
      <c r="Q3" s="75">
        <f>IF(L3=0,0,P3/L3)</f>
        <v>0.22906421893728354</v>
      </c>
      <c r="R3" s="104">
        <f>IF(O3=0,0,P3/O3)</f>
        <v>2531.1172975658219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6"/>
      <c r="B5" s="606"/>
      <c r="C5" s="607"/>
      <c r="D5" s="608"/>
      <c r="E5" s="609"/>
      <c r="F5" s="610"/>
      <c r="G5" s="611" t="s">
        <v>71</v>
      </c>
      <c r="H5" s="612" t="s">
        <v>14</v>
      </c>
      <c r="I5" s="613"/>
      <c r="J5" s="613"/>
      <c r="K5" s="611" t="s">
        <v>71</v>
      </c>
      <c r="L5" s="612" t="s">
        <v>14</v>
      </c>
      <c r="M5" s="613"/>
      <c r="N5" s="613"/>
      <c r="O5" s="611" t="s">
        <v>71</v>
      </c>
      <c r="P5" s="612" t="s">
        <v>14</v>
      </c>
      <c r="Q5" s="614"/>
      <c r="R5" s="615"/>
    </row>
    <row r="6" spans="1:18" ht="14.45" customHeight="1" x14ac:dyDescent="0.2">
      <c r="A6" s="542" t="s">
        <v>895</v>
      </c>
      <c r="B6" s="543" t="s">
        <v>896</v>
      </c>
      <c r="C6" s="543" t="s">
        <v>473</v>
      </c>
      <c r="D6" s="543" t="s">
        <v>897</v>
      </c>
      <c r="E6" s="543" t="s">
        <v>898</v>
      </c>
      <c r="F6" s="543" t="s">
        <v>899</v>
      </c>
      <c r="G6" s="116">
        <v>215</v>
      </c>
      <c r="H6" s="116">
        <v>14405</v>
      </c>
      <c r="I6" s="543"/>
      <c r="J6" s="543">
        <v>67</v>
      </c>
      <c r="K6" s="116">
        <v>201</v>
      </c>
      <c r="L6" s="116">
        <v>13668</v>
      </c>
      <c r="M6" s="543"/>
      <c r="N6" s="543">
        <v>68</v>
      </c>
      <c r="O6" s="116">
        <v>24</v>
      </c>
      <c r="P6" s="116">
        <v>1728</v>
      </c>
      <c r="Q6" s="548"/>
      <c r="R6" s="559">
        <v>72</v>
      </c>
    </row>
    <row r="7" spans="1:18" ht="14.45" customHeight="1" x14ac:dyDescent="0.2">
      <c r="A7" s="483" t="s">
        <v>895</v>
      </c>
      <c r="B7" s="484" t="s">
        <v>896</v>
      </c>
      <c r="C7" s="484" t="s">
        <v>473</v>
      </c>
      <c r="D7" s="484" t="s">
        <v>897</v>
      </c>
      <c r="E7" s="484" t="s">
        <v>900</v>
      </c>
      <c r="F7" s="484" t="s">
        <v>901</v>
      </c>
      <c r="G7" s="488">
        <v>416</v>
      </c>
      <c r="H7" s="488">
        <v>15808</v>
      </c>
      <c r="I7" s="484"/>
      <c r="J7" s="484">
        <v>38</v>
      </c>
      <c r="K7" s="488">
        <v>315</v>
      </c>
      <c r="L7" s="488">
        <v>11970</v>
      </c>
      <c r="M7" s="484"/>
      <c r="N7" s="484">
        <v>38</v>
      </c>
      <c r="O7" s="488">
        <v>53</v>
      </c>
      <c r="P7" s="488">
        <v>2120</v>
      </c>
      <c r="Q7" s="505"/>
      <c r="R7" s="489">
        <v>40</v>
      </c>
    </row>
    <row r="8" spans="1:18" ht="14.45" customHeight="1" x14ac:dyDescent="0.2">
      <c r="A8" s="483" t="s">
        <v>895</v>
      </c>
      <c r="B8" s="484" t="s">
        <v>896</v>
      </c>
      <c r="C8" s="484" t="s">
        <v>473</v>
      </c>
      <c r="D8" s="484" t="s">
        <v>897</v>
      </c>
      <c r="E8" s="484" t="s">
        <v>902</v>
      </c>
      <c r="F8" s="484" t="s">
        <v>903</v>
      </c>
      <c r="G8" s="488"/>
      <c r="H8" s="488"/>
      <c r="I8" s="484"/>
      <c r="J8" s="484"/>
      <c r="K8" s="488">
        <v>1</v>
      </c>
      <c r="L8" s="488">
        <v>5</v>
      </c>
      <c r="M8" s="484"/>
      <c r="N8" s="484">
        <v>5</v>
      </c>
      <c r="O8" s="488"/>
      <c r="P8" s="488"/>
      <c r="Q8" s="505"/>
      <c r="R8" s="489"/>
    </row>
    <row r="9" spans="1:18" ht="14.45" customHeight="1" x14ac:dyDescent="0.2">
      <c r="A9" s="483" t="s">
        <v>895</v>
      </c>
      <c r="B9" s="484" t="s">
        <v>896</v>
      </c>
      <c r="C9" s="484" t="s">
        <v>473</v>
      </c>
      <c r="D9" s="484" t="s">
        <v>897</v>
      </c>
      <c r="E9" s="484" t="s">
        <v>904</v>
      </c>
      <c r="F9" s="484" t="s">
        <v>905</v>
      </c>
      <c r="G9" s="488">
        <v>1587</v>
      </c>
      <c r="H9" s="488">
        <v>3964326</v>
      </c>
      <c r="I9" s="484"/>
      <c r="J9" s="484">
        <v>2498</v>
      </c>
      <c r="K9" s="488">
        <v>1633</v>
      </c>
      <c r="L9" s="488">
        <v>4098830</v>
      </c>
      <c r="M9" s="484"/>
      <c r="N9" s="484">
        <v>2510</v>
      </c>
      <c r="O9" s="488">
        <v>353</v>
      </c>
      <c r="P9" s="488">
        <v>946040</v>
      </c>
      <c r="Q9" s="505"/>
      <c r="R9" s="489">
        <v>2680</v>
      </c>
    </row>
    <row r="10" spans="1:18" ht="14.45" customHeight="1" x14ac:dyDescent="0.2">
      <c r="A10" s="483" t="s">
        <v>895</v>
      </c>
      <c r="B10" s="484" t="s">
        <v>896</v>
      </c>
      <c r="C10" s="484" t="s">
        <v>473</v>
      </c>
      <c r="D10" s="484" t="s">
        <v>897</v>
      </c>
      <c r="E10" s="484" t="s">
        <v>906</v>
      </c>
      <c r="F10" s="484" t="s">
        <v>907</v>
      </c>
      <c r="G10" s="488">
        <v>306</v>
      </c>
      <c r="H10" s="488">
        <v>107100</v>
      </c>
      <c r="I10" s="484"/>
      <c r="J10" s="484">
        <v>350</v>
      </c>
      <c r="K10" s="488">
        <v>190</v>
      </c>
      <c r="L10" s="488">
        <v>66880</v>
      </c>
      <c r="M10" s="484"/>
      <c r="N10" s="484">
        <v>352</v>
      </c>
      <c r="O10" s="488">
        <v>38</v>
      </c>
      <c r="P10" s="488">
        <v>14440</v>
      </c>
      <c r="Q10" s="505"/>
      <c r="R10" s="489">
        <v>380</v>
      </c>
    </row>
    <row r="11" spans="1:18" ht="14.45" customHeight="1" x14ac:dyDescent="0.2">
      <c r="A11" s="483" t="s">
        <v>895</v>
      </c>
      <c r="B11" s="484" t="s">
        <v>896</v>
      </c>
      <c r="C11" s="484" t="s">
        <v>473</v>
      </c>
      <c r="D11" s="484" t="s">
        <v>897</v>
      </c>
      <c r="E11" s="484" t="s">
        <v>908</v>
      </c>
      <c r="F11" s="484" t="s">
        <v>909</v>
      </c>
      <c r="G11" s="488">
        <v>3021</v>
      </c>
      <c r="H11" s="488">
        <v>1069434</v>
      </c>
      <c r="I11" s="484"/>
      <c r="J11" s="484">
        <v>354</v>
      </c>
      <c r="K11" s="488">
        <v>3124</v>
      </c>
      <c r="L11" s="488">
        <v>1112144</v>
      </c>
      <c r="M11" s="484"/>
      <c r="N11" s="484">
        <v>356</v>
      </c>
      <c r="O11" s="488">
        <v>712</v>
      </c>
      <c r="P11" s="488">
        <v>273408</v>
      </c>
      <c r="Q11" s="505"/>
      <c r="R11" s="489">
        <v>384</v>
      </c>
    </row>
    <row r="12" spans="1:18" ht="14.45" customHeight="1" x14ac:dyDescent="0.2">
      <c r="A12" s="483" t="s">
        <v>895</v>
      </c>
      <c r="B12" s="484" t="s">
        <v>896</v>
      </c>
      <c r="C12" s="484" t="s">
        <v>473</v>
      </c>
      <c r="D12" s="484" t="s">
        <v>897</v>
      </c>
      <c r="E12" s="484" t="s">
        <v>910</v>
      </c>
      <c r="F12" s="484" t="s">
        <v>911</v>
      </c>
      <c r="G12" s="488">
        <v>6027</v>
      </c>
      <c r="H12" s="488">
        <v>200899.80999999985</v>
      </c>
      <c r="I12" s="484"/>
      <c r="J12" s="484">
        <v>33.333301808528262</v>
      </c>
      <c r="K12" s="488">
        <v>5954</v>
      </c>
      <c r="L12" s="488">
        <v>226103.75999999972</v>
      </c>
      <c r="M12" s="484"/>
      <c r="N12" s="484">
        <v>37.975102452132973</v>
      </c>
      <c r="O12" s="488">
        <v>1312</v>
      </c>
      <c r="P12" s="488">
        <v>59769.209999999963</v>
      </c>
      <c r="Q12" s="505"/>
      <c r="R12" s="489">
        <v>45.555800304878019</v>
      </c>
    </row>
    <row r="13" spans="1:18" ht="14.45" customHeight="1" x14ac:dyDescent="0.2">
      <c r="A13" s="483" t="s">
        <v>895</v>
      </c>
      <c r="B13" s="484" t="s">
        <v>896</v>
      </c>
      <c r="C13" s="484" t="s">
        <v>473</v>
      </c>
      <c r="D13" s="484" t="s">
        <v>897</v>
      </c>
      <c r="E13" s="484" t="s">
        <v>912</v>
      </c>
      <c r="F13" s="484" t="s">
        <v>913</v>
      </c>
      <c r="G13" s="488">
        <v>3321</v>
      </c>
      <c r="H13" s="488">
        <v>5077809</v>
      </c>
      <c r="I13" s="484"/>
      <c r="J13" s="484">
        <v>1529</v>
      </c>
      <c r="K13" s="488">
        <v>3061</v>
      </c>
      <c r="L13" s="488">
        <v>4698635</v>
      </c>
      <c r="M13" s="484"/>
      <c r="N13" s="484">
        <v>1535</v>
      </c>
      <c r="O13" s="488">
        <v>670</v>
      </c>
      <c r="P13" s="488">
        <v>1085400</v>
      </c>
      <c r="Q13" s="505"/>
      <c r="R13" s="489">
        <v>1620</v>
      </c>
    </row>
    <row r="14" spans="1:18" ht="14.45" customHeight="1" x14ac:dyDescent="0.2">
      <c r="A14" s="483" t="s">
        <v>895</v>
      </c>
      <c r="B14" s="484" t="s">
        <v>896</v>
      </c>
      <c r="C14" s="484" t="s">
        <v>473</v>
      </c>
      <c r="D14" s="484" t="s">
        <v>897</v>
      </c>
      <c r="E14" s="484" t="s">
        <v>914</v>
      </c>
      <c r="F14" s="484" t="s">
        <v>915</v>
      </c>
      <c r="G14" s="488">
        <v>649</v>
      </c>
      <c r="H14" s="488">
        <v>75284</v>
      </c>
      <c r="I14" s="484"/>
      <c r="J14" s="484">
        <v>116</v>
      </c>
      <c r="K14" s="488">
        <v>757</v>
      </c>
      <c r="L14" s="488">
        <v>88569</v>
      </c>
      <c r="M14" s="484"/>
      <c r="N14" s="484">
        <v>117</v>
      </c>
      <c r="O14" s="488">
        <v>169</v>
      </c>
      <c r="P14" s="488">
        <v>21463</v>
      </c>
      <c r="Q14" s="505"/>
      <c r="R14" s="489">
        <v>127</v>
      </c>
    </row>
    <row r="15" spans="1:18" ht="14.45" customHeight="1" x14ac:dyDescent="0.2">
      <c r="A15" s="483" t="s">
        <v>895</v>
      </c>
      <c r="B15" s="484" t="s">
        <v>896</v>
      </c>
      <c r="C15" s="484" t="s">
        <v>473</v>
      </c>
      <c r="D15" s="484" t="s">
        <v>897</v>
      </c>
      <c r="E15" s="484" t="s">
        <v>916</v>
      </c>
      <c r="F15" s="484" t="s">
        <v>917</v>
      </c>
      <c r="G15" s="488">
        <v>1620</v>
      </c>
      <c r="H15" s="488">
        <v>61560</v>
      </c>
      <c r="I15" s="484"/>
      <c r="J15" s="484">
        <v>38</v>
      </c>
      <c r="K15" s="488">
        <v>1537</v>
      </c>
      <c r="L15" s="488">
        <v>58406</v>
      </c>
      <c r="M15" s="484"/>
      <c r="N15" s="484">
        <v>38</v>
      </c>
      <c r="O15" s="488">
        <v>364</v>
      </c>
      <c r="P15" s="488">
        <v>14196</v>
      </c>
      <c r="Q15" s="505"/>
      <c r="R15" s="489">
        <v>39</v>
      </c>
    </row>
    <row r="16" spans="1:18" ht="14.45" customHeight="1" x14ac:dyDescent="0.2">
      <c r="A16" s="483" t="s">
        <v>895</v>
      </c>
      <c r="B16" s="484" t="s">
        <v>896</v>
      </c>
      <c r="C16" s="484" t="s">
        <v>473</v>
      </c>
      <c r="D16" s="484" t="s">
        <v>897</v>
      </c>
      <c r="E16" s="484" t="s">
        <v>918</v>
      </c>
      <c r="F16" s="484" t="s">
        <v>919</v>
      </c>
      <c r="G16" s="488">
        <v>81</v>
      </c>
      <c r="H16" s="488">
        <v>6075</v>
      </c>
      <c r="I16" s="484"/>
      <c r="J16" s="484">
        <v>75</v>
      </c>
      <c r="K16" s="488">
        <v>96</v>
      </c>
      <c r="L16" s="488">
        <v>7296</v>
      </c>
      <c r="M16" s="484"/>
      <c r="N16" s="484">
        <v>76</v>
      </c>
      <c r="O16" s="488">
        <v>22</v>
      </c>
      <c r="P16" s="488">
        <v>1782</v>
      </c>
      <c r="Q16" s="505"/>
      <c r="R16" s="489">
        <v>81</v>
      </c>
    </row>
    <row r="17" spans="1:18" ht="14.45" customHeight="1" x14ac:dyDescent="0.2">
      <c r="A17" s="483" t="s">
        <v>895</v>
      </c>
      <c r="B17" s="484" t="s">
        <v>896</v>
      </c>
      <c r="C17" s="484" t="s">
        <v>473</v>
      </c>
      <c r="D17" s="484" t="s">
        <v>897</v>
      </c>
      <c r="E17" s="484" t="s">
        <v>920</v>
      </c>
      <c r="F17" s="484" t="s">
        <v>921</v>
      </c>
      <c r="G17" s="488"/>
      <c r="H17" s="488"/>
      <c r="I17" s="484"/>
      <c r="J17" s="484"/>
      <c r="K17" s="488">
        <v>3</v>
      </c>
      <c r="L17" s="488">
        <v>186</v>
      </c>
      <c r="M17" s="484"/>
      <c r="N17" s="484">
        <v>62</v>
      </c>
      <c r="O17" s="488"/>
      <c r="P17" s="488"/>
      <c r="Q17" s="505"/>
      <c r="R17" s="489"/>
    </row>
    <row r="18" spans="1:18" ht="14.45" customHeight="1" x14ac:dyDescent="0.2">
      <c r="A18" s="483" t="s">
        <v>895</v>
      </c>
      <c r="B18" s="484" t="s">
        <v>896</v>
      </c>
      <c r="C18" s="484" t="s">
        <v>473</v>
      </c>
      <c r="D18" s="484" t="s">
        <v>897</v>
      </c>
      <c r="E18" s="484" t="s">
        <v>922</v>
      </c>
      <c r="F18" s="484" t="s">
        <v>923</v>
      </c>
      <c r="G18" s="488">
        <v>2</v>
      </c>
      <c r="H18" s="488">
        <v>8130</v>
      </c>
      <c r="I18" s="484"/>
      <c r="J18" s="484">
        <v>4065</v>
      </c>
      <c r="K18" s="488"/>
      <c r="L18" s="488"/>
      <c r="M18" s="484"/>
      <c r="N18" s="484"/>
      <c r="O18" s="488"/>
      <c r="P18" s="488"/>
      <c r="Q18" s="505"/>
      <c r="R18" s="489"/>
    </row>
    <row r="19" spans="1:18" ht="14.45" customHeight="1" x14ac:dyDescent="0.2">
      <c r="A19" s="483" t="s">
        <v>924</v>
      </c>
      <c r="B19" s="484" t="s">
        <v>925</v>
      </c>
      <c r="C19" s="484" t="s">
        <v>476</v>
      </c>
      <c r="D19" s="484" t="s">
        <v>897</v>
      </c>
      <c r="E19" s="484" t="s">
        <v>926</v>
      </c>
      <c r="F19" s="484" t="s">
        <v>927</v>
      </c>
      <c r="G19" s="488">
        <v>131</v>
      </c>
      <c r="H19" s="488">
        <v>1638155</v>
      </c>
      <c r="I19" s="484"/>
      <c r="J19" s="484">
        <v>12505</v>
      </c>
      <c r="K19" s="488">
        <v>123</v>
      </c>
      <c r="L19" s="488">
        <v>1544757</v>
      </c>
      <c r="M19" s="484"/>
      <c r="N19" s="484">
        <v>12559</v>
      </c>
      <c r="O19" s="488">
        <v>30</v>
      </c>
      <c r="P19" s="488">
        <v>388380</v>
      </c>
      <c r="Q19" s="505"/>
      <c r="R19" s="489">
        <v>12946</v>
      </c>
    </row>
    <row r="20" spans="1:18" ht="14.45" customHeight="1" x14ac:dyDescent="0.2">
      <c r="A20" s="483" t="s">
        <v>924</v>
      </c>
      <c r="B20" s="484" t="s">
        <v>925</v>
      </c>
      <c r="C20" s="484" t="s">
        <v>476</v>
      </c>
      <c r="D20" s="484" t="s">
        <v>897</v>
      </c>
      <c r="E20" s="484" t="s">
        <v>928</v>
      </c>
      <c r="F20" s="484" t="s">
        <v>929</v>
      </c>
      <c r="G20" s="488">
        <v>3350</v>
      </c>
      <c r="H20" s="488">
        <v>1011700</v>
      </c>
      <c r="I20" s="484"/>
      <c r="J20" s="484">
        <v>302</v>
      </c>
      <c r="K20" s="488">
        <v>3093</v>
      </c>
      <c r="L20" s="488">
        <v>940272</v>
      </c>
      <c r="M20" s="484"/>
      <c r="N20" s="484">
        <v>304</v>
      </c>
      <c r="O20" s="488">
        <v>632</v>
      </c>
      <c r="P20" s="488">
        <v>198448</v>
      </c>
      <c r="Q20" s="505"/>
      <c r="R20" s="489">
        <v>314</v>
      </c>
    </row>
    <row r="21" spans="1:18" ht="14.45" customHeight="1" x14ac:dyDescent="0.2">
      <c r="A21" s="483" t="s">
        <v>924</v>
      </c>
      <c r="B21" s="484" t="s">
        <v>925</v>
      </c>
      <c r="C21" s="484" t="s">
        <v>476</v>
      </c>
      <c r="D21" s="484" t="s">
        <v>897</v>
      </c>
      <c r="E21" s="484" t="s">
        <v>930</v>
      </c>
      <c r="F21" s="484" t="s">
        <v>931</v>
      </c>
      <c r="G21" s="488">
        <v>85</v>
      </c>
      <c r="H21" s="488">
        <v>892500</v>
      </c>
      <c r="I21" s="484"/>
      <c r="J21" s="484">
        <v>10500</v>
      </c>
      <c r="K21" s="488">
        <v>98</v>
      </c>
      <c r="L21" s="488">
        <v>1031940</v>
      </c>
      <c r="M21" s="484"/>
      <c r="N21" s="484">
        <v>10530</v>
      </c>
      <c r="O21" s="488">
        <v>17</v>
      </c>
      <c r="P21" s="488">
        <v>180285</v>
      </c>
      <c r="Q21" s="505"/>
      <c r="R21" s="489">
        <v>10605</v>
      </c>
    </row>
    <row r="22" spans="1:18" ht="14.45" customHeight="1" x14ac:dyDescent="0.2">
      <c r="A22" s="483" t="s">
        <v>924</v>
      </c>
      <c r="B22" s="484" t="s">
        <v>925</v>
      </c>
      <c r="C22" s="484" t="s">
        <v>476</v>
      </c>
      <c r="D22" s="484" t="s">
        <v>897</v>
      </c>
      <c r="E22" s="484" t="s">
        <v>932</v>
      </c>
      <c r="F22" s="484" t="s">
        <v>933</v>
      </c>
      <c r="G22" s="488"/>
      <c r="H22" s="488"/>
      <c r="I22" s="484"/>
      <c r="J22" s="484"/>
      <c r="K22" s="488">
        <v>2</v>
      </c>
      <c r="L22" s="488">
        <v>960</v>
      </c>
      <c r="M22" s="484"/>
      <c r="N22" s="484">
        <v>480</v>
      </c>
      <c r="O22" s="488"/>
      <c r="P22" s="488"/>
      <c r="Q22" s="505"/>
      <c r="R22" s="489"/>
    </row>
    <row r="23" spans="1:18" ht="14.45" customHeight="1" x14ac:dyDescent="0.2">
      <c r="A23" s="483" t="s">
        <v>924</v>
      </c>
      <c r="B23" s="484" t="s">
        <v>925</v>
      </c>
      <c r="C23" s="484" t="s">
        <v>476</v>
      </c>
      <c r="D23" s="484" t="s">
        <v>897</v>
      </c>
      <c r="E23" s="484" t="s">
        <v>934</v>
      </c>
      <c r="F23" s="484" t="s">
        <v>935</v>
      </c>
      <c r="G23" s="488">
        <v>134</v>
      </c>
      <c r="H23" s="488">
        <v>89244</v>
      </c>
      <c r="I23" s="484"/>
      <c r="J23" s="484">
        <v>666</v>
      </c>
      <c r="K23" s="488">
        <v>130</v>
      </c>
      <c r="L23" s="488">
        <v>87100</v>
      </c>
      <c r="M23" s="484"/>
      <c r="N23" s="484">
        <v>670</v>
      </c>
      <c r="O23" s="488">
        <v>30</v>
      </c>
      <c r="P23" s="488">
        <v>21390</v>
      </c>
      <c r="Q23" s="505"/>
      <c r="R23" s="489">
        <v>713</v>
      </c>
    </row>
    <row r="24" spans="1:18" ht="14.45" customHeight="1" x14ac:dyDescent="0.2">
      <c r="A24" s="483" t="s">
        <v>924</v>
      </c>
      <c r="B24" s="484" t="s">
        <v>925</v>
      </c>
      <c r="C24" s="484" t="s">
        <v>476</v>
      </c>
      <c r="D24" s="484" t="s">
        <v>897</v>
      </c>
      <c r="E24" s="484" t="s">
        <v>936</v>
      </c>
      <c r="F24" s="484" t="s">
        <v>937</v>
      </c>
      <c r="G24" s="488">
        <v>231</v>
      </c>
      <c r="H24" s="488">
        <v>223839</v>
      </c>
      <c r="I24" s="484"/>
      <c r="J24" s="484">
        <v>969</v>
      </c>
      <c r="K24" s="488">
        <v>213</v>
      </c>
      <c r="L24" s="488">
        <v>207675</v>
      </c>
      <c r="M24" s="484"/>
      <c r="N24" s="484">
        <v>975</v>
      </c>
      <c r="O24" s="488">
        <v>39</v>
      </c>
      <c r="P24" s="488">
        <v>40482</v>
      </c>
      <c r="Q24" s="505"/>
      <c r="R24" s="489">
        <v>1038</v>
      </c>
    </row>
    <row r="25" spans="1:18" ht="14.45" customHeight="1" x14ac:dyDescent="0.2">
      <c r="A25" s="483" t="s">
        <v>924</v>
      </c>
      <c r="B25" s="484" t="s">
        <v>925</v>
      </c>
      <c r="C25" s="484" t="s">
        <v>476</v>
      </c>
      <c r="D25" s="484" t="s">
        <v>897</v>
      </c>
      <c r="E25" s="484" t="s">
        <v>938</v>
      </c>
      <c r="F25" s="484" t="s">
        <v>939</v>
      </c>
      <c r="G25" s="488">
        <v>736</v>
      </c>
      <c r="H25" s="488">
        <v>5589184</v>
      </c>
      <c r="I25" s="484"/>
      <c r="J25" s="484">
        <v>7594</v>
      </c>
      <c r="K25" s="488">
        <v>672</v>
      </c>
      <c r="L25" s="488">
        <v>5129376</v>
      </c>
      <c r="M25" s="484"/>
      <c r="N25" s="484">
        <v>7633</v>
      </c>
      <c r="O25" s="488">
        <v>141</v>
      </c>
      <c r="P25" s="488">
        <v>1114323</v>
      </c>
      <c r="Q25" s="505"/>
      <c r="R25" s="489">
        <v>7903</v>
      </c>
    </row>
    <row r="26" spans="1:18" ht="14.45" customHeight="1" x14ac:dyDescent="0.2">
      <c r="A26" s="483" t="s">
        <v>924</v>
      </c>
      <c r="B26" s="484" t="s">
        <v>925</v>
      </c>
      <c r="C26" s="484" t="s">
        <v>476</v>
      </c>
      <c r="D26" s="484" t="s">
        <v>897</v>
      </c>
      <c r="E26" s="484" t="s">
        <v>940</v>
      </c>
      <c r="F26" s="484" t="s">
        <v>941</v>
      </c>
      <c r="G26" s="488">
        <v>27</v>
      </c>
      <c r="H26" s="488">
        <v>143100</v>
      </c>
      <c r="I26" s="484"/>
      <c r="J26" s="484">
        <v>5300</v>
      </c>
      <c r="K26" s="488">
        <v>14</v>
      </c>
      <c r="L26" s="488">
        <v>74550</v>
      </c>
      <c r="M26" s="484"/>
      <c r="N26" s="484">
        <v>5325</v>
      </c>
      <c r="O26" s="488">
        <v>5</v>
      </c>
      <c r="P26" s="488">
        <v>27510</v>
      </c>
      <c r="Q26" s="505"/>
      <c r="R26" s="489">
        <v>5502</v>
      </c>
    </row>
    <row r="27" spans="1:18" ht="14.45" customHeight="1" x14ac:dyDescent="0.2">
      <c r="A27" s="483" t="s">
        <v>924</v>
      </c>
      <c r="B27" s="484" t="s">
        <v>925</v>
      </c>
      <c r="C27" s="484" t="s">
        <v>476</v>
      </c>
      <c r="D27" s="484" t="s">
        <v>897</v>
      </c>
      <c r="E27" s="484" t="s">
        <v>942</v>
      </c>
      <c r="F27" s="484" t="s">
        <v>943</v>
      </c>
      <c r="G27" s="488">
        <v>96</v>
      </c>
      <c r="H27" s="488">
        <v>1015200</v>
      </c>
      <c r="I27" s="484"/>
      <c r="J27" s="484">
        <v>10575</v>
      </c>
      <c r="K27" s="488">
        <v>82</v>
      </c>
      <c r="L27" s="488">
        <v>870758</v>
      </c>
      <c r="M27" s="484"/>
      <c r="N27" s="484">
        <v>10619</v>
      </c>
      <c r="O27" s="488">
        <v>9</v>
      </c>
      <c r="P27" s="488">
        <v>98379</v>
      </c>
      <c r="Q27" s="505"/>
      <c r="R27" s="489">
        <v>10931</v>
      </c>
    </row>
    <row r="28" spans="1:18" ht="14.45" customHeight="1" x14ac:dyDescent="0.2">
      <c r="A28" s="483" t="s">
        <v>924</v>
      </c>
      <c r="B28" s="484" t="s">
        <v>925</v>
      </c>
      <c r="C28" s="484" t="s">
        <v>476</v>
      </c>
      <c r="D28" s="484" t="s">
        <v>897</v>
      </c>
      <c r="E28" s="484" t="s">
        <v>944</v>
      </c>
      <c r="F28" s="484" t="s">
        <v>945</v>
      </c>
      <c r="G28" s="488">
        <v>12</v>
      </c>
      <c r="H28" s="488">
        <v>150060</v>
      </c>
      <c r="I28" s="484"/>
      <c r="J28" s="484">
        <v>12505</v>
      </c>
      <c r="K28" s="488">
        <v>23</v>
      </c>
      <c r="L28" s="488">
        <v>288857</v>
      </c>
      <c r="M28" s="484"/>
      <c r="N28" s="484">
        <v>12559</v>
      </c>
      <c r="O28" s="488"/>
      <c r="P28" s="488"/>
      <c r="Q28" s="505"/>
      <c r="R28" s="489"/>
    </row>
    <row r="29" spans="1:18" ht="14.45" customHeight="1" x14ac:dyDescent="0.2">
      <c r="A29" s="483" t="s">
        <v>924</v>
      </c>
      <c r="B29" s="484" t="s">
        <v>925</v>
      </c>
      <c r="C29" s="484" t="s">
        <v>476</v>
      </c>
      <c r="D29" s="484" t="s">
        <v>897</v>
      </c>
      <c r="E29" s="484" t="s">
        <v>946</v>
      </c>
      <c r="F29" s="484" t="s">
        <v>947</v>
      </c>
      <c r="G29" s="488">
        <v>8</v>
      </c>
      <c r="H29" s="488">
        <v>8984</v>
      </c>
      <c r="I29" s="484"/>
      <c r="J29" s="484">
        <v>1123</v>
      </c>
      <c r="K29" s="488">
        <v>1</v>
      </c>
      <c r="L29" s="488">
        <v>1132</v>
      </c>
      <c r="M29" s="484"/>
      <c r="N29" s="484">
        <v>1132</v>
      </c>
      <c r="O29" s="488"/>
      <c r="P29" s="488"/>
      <c r="Q29" s="505"/>
      <c r="R29" s="489"/>
    </row>
    <row r="30" spans="1:18" ht="14.45" customHeight="1" x14ac:dyDescent="0.2">
      <c r="A30" s="483" t="s">
        <v>924</v>
      </c>
      <c r="B30" s="484" t="s">
        <v>925</v>
      </c>
      <c r="C30" s="484" t="s">
        <v>476</v>
      </c>
      <c r="D30" s="484" t="s">
        <v>897</v>
      </c>
      <c r="E30" s="484" t="s">
        <v>948</v>
      </c>
      <c r="F30" s="484" t="s">
        <v>949</v>
      </c>
      <c r="G30" s="488"/>
      <c r="H30" s="488"/>
      <c r="I30" s="484"/>
      <c r="J30" s="484"/>
      <c r="K30" s="488">
        <v>5</v>
      </c>
      <c r="L30" s="488">
        <v>3165</v>
      </c>
      <c r="M30" s="484"/>
      <c r="N30" s="484">
        <v>633</v>
      </c>
      <c r="O30" s="488">
        <v>1</v>
      </c>
      <c r="P30" s="488">
        <v>676</v>
      </c>
      <c r="Q30" s="505"/>
      <c r="R30" s="489">
        <v>676</v>
      </c>
    </row>
    <row r="31" spans="1:18" ht="14.45" customHeight="1" x14ac:dyDescent="0.2">
      <c r="A31" s="483" t="s">
        <v>924</v>
      </c>
      <c r="B31" s="484" t="s">
        <v>925</v>
      </c>
      <c r="C31" s="484" t="s">
        <v>476</v>
      </c>
      <c r="D31" s="484" t="s">
        <v>897</v>
      </c>
      <c r="E31" s="484" t="s">
        <v>950</v>
      </c>
      <c r="F31" s="484" t="s">
        <v>951</v>
      </c>
      <c r="G31" s="488">
        <v>337</v>
      </c>
      <c r="H31" s="488">
        <v>206244</v>
      </c>
      <c r="I31" s="484"/>
      <c r="J31" s="484">
        <v>612</v>
      </c>
      <c r="K31" s="488">
        <v>301</v>
      </c>
      <c r="L31" s="488">
        <v>185115</v>
      </c>
      <c r="M31" s="484"/>
      <c r="N31" s="484">
        <v>615</v>
      </c>
      <c r="O31" s="488">
        <v>18</v>
      </c>
      <c r="P31" s="488">
        <v>11556</v>
      </c>
      <c r="Q31" s="505"/>
      <c r="R31" s="489">
        <v>642</v>
      </c>
    </row>
    <row r="32" spans="1:18" ht="14.45" customHeight="1" x14ac:dyDescent="0.2">
      <c r="A32" s="483" t="s">
        <v>924</v>
      </c>
      <c r="B32" s="484" t="s">
        <v>925</v>
      </c>
      <c r="C32" s="484" t="s">
        <v>476</v>
      </c>
      <c r="D32" s="484" t="s">
        <v>897</v>
      </c>
      <c r="E32" s="484" t="s">
        <v>952</v>
      </c>
      <c r="F32" s="484" t="s">
        <v>953</v>
      </c>
      <c r="G32" s="488">
        <v>258</v>
      </c>
      <c r="H32" s="488">
        <v>1157646</v>
      </c>
      <c r="I32" s="484"/>
      <c r="J32" s="484">
        <v>4487</v>
      </c>
      <c r="K32" s="488">
        <v>292</v>
      </c>
      <c r="L32" s="488">
        <v>1311956</v>
      </c>
      <c r="M32" s="484"/>
      <c r="N32" s="484">
        <v>4493</v>
      </c>
      <c r="O32" s="488">
        <v>17</v>
      </c>
      <c r="P32" s="488">
        <v>77452</v>
      </c>
      <c r="Q32" s="505"/>
      <c r="R32" s="489">
        <v>4556</v>
      </c>
    </row>
    <row r="33" spans="1:18" ht="14.45" customHeight="1" x14ac:dyDescent="0.2">
      <c r="A33" s="483" t="s">
        <v>924</v>
      </c>
      <c r="B33" s="484" t="s">
        <v>925</v>
      </c>
      <c r="C33" s="484" t="s">
        <v>476</v>
      </c>
      <c r="D33" s="484" t="s">
        <v>897</v>
      </c>
      <c r="E33" s="484" t="s">
        <v>954</v>
      </c>
      <c r="F33" s="484" t="s">
        <v>955</v>
      </c>
      <c r="G33" s="488">
        <v>1758</v>
      </c>
      <c r="H33" s="488">
        <v>1951380</v>
      </c>
      <c r="I33" s="484"/>
      <c r="J33" s="484">
        <v>1110</v>
      </c>
      <c r="K33" s="488">
        <v>1603</v>
      </c>
      <c r="L33" s="488">
        <v>1785742</v>
      </c>
      <c r="M33" s="484"/>
      <c r="N33" s="484">
        <v>1114</v>
      </c>
      <c r="O33" s="488">
        <v>449</v>
      </c>
      <c r="P33" s="488">
        <v>515452</v>
      </c>
      <c r="Q33" s="505"/>
      <c r="R33" s="489">
        <v>1148</v>
      </c>
    </row>
    <row r="34" spans="1:18" ht="14.45" customHeight="1" x14ac:dyDescent="0.2">
      <c r="A34" s="483" t="s">
        <v>924</v>
      </c>
      <c r="B34" s="484" t="s">
        <v>925</v>
      </c>
      <c r="C34" s="484" t="s">
        <v>476</v>
      </c>
      <c r="D34" s="484" t="s">
        <v>897</v>
      </c>
      <c r="E34" s="484" t="s">
        <v>956</v>
      </c>
      <c r="F34" s="484" t="s">
        <v>957</v>
      </c>
      <c r="G34" s="488">
        <v>775</v>
      </c>
      <c r="H34" s="488">
        <v>5771425</v>
      </c>
      <c r="I34" s="484"/>
      <c r="J34" s="484">
        <v>7447</v>
      </c>
      <c r="K34" s="488">
        <v>602</v>
      </c>
      <c r="L34" s="488">
        <v>4492124</v>
      </c>
      <c r="M34" s="484"/>
      <c r="N34" s="484">
        <v>7462</v>
      </c>
      <c r="O34" s="488">
        <v>61</v>
      </c>
      <c r="P34" s="488">
        <v>464332</v>
      </c>
      <c r="Q34" s="505"/>
      <c r="R34" s="489">
        <v>7612</v>
      </c>
    </row>
    <row r="35" spans="1:18" ht="14.45" customHeight="1" x14ac:dyDescent="0.2">
      <c r="A35" s="483" t="s">
        <v>924</v>
      </c>
      <c r="B35" s="484" t="s">
        <v>925</v>
      </c>
      <c r="C35" s="484" t="s">
        <v>476</v>
      </c>
      <c r="D35" s="484" t="s">
        <v>897</v>
      </c>
      <c r="E35" s="484" t="s">
        <v>958</v>
      </c>
      <c r="F35" s="484" t="s">
        <v>959</v>
      </c>
      <c r="G35" s="488">
        <v>179</v>
      </c>
      <c r="H35" s="488">
        <v>687181</v>
      </c>
      <c r="I35" s="484"/>
      <c r="J35" s="484">
        <v>3839</v>
      </c>
      <c r="K35" s="488">
        <v>179</v>
      </c>
      <c r="L35" s="488">
        <v>687897</v>
      </c>
      <c r="M35" s="484"/>
      <c r="N35" s="484">
        <v>3843</v>
      </c>
      <c r="O35" s="488">
        <v>28</v>
      </c>
      <c r="P35" s="488">
        <v>108556</v>
      </c>
      <c r="Q35" s="505"/>
      <c r="R35" s="489">
        <v>3877</v>
      </c>
    </row>
    <row r="36" spans="1:18" ht="14.45" customHeight="1" x14ac:dyDescent="0.2">
      <c r="A36" s="483" t="s">
        <v>924</v>
      </c>
      <c r="B36" s="484" t="s">
        <v>925</v>
      </c>
      <c r="C36" s="484" t="s">
        <v>476</v>
      </c>
      <c r="D36" s="484" t="s">
        <v>897</v>
      </c>
      <c r="E36" s="484" t="s">
        <v>960</v>
      </c>
      <c r="F36" s="484" t="s">
        <v>961</v>
      </c>
      <c r="G36" s="488">
        <v>972</v>
      </c>
      <c r="H36" s="488">
        <v>2331828</v>
      </c>
      <c r="I36" s="484"/>
      <c r="J36" s="484">
        <v>2399</v>
      </c>
      <c r="K36" s="488">
        <v>1559</v>
      </c>
      <c r="L36" s="488">
        <v>3744718</v>
      </c>
      <c r="M36" s="484"/>
      <c r="N36" s="484">
        <v>2402</v>
      </c>
      <c r="O36" s="488">
        <v>201</v>
      </c>
      <c r="P36" s="488">
        <v>487626</v>
      </c>
      <c r="Q36" s="505"/>
      <c r="R36" s="489">
        <v>2426</v>
      </c>
    </row>
    <row r="37" spans="1:18" ht="14.45" customHeight="1" x14ac:dyDescent="0.2">
      <c r="A37" s="483" t="s">
        <v>924</v>
      </c>
      <c r="B37" s="484" t="s">
        <v>925</v>
      </c>
      <c r="C37" s="484" t="s">
        <v>476</v>
      </c>
      <c r="D37" s="484" t="s">
        <v>897</v>
      </c>
      <c r="E37" s="484" t="s">
        <v>962</v>
      </c>
      <c r="F37" s="484" t="s">
        <v>963</v>
      </c>
      <c r="G37" s="488">
        <v>19</v>
      </c>
      <c r="H37" s="488">
        <v>675336</v>
      </c>
      <c r="I37" s="484"/>
      <c r="J37" s="484">
        <v>35544</v>
      </c>
      <c r="K37" s="488">
        <v>21</v>
      </c>
      <c r="L37" s="488">
        <v>747264</v>
      </c>
      <c r="M37" s="484"/>
      <c r="N37" s="484">
        <v>35584</v>
      </c>
      <c r="O37" s="488"/>
      <c r="P37" s="488"/>
      <c r="Q37" s="505"/>
      <c r="R37" s="489"/>
    </row>
    <row r="38" spans="1:18" ht="14.45" customHeight="1" x14ac:dyDescent="0.2">
      <c r="A38" s="483" t="s">
        <v>924</v>
      </c>
      <c r="B38" s="484" t="s">
        <v>925</v>
      </c>
      <c r="C38" s="484" t="s">
        <v>476</v>
      </c>
      <c r="D38" s="484" t="s">
        <v>897</v>
      </c>
      <c r="E38" s="484" t="s">
        <v>964</v>
      </c>
      <c r="F38" s="484" t="s">
        <v>965</v>
      </c>
      <c r="G38" s="488">
        <v>12</v>
      </c>
      <c r="H38" s="488">
        <v>105756</v>
      </c>
      <c r="I38" s="484"/>
      <c r="J38" s="484">
        <v>8813</v>
      </c>
      <c r="K38" s="488">
        <v>26</v>
      </c>
      <c r="L38" s="488">
        <v>229320</v>
      </c>
      <c r="M38" s="484"/>
      <c r="N38" s="484">
        <v>8820</v>
      </c>
      <c r="O38" s="488">
        <v>3</v>
      </c>
      <c r="P38" s="488">
        <v>26661</v>
      </c>
      <c r="Q38" s="505"/>
      <c r="R38" s="489">
        <v>8887</v>
      </c>
    </row>
    <row r="39" spans="1:18" ht="14.45" customHeight="1" x14ac:dyDescent="0.2">
      <c r="A39" s="483" t="s">
        <v>924</v>
      </c>
      <c r="B39" s="484" t="s">
        <v>925</v>
      </c>
      <c r="C39" s="484" t="s">
        <v>476</v>
      </c>
      <c r="D39" s="484" t="s">
        <v>897</v>
      </c>
      <c r="E39" s="484" t="s">
        <v>966</v>
      </c>
      <c r="F39" s="484" t="s">
        <v>967</v>
      </c>
      <c r="G39" s="488">
        <v>92</v>
      </c>
      <c r="H39" s="488">
        <v>920000</v>
      </c>
      <c r="I39" s="484"/>
      <c r="J39" s="484">
        <v>10000</v>
      </c>
      <c r="K39" s="488">
        <v>82</v>
      </c>
      <c r="L39" s="488">
        <v>820000</v>
      </c>
      <c r="M39" s="484"/>
      <c r="N39" s="484">
        <v>10000</v>
      </c>
      <c r="O39" s="488">
        <v>8</v>
      </c>
      <c r="P39" s="488">
        <v>80000</v>
      </c>
      <c r="Q39" s="505"/>
      <c r="R39" s="489">
        <v>10000</v>
      </c>
    </row>
    <row r="40" spans="1:18" ht="14.45" customHeight="1" x14ac:dyDescent="0.2">
      <c r="A40" s="483" t="s">
        <v>924</v>
      </c>
      <c r="B40" s="484" t="s">
        <v>925</v>
      </c>
      <c r="C40" s="484" t="s">
        <v>476</v>
      </c>
      <c r="D40" s="484" t="s">
        <v>897</v>
      </c>
      <c r="E40" s="484" t="s">
        <v>968</v>
      </c>
      <c r="F40" s="484" t="s">
        <v>969</v>
      </c>
      <c r="G40" s="488">
        <v>449</v>
      </c>
      <c r="H40" s="488">
        <v>4834233.3499999996</v>
      </c>
      <c r="I40" s="484"/>
      <c r="J40" s="484">
        <v>10766.66670378619</v>
      </c>
      <c r="K40" s="488">
        <v>395</v>
      </c>
      <c r="L40" s="488">
        <v>4252833.33</v>
      </c>
      <c r="M40" s="484"/>
      <c r="N40" s="484">
        <v>10766.666658227849</v>
      </c>
      <c r="O40" s="488">
        <v>106</v>
      </c>
      <c r="P40" s="488">
        <v>1141266.68</v>
      </c>
      <c r="Q40" s="505"/>
      <c r="R40" s="489">
        <v>10766.66679245283</v>
      </c>
    </row>
    <row r="41" spans="1:18" ht="14.45" customHeight="1" x14ac:dyDescent="0.2">
      <c r="A41" s="483" t="s">
        <v>924</v>
      </c>
      <c r="B41" s="484" t="s">
        <v>925</v>
      </c>
      <c r="C41" s="484" t="s">
        <v>476</v>
      </c>
      <c r="D41" s="484" t="s">
        <v>897</v>
      </c>
      <c r="E41" s="484" t="s">
        <v>970</v>
      </c>
      <c r="F41" s="484" t="s">
        <v>971</v>
      </c>
      <c r="G41" s="488">
        <v>214</v>
      </c>
      <c r="H41" s="488">
        <v>1783333.3399999999</v>
      </c>
      <c r="I41" s="484"/>
      <c r="J41" s="484">
        <v>8333.3333644859813</v>
      </c>
      <c r="K41" s="488">
        <v>212</v>
      </c>
      <c r="L41" s="488">
        <v>1766666.6600000004</v>
      </c>
      <c r="M41" s="484"/>
      <c r="N41" s="484">
        <v>8333.3333018867943</v>
      </c>
      <c r="O41" s="488">
        <v>49</v>
      </c>
      <c r="P41" s="488">
        <v>408333.33999999997</v>
      </c>
      <c r="Q41" s="505"/>
      <c r="R41" s="489">
        <v>8333.333469387755</v>
      </c>
    </row>
    <row r="42" spans="1:18" ht="14.45" customHeight="1" x14ac:dyDescent="0.2">
      <c r="A42" s="483" t="s">
        <v>924</v>
      </c>
      <c r="B42" s="484" t="s">
        <v>925</v>
      </c>
      <c r="C42" s="484" t="s">
        <v>476</v>
      </c>
      <c r="D42" s="484" t="s">
        <v>897</v>
      </c>
      <c r="E42" s="484" t="s">
        <v>972</v>
      </c>
      <c r="F42" s="484" t="s">
        <v>973</v>
      </c>
      <c r="G42" s="488">
        <v>649</v>
      </c>
      <c r="H42" s="488">
        <v>0</v>
      </c>
      <c r="I42" s="484"/>
      <c r="J42" s="484">
        <v>0</v>
      </c>
      <c r="K42" s="488">
        <v>748</v>
      </c>
      <c r="L42" s="488">
        <v>0</v>
      </c>
      <c r="M42" s="484"/>
      <c r="N42" s="484">
        <v>0</v>
      </c>
      <c r="O42" s="488">
        <v>162</v>
      </c>
      <c r="P42" s="488">
        <v>0</v>
      </c>
      <c r="Q42" s="505"/>
      <c r="R42" s="489">
        <v>0</v>
      </c>
    </row>
    <row r="43" spans="1:18" ht="14.45" customHeight="1" x14ac:dyDescent="0.2">
      <c r="A43" s="483" t="s">
        <v>924</v>
      </c>
      <c r="B43" s="484" t="s">
        <v>925</v>
      </c>
      <c r="C43" s="484" t="s">
        <v>476</v>
      </c>
      <c r="D43" s="484" t="s">
        <v>897</v>
      </c>
      <c r="E43" s="484" t="s">
        <v>974</v>
      </c>
      <c r="F43" s="484" t="s">
        <v>975</v>
      </c>
      <c r="G43" s="488">
        <v>299</v>
      </c>
      <c r="H43" s="488">
        <v>2466750</v>
      </c>
      <c r="I43" s="484"/>
      <c r="J43" s="484">
        <v>8250</v>
      </c>
      <c r="K43" s="488">
        <v>234</v>
      </c>
      <c r="L43" s="488">
        <v>1930500</v>
      </c>
      <c r="M43" s="484"/>
      <c r="N43" s="484">
        <v>8250</v>
      </c>
      <c r="O43" s="488">
        <v>48</v>
      </c>
      <c r="P43" s="488">
        <v>396000</v>
      </c>
      <c r="Q43" s="505"/>
      <c r="R43" s="489">
        <v>8250</v>
      </c>
    </row>
    <row r="44" spans="1:18" ht="14.45" customHeight="1" x14ac:dyDescent="0.2">
      <c r="A44" s="483" t="s">
        <v>924</v>
      </c>
      <c r="B44" s="484" t="s">
        <v>925</v>
      </c>
      <c r="C44" s="484" t="s">
        <v>476</v>
      </c>
      <c r="D44" s="484" t="s">
        <v>897</v>
      </c>
      <c r="E44" s="484" t="s">
        <v>976</v>
      </c>
      <c r="F44" s="484" t="s">
        <v>977</v>
      </c>
      <c r="G44" s="488">
        <v>47</v>
      </c>
      <c r="H44" s="488">
        <v>0</v>
      </c>
      <c r="I44" s="484"/>
      <c r="J44" s="484">
        <v>0</v>
      </c>
      <c r="K44" s="488">
        <v>126</v>
      </c>
      <c r="L44" s="488">
        <v>0</v>
      </c>
      <c r="M44" s="484"/>
      <c r="N44" s="484">
        <v>0</v>
      </c>
      <c r="O44" s="488">
        <v>57</v>
      </c>
      <c r="P44" s="488">
        <v>0</v>
      </c>
      <c r="Q44" s="505"/>
      <c r="R44" s="489">
        <v>0</v>
      </c>
    </row>
    <row r="45" spans="1:18" ht="14.45" customHeight="1" x14ac:dyDescent="0.2">
      <c r="A45" s="483" t="s">
        <v>924</v>
      </c>
      <c r="B45" s="484" t="s">
        <v>925</v>
      </c>
      <c r="C45" s="484" t="s">
        <v>476</v>
      </c>
      <c r="D45" s="484" t="s">
        <v>897</v>
      </c>
      <c r="E45" s="484" t="s">
        <v>978</v>
      </c>
      <c r="F45" s="484" t="s">
        <v>979</v>
      </c>
      <c r="G45" s="488"/>
      <c r="H45" s="488"/>
      <c r="I45" s="484"/>
      <c r="J45" s="484"/>
      <c r="K45" s="488">
        <v>1</v>
      </c>
      <c r="L45" s="488">
        <v>4059</v>
      </c>
      <c r="M45" s="484"/>
      <c r="N45" s="484">
        <v>4059</v>
      </c>
      <c r="O45" s="488"/>
      <c r="P45" s="488"/>
      <c r="Q45" s="505"/>
      <c r="R45" s="489"/>
    </row>
    <row r="46" spans="1:18" ht="14.45" customHeight="1" x14ac:dyDescent="0.2">
      <c r="A46" s="483" t="s">
        <v>924</v>
      </c>
      <c r="B46" s="484" t="s">
        <v>925</v>
      </c>
      <c r="C46" s="484" t="s">
        <v>476</v>
      </c>
      <c r="D46" s="484" t="s">
        <v>897</v>
      </c>
      <c r="E46" s="484" t="s">
        <v>980</v>
      </c>
      <c r="F46" s="484" t="s">
        <v>981</v>
      </c>
      <c r="G46" s="488">
        <v>49</v>
      </c>
      <c r="H46" s="488">
        <v>1497222.26</v>
      </c>
      <c r="I46" s="484"/>
      <c r="J46" s="484">
        <v>30555.556326530612</v>
      </c>
      <c r="K46" s="488">
        <v>126</v>
      </c>
      <c r="L46" s="488">
        <v>3850000.0500000003</v>
      </c>
      <c r="M46" s="484"/>
      <c r="N46" s="484">
        <v>30555.555952380953</v>
      </c>
      <c r="O46" s="488">
        <v>56</v>
      </c>
      <c r="P46" s="488">
        <v>1711111.1300000001</v>
      </c>
      <c r="Q46" s="505"/>
      <c r="R46" s="489">
        <v>30555.555892857144</v>
      </c>
    </row>
    <row r="47" spans="1:18" ht="14.45" customHeight="1" x14ac:dyDescent="0.2">
      <c r="A47" s="483" t="s">
        <v>924</v>
      </c>
      <c r="B47" s="484" t="s">
        <v>925</v>
      </c>
      <c r="C47" s="484" t="s">
        <v>476</v>
      </c>
      <c r="D47" s="484" t="s">
        <v>897</v>
      </c>
      <c r="E47" s="484" t="s">
        <v>982</v>
      </c>
      <c r="F47" s="484" t="s">
        <v>983</v>
      </c>
      <c r="G47" s="488">
        <v>34</v>
      </c>
      <c r="H47" s="488">
        <v>144840</v>
      </c>
      <c r="I47" s="484"/>
      <c r="J47" s="484">
        <v>4260</v>
      </c>
      <c r="K47" s="488">
        <v>31</v>
      </c>
      <c r="L47" s="488">
        <v>132060</v>
      </c>
      <c r="M47" s="484"/>
      <c r="N47" s="484">
        <v>4260</v>
      </c>
      <c r="O47" s="488">
        <v>6</v>
      </c>
      <c r="P47" s="488">
        <v>25560</v>
      </c>
      <c r="Q47" s="505"/>
      <c r="R47" s="489">
        <v>4260</v>
      </c>
    </row>
    <row r="48" spans="1:18" ht="14.45" customHeight="1" x14ac:dyDescent="0.2">
      <c r="A48" s="483" t="s">
        <v>924</v>
      </c>
      <c r="B48" s="484" t="s">
        <v>925</v>
      </c>
      <c r="C48" s="484" t="s">
        <v>476</v>
      </c>
      <c r="D48" s="484" t="s">
        <v>897</v>
      </c>
      <c r="E48" s="484" t="s">
        <v>984</v>
      </c>
      <c r="F48" s="484" t="s">
        <v>985</v>
      </c>
      <c r="G48" s="488">
        <v>40</v>
      </c>
      <c r="H48" s="488">
        <v>212888.88</v>
      </c>
      <c r="I48" s="484"/>
      <c r="J48" s="484">
        <v>5322.2219999999998</v>
      </c>
      <c r="K48" s="488">
        <v>22</v>
      </c>
      <c r="L48" s="488">
        <v>117088.88</v>
      </c>
      <c r="M48" s="484"/>
      <c r="N48" s="484">
        <v>5322.221818181818</v>
      </c>
      <c r="O48" s="488">
        <v>5</v>
      </c>
      <c r="P48" s="488">
        <v>26611.100000000002</v>
      </c>
      <c r="Q48" s="505"/>
      <c r="R48" s="489">
        <v>5322.22</v>
      </c>
    </row>
    <row r="49" spans="1:18" ht="14.45" customHeight="1" x14ac:dyDescent="0.2">
      <c r="A49" s="483" t="s">
        <v>924</v>
      </c>
      <c r="B49" s="484" t="s">
        <v>925</v>
      </c>
      <c r="C49" s="484" t="s">
        <v>476</v>
      </c>
      <c r="D49" s="484" t="s">
        <v>897</v>
      </c>
      <c r="E49" s="484" t="s">
        <v>986</v>
      </c>
      <c r="F49" s="484" t="s">
        <v>987</v>
      </c>
      <c r="G49" s="488">
        <v>315</v>
      </c>
      <c r="H49" s="488">
        <v>13860000</v>
      </c>
      <c r="I49" s="484"/>
      <c r="J49" s="484">
        <v>44000</v>
      </c>
      <c r="K49" s="488">
        <v>354</v>
      </c>
      <c r="L49" s="488">
        <v>15576000</v>
      </c>
      <c r="M49" s="484"/>
      <c r="N49" s="484">
        <v>44000</v>
      </c>
      <c r="O49" s="488">
        <v>73</v>
      </c>
      <c r="P49" s="488">
        <v>3212000</v>
      </c>
      <c r="Q49" s="505"/>
      <c r="R49" s="489">
        <v>44000</v>
      </c>
    </row>
    <row r="50" spans="1:18" ht="14.45" customHeight="1" x14ac:dyDescent="0.2">
      <c r="A50" s="483" t="s">
        <v>924</v>
      </c>
      <c r="B50" s="484" t="s">
        <v>925</v>
      </c>
      <c r="C50" s="484" t="s">
        <v>476</v>
      </c>
      <c r="D50" s="484" t="s">
        <v>897</v>
      </c>
      <c r="E50" s="484" t="s">
        <v>988</v>
      </c>
      <c r="F50" s="484" t="s">
        <v>989</v>
      </c>
      <c r="G50" s="488">
        <v>3</v>
      </c>
      <c r="H50" s="488">
        <v>119391</v>
      </c>
      <c r="I50" s="484"/>
      <c r="J50" s="484">
        <v>39797</v>
      </c>
      <c r="K50" s="488">
        <v>105</v>
      </c>
      <c r="L50" s="488">
        <v>4185300</v>
      </c>
      <c r="M50" s="484"/>
      <c r="N50" s="484">
        <v>39860</v>
      </c>
      <c r="O50" s="488">
        <v>48</v>
      </c>
      <c r="P50" s="488">
        <v>1943472</v>
      </c>
      <c r="Q50" s="505"/>
      <c r="R50" s="489">
        <v>40489</v>
      </c>
    </row>
    <row r="51" spans="1:18" ht="14.45" customHeight="1" x14ac:dyDescent="0.2">
      <c r="A51" s="483" t="s">
        <v>924</v>
      </c>
      <c r="B51" s="484" t="s">
        <v>925</v>
      </c>
      <c r="C51" s="484" t="s">
        <v>476</v>
      </c>
      <c r="D51" s="484" t="s">
        <v>897</v>
      </c>
      <c r="E51" s="484" t="s">
        <v>990</v>
      </c>
      <c r="F51" s="484" t="s">
        <v>991</v>
      </c>
      <c r="G51" s="488">
        <v>2</v>
      </c>
      <c r="H51" s="488">
        <v>63734</v>
      </c>
      <c r="I51" s="484"/>
      <c r="J51" s="484">
        <v>31867</v>
      </c>
      <c r="K51" s="488"/>
      <c r="L51" s="488"/>
      <c r="M51" s="484"/>
      <c r="N51" s="484"/>
      <c r="O51" s="488"/>
      <c r="P51" s="488"/>
      <c r="Q51" s="505"/>
      <c r="R51" s="489"/>
    </row>
    <row r="52" spans="1:18" ht="14.45" customHeight="1" x14ac:dyDescent="0.2">
      <c r="A52" s="483" t="s">
        <v>924</v>
      </c>
      <c r="B52" s="484" t="s">
        <v>925</v>
      </c>
      <c r="C52" s="484" t="s">
        <v>476</v>
      </c>
      <c r="D52" s="484" t="s">
        <v>897</v>
      </c>
      <c r="E52" s="484" t="s">
        <v>992</v>
      </c>
      <c r="F52" s="484" t="s">
        <v>993</v>
      </c>
      <c r="G52" s="488"/>
      <c r="H52" s="488"/>
      <c r="I52" s="484"/>
      <c r="J52" s="484"/>
      <c r="K52" s="488"/>
      <c r="L52" s="488"/>
      <c r="M52" s="484"/>
      <c r="N52" s="484"/>
      <c r="O52" s="488">
        <v>2</v>
      </c>
      <c r="P52" s="488">
        <v>88000</v>
      </c>
      <c r="Q52" s="505"/>
      <c r="R52" s="489">
        <v>44000</v>
      </c>
    </row>
    <row r="53" spans="1:18" ht="14.45" customHeight="1" x14ac:dyDescent="0.2">
      <c r="A53" s="483" t="s">
        <v>924</v>
      </c>
      <c r="B53" s="484" t="s">
        <v>925</v>
      </c>
      <c r="C53" s="484" t="s">
        <v>476</v>
      </c>
      <c r="D53" s="484" t="s">
        <v>897</v>
      </c>
      <c r="E53" s="484" t="s">
        <v>994</v>
      </c>
      <c r="F53" s="484" t="s">
        <v>995</v>
      </c>
      <c r="G53" s="488"/>
      <c r="H53" s="488"/>
      <c r="I53" s="484"/>
      <c r="J53" s="484"/>
      <c r="K53" s="488">
        <v>2</v>
      </c>
      <c r="L53" s="488">
        <v>127111.11</v>
      </c>
      <c r="M53" s="484"/>
      <c r="N53" s="484">
        <v>63555.555</v>
      </c>
      <c r="O53" s="488"/>
      <c r="P53" s="488"/>
      <c r="Q53" s="505"/>
      <c r="R53" s="489"/>
    </row>
    <row r="54" spans="1:18" ht="14.45" customHeight="1" x14ac:dyDescent="0.2">
      <c r="A54" s="483" t="s">
        <v>924</v>
      </c>
      <c r="B54" s="484" t="s">
        <v>925</v>
      </c>
      <c r="C54" s="484" t="s">
        <v>476</v>
      </c>
      <c r="D54" s="484" t="s">
        <v>897</v>
      </c>
      <c r="E54" s="484" t="s">
        <v>996</v>
      </c>
      <c r="F54" s="484" t="s">
        <v>997</v>
      </c>
      <c r="G54" s="488"/>
      <c r="H54" s="488"/>
      <c r="I54" s="484"/>
      <c r="J54" s="484"/>
      <c r="K54" s="488">
        <v>14</v>
      </c>
      <c r="L54" s="488">
        <v>210000</v>
      </c>
      <c r="M54" s="484"/>
      <c r="N54" s="484">
        <v>15000</v>
      </c>
      <c r="O54" s="488">
        <v>2</v>
      </c>
      <c r="P54" s="488">
        <v>30000</v>
      </c>
      <c r="Q54" s="505"/>
      <c r="R54" s="489">
        <v>15000</v>
      </c>
    </row>
    <row r="55" spans="1:18" ht="14.45" customHeight="1" thickBot="1" x14ac:dyDescent="0.25">
      <c r="A55" s="490" t="s">
        <v>924</v>
      </c>
      <c r="B55" s="491" t="s">
        <v>925</v>
      </c>
      <c r="C55" s="491" t="s">
        <v>476</v>
      </c>
      <c r="D55" s="491" t="s">
        <v>897</v>
      </c>
      <c r="E55" s="491" t="s">
        <v>998</v>
      </c>
      <c r="F55" s="491" t="s">
        <v>999</v>
      </c>
      <c r="G55" s="495"/>
      <c r="H55" s="495"/>
      <c r="I55" s="491"/>
      <c r="J55" s="491"/>
      <c r="K55" s="495">
        <v>5</v>
      </c>
      <c r="L55" s="495">
        <v>10844.45</v>
      </c>
      <c r="M55" s="491"/>
      <c r="N55" s="491">
        <v>2168.8900000000003</v>
      </c>
      <c r="O55" s="495">
        <v>19</v>
      </c>
      <c r="P55" s="495">
        <v>41208.899999999994</v>
      </c>
      <c r="Q55" s="507"/>
      <c r="R55" s="496">
        <v>2168.8894736842103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D4FCFE4-3D24-47A7-8191-FD13AB896829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1001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28558</v>
      </c>
      <c r="I3" s="103">
        <f t="shared" si="0"/>
        <v>60151985.640000001</v>
      </c>
      <c r="J3" s="74"/>
      <c r="K3" s="74"/>
      <c r="L3" s="103">
        <f t="shared" si="0"/>
        <v>28368</v>
      </c>
      <c r="M3" s="103">
        <f t="shared" si="0"/>
        <v>66729834.240000002</v>
      </c>
      <c r="N3" s="74"/>
      <c r="O3" s="74"/>
      <c r="P3" s="103">
        <f t="shared" si="0"/>
        <v>6039</v>
      </c>
      <c r="Q3" s="103">
        <f t="shared" si="0"/>
        <v>15285417.359999999</v>
      </c>
      <c r="R3" s="75">
        <f>IF(M3=0,0,Q3/M3)</f>
        <v>0.22906421893728354</v>
      </c>
      <c r="S3" s="104">
        <f>IF(P3=0,0,Q3/P3)</f>
        <v>2531.1172975658219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6"/>
      <c r="B5" s="606"/>
      <c r="C5" s="607"/>
      <c r="D5" s="616"/>
      <c r="E5" s="608"/>
      <c r="F5" s="609"/>
      <c r="G5" s="610"/>
      <c r="H5" s="611" t="s">
        <v>71</v>
      </c>
      <c r="I5" s="612" t="s">
        <v>14</v>
      </c>
      <c r="J5" s="613"/>
      <c r="K5" s="613"/>
      <c r="L5" s="611" t="s">
        <v>71</v>
      </c>
      <c r="M5" s="612" t="s">
        <v>14</v>
      </c>
      <c r="N5" s="613"/>
      <c r="O5" s="613"/>
      <c r="P5" s="611" t="s">
        <v>71</v>
      </c>
      <c r="Q5" s="612" t="s">
        <v>14</v>
      </c>
      <c r="R5" s="614"/>
      <c r="S5" s="615"/>
    </row>
    <row r="6" spans="1:19" ht="14.45" customHeight="1" x14ac:dyDescent="0.2">
      <c r="A6" s="542" t="s">
        <v>895</v>
      </c>
      <c r="B6" s="543" t="s">
        <v>896</v>
      </c>
      <c r="C6" s="543" t="s">
        <v>473</v>
      </c>
      <c r="D6" s="543" t="s">
        <v>889</v>
      </c>
      <c r="E6" s="543" t="s">
        <v>897</v>
      </c>
      <c r="F6" s="543" t="s">
        <v>898</v>
      </c>
      <c r="G6" s="543" t="s">
        <v>899</v>
      </c>
      <c r="H6" s="116">
        <v>215</v>
      </c>
      <c r="I6" s="116">
        <v>14405</v>
      </c>
      <c r="J6" s="543"/>
      <c r="K6" s="543">
        <v>67</v>
      </c>
      <c r="L6" s="116">
        <v>201</v>
      </c>
      <c r="M6" s="116">
        <v>13668</v>
      </c>
      <c r="N6" s="543"/>
      <c r="O6" s="543">
        <v>68</v>
      </c>
      <c r="P6" s="116">
        <v>24</v>
      </c>
      <c r="Q6" s="116">
        <v>1728</v>
      </c>
      <c r="R6" s="548"/>
      <c r="S6" s="559">
        <v>72</v>
      </c>
    </row>
    <row r="7" spans="1:19" ht="14.45" customHeight="1" x14ac:dyDescent="0.2">
      <c r="A7" s="483" t="s">
        <v>895</v>
      </c>
      <c r="B7" s="484" t="s">
        <v>896</v>
      </c>
      <c r="C7" s="484" t="s">
        <v>473</v>
      </c>
      <c r="D7" s="484" t="s">
        <v>889</v>
      </c>
      <c r="E7" s="484" t="s">
        <v>897</v>
      </c>
      <c r="F7" s="484" t="s">
        <v>900</v>
      </c>
      <c r="G7" s="484" t="s">
        <v>901</v>
      </c>
      <c r="H7" s="488">
        <v>416</v>
      </c>
      <c r="I7" s="488">
        <v>15808</v>
      </c>
      <c r="J7" s="484"/>
      <c r="K7" s="484">
        <v>38</v>
      </c>
      <c r="L7" s="488">
        <v>315</v>
      </c>
      <c r="M7" s="488">
        <v>11970</v>
      </c>
      <c r="N7" s="484"/>
      <c r="O7" s="484">
        <v>38</v>
      </c>
      <c r="P7" s="488">
        <v>53</v>
      </c>
      <c r="Q7" s="488">
        <v>2120</v>
      </c>
      <c r="R7" s="505"/>
      <c r="S7" s="489">
        <v>40</v>
      </c>
    </row>
    <row r="8" spans="1:19" ht="14.45" customHeight="1" x14ac:dyDescent="0.2">
      <c r="A8" s="483" t="s">
        <v>895</v>
      </c>
      <c r="B8" s="484" t="s">
        <v>896</v>
      </c>
      <c r="C8" s="484" t="s">
        <v>473</v>
      </c>
      <c r="D8" s="484" t="s">
        <v>889</v>
      </c>
      <c r="E8" s="484" t="s">
        <v>897</v>
      </c>
      <c r="F8" s="484" t="s">
        <v>902</v>
      </c>
      <c r="G8" s="484" t="s">
        <v>903</v>
      </c>
      <c r="H8" s="488"/>
      <c r="I8" s="488"/>
      <c r="J8" s="484"/>
      <c r="K8" s="484"/>
      <c r="L8" s="488">
        <v>1</v>
      </c>
      <c r="M8" s="488">
        <v>5</v>
      </c>
      <c r="N8" s="484"/>
      <c r="O8" s="484">
        <v>5</v>
      </c>
      <c r="P8" s="488"/>
      <c r="Q8" s="488"/>
      <c r="R8" s="505"/>
      <c r="S8" s="489"/>
    </row>
    <row r="9" spans="1:19" ht="14.45" customHeight="1" x14ac:dyDescent="0.2">
      <c r="A9" s="483" t="s">
        <v>895</v>
      </c>
      <c r="B9" s="484" t="s">
        <v>896</v>
      </c>
      <c r="C9" s="484" t="s">
        <v>473</v>
      </c>
      <c r="D9" s="484" t="s">
        <v>889</v>
      </c>
      <c r="E9" s="484" t="s">
        <v>897</v>
      </c>
      <c r="F9" s="484" t="s">
        <v>904</v>
      </c>
      <c r="G9" s="484" t="s">
        <v>905</v>
      </c>
      <c r="H9" s="488">
        <v>1587</v>
      </c>
      <c r="I9" s="488">
        <v>3964326</v>
      </c>
      <c r="J9" s="484"/>
      <c r="K9" s="484">
        <v>2498</v>
      </c>
      <c r="L9" s="488">
        <v>1633</v>
      </c>
      <c r="M9" s="488">
        <v>4098830</v>
      </c>
      <c r="N9" s="484"/>
      <c r="O9" s="484">
        <v>2510</v>
      </c>
      <c r="P9" s="488">
        <v>353</v>
      </c>
      <c r="Q9" s="488">
        <v>946040</v>
      </c>
      <c r="R9" s="505"/>
      <c r="S9" s="489">
        <v>2680</v>
      </c>
    </row>
    <row r="10" spans="1:19" ht="14.45" customHeight="1" x14ac:dyDescent="0.2">
      <c r="A10" s="483" t="s">
        <v>895</v>
      </c>
      <c r="B10" s="484" t="s">
        <v>896</v>
      </c>
      <c r="C10" s="484" t="s">
        <v>473</v>
      </c>
      <c r="D10" s="484" t="s">
        <v>889</v>
      </c>
      <c r="E10" s="484" t="s">
        <v>897</v>
      </c>
      <c r="F10" s="484" t="s">
        <v>906</v>
      </c>
      <c r="G10" s="484" t="s">
        <v>907</v>
      </c>
      <c r="H10" s="488">
        <v>306</v>
      </c>
      <c r="I10" s="488">
        <v>107100</v>
      </c>
      <c r="J10" s="484"/>
      <c r="K10" s="484">
        <v>350</v>
      </c>
      <c r="L10" s="488">
        <v>190</v>
      </c>
      <c r="M10" s="488">
        <v>66880</v>
      </c>
      <c r="N10" s="484"/>
      <c r="O10" s="484">
        <v>352</v>
      </c>
      <c r="P10" s="488">
        <v>38</v>
      </c>
      <c r="Q10" s="488">
        <v>14440</v>
      </c>
      <c r="R10" s="505"/>
      <c r="S10" s="489">
        <v>380</v>
      </c>
    </row>
    <row r="11" spans="1:19" ht="14.45" customHeight="1" x14ac:dyDescent="0.2">
      <c r="A11" s="483" t="s">
        <v>895</v>
      </c>
      <c r="B11" s="484" t="s">
        <v>896</v>
      </c>
      <c r="C11" s="484" t="s">
        <v>473</v>
      </c>
      <c r="D11" s="484" t="s">
        <v>889</v>
      </c>
      <c r="E11" s="484" t="s">
        <v>897</v>
      </c>
      <c r="F11" s="484" t="s">
        <v>908</v>
      </c>
      <c r="G11" s="484" t="s">
        <v>909</v>
      </c>
      <c r="H11" s="488">
        <v>3021</v>
      </c>
      <c r="I11" s="488">
        <v>1069434</v>
      </c>
      <c r="J11" s="484"/>
      <c r="K11" s="484">
        <v>354</v>
      </c>
      <c r="L11" s="488">
        <v>3124</v>
      </c>
      <c r="M11" s="488">
        <v>1112144</v>
      </c>
      <c r="N11" s="484"/>
      <c r="O11" s="484">
        <v>356</v>
      </c>
      <c r="P11" s="488">
        <v>712</v>
      </c>
      <c r="Q11" s="488">
        <v>273408</v>
      </c>
      <c r="R11" s="505"/>
      <c r="S11" s="489">
        <v>384</v>
      </c>
    </row>
    <row r="12" spans="1:19" ht="14.45" customHeight="1" x14ac:dyDescent="0.2">
      <c r="A12" s="483" t="s">
        <v>895</v>
      </c>
      <c r="B12" s="484" t="s">
        <v>896</v>
      </c>
      <c r="C12" s="484" t="s">
        <v>473</v>
      </c>
      <c r="D12" s="484" t="s">
        <v>889</v>
      </c>
      <c r="E12" s="484" t="s">
        <v>897</v>
      </c>
      <c r="F12" s="484" t="s">
        <v>910</v>
      </c>
      <c r="G12" s="484" t="s">
        <v>911</v>
      </c>
      <c r="H12" s="488">
        <v>6027</v>
      </c>
      <c r="I12" s="488">
        <v>200899.80999999985</v>
      </c>
      <c r="J12" s="484"/>
      <c r="K12" s="484">
        <v>33.333301808528262</v>
      </c>
      <c r="L12" s="488">
        <v>5954</v>
      </c>
      <c r="M12" s="488">
        <v>226103.75999999972</v>
      </c>
      <c r="N12" s="484"/>
      <c r="O12" s="484">
        <v>37.975102452132973</v>
      </c>
      <c r="P12" s="488">
        <v>1312</v>
      </c>
      <c r="Q12" s="488">
        <v>59769.209999999963</v>
      </c>
      <c r="R12" s="505"/>
      <c r="S12" s="489">
        <v>45.555800304878019</v>
      </c>
    </row>
    <row r="13" spans="1:19" ht="14.45" customHeight="1" x14ac:dyDescent="0.2">
      <c r="A13" s="483" t="s">
        <v>895</v>
      </c>
      <c r="B13" s="484" t="s">
        <v>896</v>
      </c>
      <c r="C13" s="484" t="s">
        <v>473</v>
      </c>
      <c r="D13" s="484" t="s">
        <v>889</v>
      </c>
      <c r="E13" s="484" t="s">
        <v>897</v>
      </c>
      <c r="F13" s="484" t="s">
        <v>912</v>
      </c>
      <c r="G13" s="484" t="s">
        <v>913</v>
      </c>
      <c r="H13" s="488">
        <v>3321</v>
      </c>
      <c r="I13" s="488">
        <v>5077809</v>
      </c>
      <c r="J13" s="484"/>
      <c r="K13" s="484">
        <v>1529</v>
      </c>
      <c r="L13" s="488">
        <v>3060</v>
      </c>
      <c r="M13" s="488">
        <v>4697100</v>
      </c>
      <c r="N13" s="484"/>
      <c r="O13" s="484">
        <v>1535</v>
      </c>
      <c r="P13" s="488">
        <v>670</v>
      </c>
      <c r="Q13" s="488">
        <v>1085400</v>
      </c>
      <c r="R13" s="505"/>
      <c r="S13" s="489">
        <v>1620</v>
      </c>
    </row>
    <row r="14" spans="1:19" ht="14.45" customHeight="1" x14ac:dyDescent="0.2">
      <c r="A14" s="483" t="s">
        <v>895</v>
      </c>
      <c r="B14" s="484" t="s">
        <v>896</v>
      </c>
      <c r="C14" s="484" t="s">
        <v>473</v>
      </c>
      <c r="D14" s="484" t="s">
        <v>889</v>
      </c>
      <c r="E14" s="484" t="s">
        <v>897</v>
      </c>
      <c r="F14" s="484" t="s">
        <v>914</v>
      </c>
      <c r="G14" s="484" t="s">
        <v>915</v>
      </c>
      <c r="H14" s="488">
        <v>649</v>
      </c>
      <c r="I14" s="488">
        <v>75284</v>
      </c>
      <c r="J14" s="484"/>
      <c r="K14" s="484">
        <v>116</v>
      </c>
      <c r="L14" s="488">
        <v>757</v>
      </c>
      <c r="M14" s="488">
        <v>88569</v>
      </c>
      <c r="N14" s="484"/>
      <c r="O14" s="484">
        <v>117</v>
      </c>
      <c r="P14" s="488">
        <v>169</v>
      </c>
      <c r="Q14" s="488">
        <v>21463</v>
      </c>
      <c r="R14" s="505"/>
      <c r="S14" s="489">
        <v>127</v>
      </c>
    </row>
    <row r="15" spans="1:19" ht="14.45" customHeight="1" x14ac:dyDescent="0.2">
      <c r="A15" s="483" t="s">
        <v>895</v>
      </c>
      <c r="B15" s="484" t="s">
        <v>896</v>
      </c>
      <c r="C15" s="484" t="s">
        <v>473</v>
      </c>
      <c r="D15" s="484" t="s">
        <v>889</v>
      </c>
      <c r="E15" s="484" t="s">
        <v>897</v>
      </c>
      <c r="F15" s="484" t="s">
        <v>916</v>
      </c>
      <c r="G15" s="484" t="s">
        <v>917</v>
      </c>
      <c r="H15" s="488">
        <v>1620</v>
      </c>
      <c r="I15" s="488">
        <v>61560</v>
      </c>
      <c r="J15" s="484"/>
      <c r="K15" s="484">
        <v>38</v>
      </c>
      <c r="L15" s="488">
        <v>1536</v>
      </c>
      <c r="M15" s="488">
        <v>58368</v>
      </c>
      <c r="N15" s="484"/>
      <c r="O15" s="484">
        <v>38</v>
      </c>
      <c r="P15" s="488">
        <v>364</v>
      </c>
      <c r="Q15" s="488">
        <v>14196</v>
      </c>
      <c r="R15" s="505"/>
      <c r="S15" s="489">
        <v>39</v>
      </c>
    </row>
    <row r="16" spans="1:19" ht="14.45" customHeight="1" x14ac:dyDescent="0.2">
      <c r="A16" s="483" t="s">
        <v>895</v>
      </c>
      <c r="B16" s="484" t="s">
        <v>896</v>
      </c>
      <c r="C16" s="484" t="s">
        <v>473</v>
      </c>
      <c r="D16" s="484" t="s">
        <v>889</v>
      </c>
      <c r="E16" s="484" t="s">
        <v>897</v>
      </c>
      <c r="F16" s="484" t="s">
        <v>918</v>
      </c>
      <c r="G16" s="484" t="s">
        <v>919</v>
      </c>
      <c r="H16" s="488">
        <v>81</v>
      </c>
      <c r="I16" s="488">
        <v>6075</v>
      </c>
      <c r="J16" s="484"/>
      <c r="K16" s="484">
        <v>75</v>
      </c>
      <c r="L16" s="488">
        <v>96</v>
      </c>
      <c r="M16" s="488">
        <v>7296</v>
      </c>
      <c r="N16" s="484"/>
      <c r="O16" s="484">
        <v>76</v>
      </c>
      <c r="P16" s="488">
        <v>22</v>
      </c>
      <c r="Q16" s="488">
        <v>1782</v>
      </c>
      <c r="R16" s="505"/>
      <c r="S16" s="489">
        <v>81</v>
      </c>
    </row>
    <row r="17" spans="1:19" ht="14.45" customHeight="1" x14ac:dyDescent="0.2">
      <c r="A17" s="483" t="s">
        <v>895</v>
      </c>
      <c r="B17" s="484" t="s">
        <v>896</v>
      </c>
      <c r="C17" s="484" t="s">
        <v>473</v>
      </c>
      <c r="D17" s="484" t="s">
        <v>889</v>
      </c>
      <c r="E17" s="484" t="s">
        <v>897</v>
      </c>
      <c r="F17" s="484" t="s">
        <v>920</v>
      </c>
      <c r="G17" s="484" t="s">
        <v>921</v>
      </c>
      <c r="H17" s="488"/>
      <c r="I17" s="488"/>
      <c r="J17" s="484"/>
      <c r="K17" s="484"/>
      <c r="L17" s="488">
        <v>3</v>
      </c>
      <c r="M17" s="488">
        <v>186</v>
      </c>
      <c r="N17" s="484"/>
      <c r="O17" s="484">
        <v>62</v>
      </c>
      <c r="P17" s="488"/>
      <c r="Q17" s="488"/>
      <c r="R17" s="505"/>
      <c r="S17" s="489"/>
    </row>
    <row r="18" spans="1:19" ht="14.45" customHeight="1" x14ac:dyDescent="0.2">
      <c r="A18" s="483" t="s">
        <v>895</v>
      </c>
      <c r="B18" s="484" t="s">
        <v>896</v>
      </c>
      <c r="C18" s="484" t="s">
        <v>473</v>
      </c>
      <c r="D18" s="484" t="s">
        <v>889</v>
      </c>
      <c r="E18" s="484" t="s">
        <v>897</v>
      </c>
      <c r="F18" s="484" t="s">
        <v>922</v>
      </c>
      <c r="G18" s="484" t="s">
        <v>923</v>
      </c>
      <c r="H18" s="488">
        <v>2</v>
      </c>
      <c r="I18" s="488">
        <v>8130</v>
      </c>
      <c r="J18" s="484"/>
      <c r="K18" s="484">
        <v>4065</v>
      </c>
      <c r="L18" s="488"/>
      <c r="M18" s="488"/>
      <c r="N18" s="484"/>
      <c r="O18" s="484"/>
      <c r="P18" s="488"/>
      <c r="Q18" s="488"/>
      <c r="R18" s="505"/>
      <c r="S18" s="489"/>
    </row>
    <row r="19" spans="1:19" ht="14.45" customHeight="1" x14ac:dyDescent="0.2">
      <c r="A19" s="483" t="s">
        <v>895</v>
      </c>
      <c r="B19" s="484" t="s">
        <v>896</v>
      </c>
      <c r="C19" s="484" t="s">
        <v>473</v>
      </c>
      <c r="D19" s="484" t="s">
        <v>498</v>
      </c>
      <c r="E19" s="484" t="s">
        <v>897</v>
      </c>
      <c r="F19" s="484" t="s">
        <v>912</v>
      </c>
      <c r="G19" s="484" t="s">
        <v>913</v>
      </c>
      <c r="H19" s="488"/>
      <c r="I19" s="488"/>
      <c r="J19" s="484"/>
      <c r="K19" s="484"/>
      <c r="L19" s="488">
        <v>1</v>
      </c>
      <c r="M19" s="488">
        <v>1535</v>
      </c>
      <c r="N19" s="484"/>
      <c r="O19" s="484">
        <v>1535</v>
      </c>
      <c r="P19" s="488"/>
      <c r="Q19" s="488"/>
      <c r="R19" s="505"/>
      <c r="S19" s="489"/>
    </row>
    <row r="20" spans="1:19" ht="14.45" customHeight="1" x14ac:dyDescent="0.2">
      <c r="A20" s="483" t="s">
        <v>895</v>
      </c>
      <c r="B20" s="484" t="s">
        <v>896</v>
      </c>
      <c r="C20" s="484" t="s">
        <v>473</v>
      </c>
      <c r="D20" s="484" t="s">
        <v>498</v>
      </c>
      <c r="E20" s="484" t="s">
        <v>897</v>
      </c>
      <c r="F20" s="484" t="s">
        <v>916</v>
      </c>
      <c r="G20" s="484" t="s">
        <v>917</v>
      </c>
      <c r="H20" s="488"/>
      <c r="I20" s="488"/>
      <c r="J20" s="484"/>
      <c r="K20" s="484"/>
      <c r="L20" s="488">
        <v>1</v>
      </c>
      <c r="M20" s="488">
        <v>38</v>
      </c>
      <c r="N20" s="484"/>
      <c r="O20" s="484">
        <v>38</v>
      </c>
      <c r="P20" s="488"/>
      <c r="Q20" s="488"/>
      <c r="R20" s="505"/>
      <c r="S20" s="489"/>
    </row>
    <row r="21" spans="1:19" ht="14.45" customHeight="1" x14ac:dyDescent="0.2">
      <c r="A21" s="483" t="s">
        <v>924</v>
      </c>
      <c r="B21" s="484" t="s">
        <v>925</v>
      </c>
      <c r="C21" s="484" t="s">
        <v>476</v>
      </c>
      <c r="D21" s="484" t="s">
        <v>889</v>
      </c>
      <c r="E21" s="484" t="s">
        <v>897</v>
      </c>
      <c r="F21" s="484" t="s">
        <v>926</v>
      </c>
      <c r="G21" s="484" t="s">
        <v>927</v>
      </c>
      <c r="H21" s="488">
        <v>131</v>
      </c>
      <c r="I21" s="488">
        <v>1638155</v>
      </c>
      <c r="J21" s="484"/>
      <c r="K21" s="484">
        <v>12505</v>
      </c>
      <c r="L21" s="488">
        <v>123</v>
      </c>
      <c r="M21" s="488">
        <v>1544757</v>
      </c>
      <c r="N21" s="484"/>
      <c r="O21" s="484">
        <v>12559</v>
      </c>
      <c r="P21" s="488">
        <v>30</v>
      </c>
      <c r="Q21" s="488">
        <v>388380</v>
      </c>
      <c r="R21" s="505"/>
      <c r="S21" s="489">
        <v>12946</v>
      </c>
    </row>
    <row r="22" spans="1:19" ht="14.45" customHeight="1" x14ac:dyDescent="0.2">
      <c r="A22" s="483" t="s">
        <v>924</v>
      </c>
      <c r="B22" s="484" t="s">
        <v>925</v>
      </c>
      <c r="C22" s="484" t="s">
        <v>476</v>
      </c>
      <c r="D22" s="484" t="s">
        <v>889</v>
      </c>
      <c r="E22" s="484" t="s">
        <v>897</v>
      </c>
      <c r="F22" s="484" t="s">
        <v>928</v>
      </c>
      <c r="G22" s="484" t="s">
        <v>929</v>
      </c>
      <c r="H22" s="488">
        <v>3350</v>
      </c>
      <c r="I22" s="488">
        <v>1011700</v>
      </c>
      <c r="J22" s="484"/>
      <c r="K22" s="484">
        <v>302</v>
      </c>
      <c r="L22" s="488">
        <v>3093</v>
      </c>
      <c r="M22" s="488">
        <v>940272</v>
      </c>
      <c r="N22" s="484"/>
      <c r="O22" s="484">
        <v>304</v>
      </c>
      <c r="P22" s="488">
        <v>632</v>
      </c>
      <c r="Q22" s="488">
        <v>198448</v>
      </c>
      <c r="R22" s="505"/>
      <c r="S22" s="489">
        <v>314</v>
      </c>
    </row>
    <row r="23" spans="1:19" ht="14.45" customHeight="1" x14ac:dyDescent="0.2">
      <c r="A23" s="483" t="s">
        <v>924</v>
      </c>
      <c r="B23" s="484" t="s">
        <v>925</v>
      </c>
      <c r="C23" s="484" t="s">
        <v>476</v>
      </c>
      <c r="D23" s="484" t="s">
        <v>889</v>
      </c>
      <c r="E23" s="484" t="s">
        <v>897</v>
      </c>
      <c r="F23" s="484" t="s">
        <v>930</v>
      </c>
      <c r="G23" s="484" t="s">
        <v>931</v>
      </c>
      <c r="H23" s="488">
        <v>85</v>
      </c>
      <c r="I23" s="488">
        <v>892500</v>
      </c>
      <c r="J23" s="484"/>
      <c r="K23" s="484">
        <v>10500</v>
      </c>
      <c r="L23" s="488">
        <v>98</v>
      </c>
      <c r="M23" s="488">
        <v>1031940</v>
      </c>
      <c r="N23" s="484"/>
      <c r="O23" s="484">
        <v>10530</v>
      </c>
      <c r="P23" s="488">
        <v>17</v>
      </c>
      <c r="Q23" s="488">
        <v>180285</v>
      </c>
      <c r="R23" s="505"/>
      <c r="S23" s="489">
        <v>10605</v>
      </c>
    </row>
    <row r="24" spans="1:19" ht="14.45" customHeight="1" x14ac:dyDescent="0.2">
      <c r="A24" s="483" t="s">
        <v>924</v>
      </c>
      <c r="B24" s="484" t="s">
        <v>925</v>
      </c>
      <c r="C24" s="484" t="s">
        <v>476</v>
      </c>
      <c r="D24" s="484" t="s">
        <v>889</v>
      </c>
      <c r="E24" s="484" t="s">
        <v>897</v>
      </c>
      <c r="F24" s="484" t="s">
        <v>932</v>
      </c>
      <c r="G24" s="484" t="s">
        <v>933</v>
      </c>
      <c r="H24" s="488"/>
      <c r="I24" s="488"/>
      <c r="J24" s="484"/>
      <c r="K24" s="484"/>
      <c r="L24" s="488">
        <v>2</v>
      </c>
      <c r="M24" s="488">
        <v>960</v>
      </c>
      <c r="N24" s="484"/>
      <c r="O24" s="484">
        <v>480</v>
      </c>
      <c r="P24" s="488"/>
      <c r="Q24" s="488"/>
      <c r="R24" s="505"/>
      <c r="S24" s="489"/>
    </row>
    <row r="25" spans="1:19" ht="14.45" customHeight="1" x14ac:dyDescent="0.2">
      <c r="A25" s="483" t="s">
        <v>924</v>
      </c>
      <c r="B25" s="484" t="s">
        <v>925</v>
      </c>
      <c r="C25" s="484" t="s">
        <v>476</v>
      </c>
      <c r="D25" s="484" t="s">
        <v>889</v>
      </c>
      <c r="E25" s="484" t="s">
        <v>897</v>
      </c>
      <c r="F25" s="484" t="s">
        <v>934</v>
      </c>
      <c r="G25" s="484" t="s">
        <v>935</v>
      </c>
      <c r="H25" s="488">
        <v>134</v>
      </c>
      <c r="I25" s="488">
        <v>89244</v>
      </c>
      <c r="J25" s="484"/>
      <c r="K25" s="484">
        <v>666</v>
      </c>
      <c r="L25" s="488">
        <v>130</v>
      </c>
      <c r="M25" s="488">
        <v>87100</v>
      </c>
      <c r="N25" s="484"/>
      <c r="O25" s="484">
        <v>670</v>
      </c>
      <c r="P25" s="488">
        <v>30</v>
      </c>
      <c r="Q25" s="488">
        <v>21390</v>
      </c>
      <c r="R25" s="505"/>
      <c r="S25" s="489">
        <v>713</v>
      </c>
    </row>
    <row r="26" spans="1:19" ht="14.45" customHeight="1" x14ac:dyDescent="0.2">
      <c r="A26" s="483" t="s">
        <v>924</v>
      </c>
      <c r="B26" s="484" t="s">
        <v>925</v>
      </c>
      <c r="C26" s="484" t="s">
        <v>476</v>
      </c>
      <c r="D26" s="484" t="s">
        <v>889</v>
      </c>
      <c r="E26" s="484" t="s">
        <v>897</v>
      </c>
      <c r="F26" s="484" t="s">
        <v>936</v>
      </c>
      <c r="G26" s="484" t="s">
        <v>937</v>
      </c>
      <c r="H26" s="488">
        <v>231</v>
      </c>
      <c r="I26" s="488">
        <v>223839</v>
      </c>
      <c r="J26" s="484"/>
      <c r="K26" s="484">
        <v>969</v>
      </c>
      <c r="L26" s="488">
        <v>213</v>
      </c>
      <c r="M26" s="488">
        <v>207675</v>
      </c>
      <c r="N26" s="484"/>
      <c r="O26" s="484">
        <v>975</v>
      </c>
      <c r="P26" s="488">
        <v>39</v>
      </c>
      <c r="Q26" s="488">
        <v>40482</v>
      </c>
      <c r="R26" s="505"/>
      <c r="S26" s="489">
        <v>1038</v>
      </c>
    </row>
    <row r="27" spans="1:19" ht="14.45" customHeight="1" x14ac:dyDescent="0.2">
      <c r="A27" s="483" t="s">
        <v>924</v>
      </c>
      <c r="B27" s="484" t="s">
        <v>925</v>
      </c>
      <c r="C27" s="484" t="s">
        <v>476</v>
      </c>
      <c r="D27" s="484" t="s">
        <v>889</v>
      </c>
      <c r="E27" s="484" t="s">
        <v>897</v>
      </c>
      <c r="F27" s="484" t="s">
        <v>938</v>
      </c>
      <c r="G27" s="484" t="s">
        <v>939</v>
      </c>
      <c r="H27" s="488">
        <v>736</v>
      </c>
      <c r="I27" s="488">
        <v>5589184</v>
      </c>
      <c r="J27" s="484"/>
      <c r="K27" s="484">
        <v>7594</v>
      </c>
      <c r="L27" s="488">
        <v>672</v>
      </c>
      <c r="M27" s="488">
        <v>5129376</v>
      </c>
      <c r="N27" s="484"/>
      <c r="O27" s="484">
        <v>7633</v>
      </c>
      <c r="P27" s="488">
        <v>141</v>
      </c>
      <c r="Q27" s="488">
        <v>1114323</v>
      </c>
      <c r="R27" s="505"/>
      <c r="S27" s="489">
        <v>7903</v>
      </c>
    </row>
    <row r="28" spans="1:19" ht="14.45" customHeight="1" x14ac:dyDescent="0.2">
      <c r="A28" s="483" t="s">
        <v>924</v>
      </c>
      <c r="B28" s="484" t="s">
        <v>925</v>
      </c>
      <c r="C28" s="484" t="s">
        <v>476</v>
      </c>
      <c r="D28" s="484" t="s">
        <v>889</v>
      </c>
      <c r="E28" s="484" t="s">
        <v>897</v>
      </c>
      <c r="F28" s="484" t="s">
        <v>940</v>
      </c>
      <c r="G28" s="484" t="s">
        <v>941</v>
      </c>
      <c r="H28" s="488">
        <v>27</v>
      </c>
      <c r="I28" s="488">
        <v>143100</v>
      </c>
      <c r="J28" s="484"/>
      <c r="K28" s="484">
        <v>5300</v>
      </c>
      <c r="L28" s="488">
        <v>14</v>
      </c>
      <c r="M28" s="488">
        <v>74550</v>
      </c>
      <c r="N28" s="484"/>
      <c r="O28" s="484">
        <v>5325</v>
      </c>
      <c r="P28" s="488">
        <v>5</v>
      </c>
      <c r="Q28" s="488">
        <v>27510</v>
      </c>
      <c r="R28" s="505"/>
      <c r="S28" s="489">
        <v>5502</v>
      </c>
    </row>
    <row r="29" spans="1:19" ht="14.45" customHeight="1" x14ac:dyDescent="0.2">
      <c r="A29" s="483" t="s">
        <v>924</v>
      </c>
      <c r="B29" s="484" t="s">
        <v>925</v>
      </c>
      <c r="C29" s="484" t="s">
        <v>476</v>
      </c>
      <c r="D29" s="484" t="s">
        <v>889</v>
      </c>
      <c r="E29" s="484" t="s">
        <v>897</v>
      </c>
      <c r="F29" s="484" t="s">
        <v>942</v>
      </c>
      <c r="G29" s="484" t="s">
        <v>943</v>
      </c>
      <c r="H29" s="488">
        <v>96</v>
      </c>
      <c r="I29" s="488">
        <v>1015200</v>
      </c>
      <c r="J29" s="484"/>
      <c r="K29" s="484">
        <v>10575</v>
      </c>
      <c r="L29" s="488">
        <v>82</v>
      </c>
      <c r="M29" s="488">
        <v>870758</v>
      </c>
      <c r="N29" s="484"/>
      <c r="O29" s="484">
        <v>10619</v>
      </c>
      <c r="P29" s="488">
        <v>9</v>
      </c>
      <c r="Q29" s="488">
        <v>98379</v>
      </c>
      <c r="R29" s="505"/>
      <c r="S29" s="489">
        <v>10931</v>
      </c>
    </row>
    <row r="30" spans="1:19" ht="14.45" customHeight="1" x14ac:dyDescent="0.2">
      <c r="A30" s="483" t="s">
        <v>924</v>
      </c>
      <c r="B30" s="484" t="s">
        <v>925</v>
      </c>
      <c r="C30" s="484" t="s">
        <v>476</v>
      </c>
      <c r="D30" s="484" t="s">
        <v>889</v>
      </c>
      <c r="E30" s="484" t="s">
        <v>897</v>
      </c>
      <c r="F30" s="484" t="s">
        <v>944</v>
      </c>
      <c r="G30" s="484" t="s">
        <v>945</v>
      </c>
      <c r="H30" s="488">
        <v>12</v>
      </c>
      <c r="I30" s="488">
        <v>150060</v>
      </c>
      <c r="J30" s="484"/>
      <c r="K30" s="484">
        <v>12505</v>
      </c>
      <c r="L30" s="488">
        <v>23</v>
      </c>
      <c r="M30" s="488">
        <v>288857</v>
      </c>
      <c r="N30" s="484"/>
      <c r="O30" s="484">
        <v>12559</v>
      </c>
      <c r="P30" s="488"/>
      <c r="Q30" s="488"/>
      <c r="R30" s="505"/>
      <c r="S30" s="489"/>
    </row>
    <row r="31" spans="1:19" ht="14.45" customHeight="1" x14ac:dyDescent="0.2">
      <c r="A31" s="483" t="s">
        <v>924</v>
      </c>
      <c r="B31" s="484" t="s">
        <v>925</v>
      </c>
      <c r="C31" s="484" t="s">
        <v>476</v>
      </c>
      <c r="D31" s="484" t="s">
        <v>889</v>
      </c>
      <c r="E31" s="484" t="s">
        <v>897</v>
      </c>
      <c r="F31" s="484" t="s">
        <v>946</v>
      </c>
      <c r="G31" s="484" t="s">
        <v>947</v>
      </c>
      <c r="H31" s="488">
        <v>8</v>
      </c>
      <c r="I31" s="488">
        <v>8984</v>
      </c>
      <c r="J31" s="484"/>
      <c r="K31" s="484">
        <v>1123</v>
      </c>
      <c r="L31" s="488">
        <v>1</v>
      </c>
      <c r="M31" s="488">
        <v>1132</v>
      </c>
      <c r="N31" s="484"/>
      <c r="O31" s="484">
        <v>1132</v>
      </c>
      <c r="P31" s="488"/>
      <c r="Q31" s="488"/>
      <c r="R31" s="505"/>
      <c r="S31" s="489"/>
    </row>
    <row r="32" spans="1:19" ht="14.45" customHeight="1" x14ac:dyDescent="0.2">
      <c r="A32" s="483" t="s">
        <v>924</v>
      </c>
      <c r="B32" s="484" t="s">
        <v>925</v>
      </c>
      <c r="C32" s="484" t="s">
        <v>476</v>
      </c>
      <c r="D32" s="484" t="s">
        <v>889</v>
      </c>
      <c r="E32" s="484" t="s">
        <v>897</v>
      </c>
      <c r="F32" s="484" t="s">
        <v>948</v>
      </c>
      <c r="G32" s="484" t="s">
        <v>949</v>
      </c>
      <c r="H32" s="488"/>
      <c r="I32" s="488"/>
      <c r="J32" s="484"/>
      <c r="K32" s="484"/>
      <c r="L32" s="488">
        <v>5</v>
      </c>
      <c r="M32" s="488">
        <v>3165</v>
      </c>
      <c r="N32" s="484"/>
      <c r="O32" s="484">
        <v>633</v>
      </c>
      <c r="P32" s="488">
        <v>1</v>
      </c>
      <c r="Q32" s="488">
        <v>676</v>
      </c>
      <c r="R32" s="505"/>
      <c r="S32" s="489">
        <v>676</v>
      </c>
    </row>
    <row r="33" spans="1:19" ht="14.45" customHeight="1" x14ac:dyDescent="0.2">
      <c r="A33" s="483" t="s">
        <v>924</v>
      </c>
      <c r="B33" s="484" t="s">
        <v>925</v>
      </c>
      <c r="C33" s="484" t="s">
        <v>476</v>
      </c>
      <c r="D33" s="484" t="s">
        <v>889</v>
      </c>
      <c r="E33" s="484" t="s">
        <v>897</v>
      </c>
      <c r="F33" s="484" t="s">
        <v>950</v>
      </c>
      <c r="G33" s="484" t="s">
        <v>951</v>
      </c>
      <c r="H33" s="488">
        <v>337</v>
      </c>
      <c r="I33" s="488">
        <v>206244</v>
      </c>
      <c r="J33" s="484"/>
      <c r="K33" s="484">
        <v>612</v>
      </c>
      <c r="L33" s="488">
        <v>301</v>
      </c>
      <c r="M33" s="488">
        <v>185115</v>
      </c>
      <c r="N33" s="484"/>
      <c r="O33" s="484">
        <v>615</v>
      </c>
      <c r="P33" s="488">
        <v>18</v>
      </c>
      <c r="Q33" s="488">
        <v>11556</v>
      </c>
      <c r="R33" s="505"/>
      <c r="S33" s="489">
        <v>642</v>
      </c>
    </row>
    <row r="34" spans="1:19" ht="14.45" customHeight="1" x14ac:dyDescent="0.2">
      <c r="A34" s="483" t="s">
        <v>924</v>
      </c>
      <c r="B34" s="484" t="s">
        <v>925</v>
      </c>
      <c r="C34" s="484" t="s">
        <v>476</v>
      </c>
      <c r="D34" s="484" t="s">
        <v>889</v>
      </c>
      <c r="E34" s="484" t="s">
        <v>897</v>
      </c>
      <c r="F34" s="484" t="s">
        <v>952</v>
      </c>
      <c r="G34" s="484" t="s">
        <v>953</v>
      </c>
      <c r="H34" s="488">
        <v>258</v>
      </c>
      <c r="I34" s="488">
        <v>1157646</v>
      </c>
      <c r="J34" s="484"/>
      <c r="K34" s="484">
        <v>4487</v>
      </c>
      <c r="L34" s="488">
        <v>292</v>
      </c>
      <c r="M34" s="488">
        <v>1311956</v>
      </c>
      <c r="N34" s="484"/>
      <c r="O34" s="484">
        <v>4493</v>
      </c>
      <c r="P34" s="488">
        <v>17</v>
      </c>
      <c r="Q34" s="488">
        <v>77452</v>
      </c>
      <c r="R34" s="505"/>
      <c r="S34" s="489">
        <v>4556</v>
      </c>
    </row>
    <row r="35" spans="1:19" ht="14.45" customHeight="1" x14ac:dyDescent="0.2">
      <c r="A35" s="483" t="s">
        <v>924</v>
      </c>
      <c r="B35" s="484" t="s">
        <v>925</v>
      </c>
      <c r="C35" s="484" t="s">
        <v>476</v>
      </c>
      <c r="D35" s="484" t="s">
        <v>889</v>
      </c>
      <c r="E35" s="484" t="s">
        <v>897</v>
      </c>
      <c r="F35" s="484" t="s">
        <v>954</v>
      </c>
      <c r="G35" s="484" t="s">
        <v>955</v>
      </c>
      <c r="H35" s="488">
        <v>1758</v>
      </c>
      <c r="I35" s="488">
        <v>1951380</v>
      </c>
      <c r="J35" s="484"/>
      <c r="K35" s="484">
        <v>1110</v>
      </c>
      <c r="L35" s="488">
        <v>1603</v>
      </c>
      <c r="M35" s="488">
        <v>1785742</v>
      </c>
      <c r="N35" s="484"/>
      <c r="O35" s="484">
        <v>1114</v>
      </c>
      <c r="P35" s="488">
        <v>449</v>
      </c>
      <c r="Q35" s="488">
        <v>515452</v>
      </c>
      <c r="R35" s="505"/>
      <c r="S35" s="489">
        <v>1148</v>
      </c>
    </row>
    <row r="36" spans="1:19" ht="14.45" customHeight="1" x14ac:dyDescent="0.2">
      <c r="A36" s="483" t="s">
        <v>924</v>
      </c>
      <c r="B36" s="484" t="s">
        <v>925</v>
      </c>
      <c r="C36" s="484" t="s">
        <v>476</v>
      </c>
      <c r="D36" s="484" t="s">
        <v>889</v>
      </c>
      <c r="E36" s="484" t="s">
        <v>897</v>
      </c>
      <c r="F36" s="484" t="s">
        <v>956</v>
      </c>
      <c r="G36" s="484" t="s">
        <v>957</v>
      </c>
      <c r="H36" s="488">
        <v>775</v>
      </c>
      <c r="I36" s="488">
        <v>5771425</v>
      </c>
      <c r="J36" s="484"/>
      <c r="K36" s="484">
        <v>7447</v>
      </c>
      <c r="L36" s="488">
        <v>602</v>
      </c>
      <c r="M36" s="488">
        <v>4492124</v>
      </c>
      <c r="N36" s="484"/>
      <c r="O36" s="484">
        <v>7462</v>
      </c>
      <c r="P36" s="488">
        <v>61</v>
      </c>
      <c r="Q36" s="488">
        <v>464332</v>
      </c>
      <c r="R36" s="505"/>
      <c r="S36" s="489">
        <v>7612</v>
      </c>
    </row>
    <row r="37" spans="1:19" ht="14.45" customHeight="1" x14ac:dyDescent="0.2">
      <c r="A37" s="483" t="s">
        <v>924</v>
      </c>
      <c r="B37" s="484" t="s">
        <v>925</v>
      </c>
      <c r="C37" s="484" t="s">
        <v>476</v>
      </c>
      <c r="D37" s="484" t="s">
        <v>889</v>
      </c>
      <c r="E37" s="484" t="s">
        <v>897</v>
      </c>
      <c r="F37" s="484" t="s">
        <v>958</v>
      </c>
      <c r="G37" s="484" t="s">
        <v>959</v>
      </c>
      <c r="H37" s="488">
        <v>179</v>
      </c>
      <c r="I37" s="488">
        <v>687181</v>
      </c>
      <c r="J37" s="484"/>
      <c r="K37" s="484">
        <v>3839</v>
      </c>
      <c r="L37" s="488">
        <v>179</v>
      </c>
      <c r="M37" s="488">
        <v>687897</v>
      </c>
      <c r="N37" s="484"/>
      <c r="O37" s="484">
        <v>3843</v>
      </c>
      <c r="P37" s="488">
        <v>28</v>
      </c>
      <c r="Q37" s="488">
        <v>108556</v>
      </c>
      <c r="R37" s="505"/>
      <c r="S37" s="489">
        <v>3877</v>
      </c>
    </row>
    <row r="38" spans="1:19" ht="14.45" customHeight="1" x14ac:dyDescent="0.2">
      <c r="A38" s="483" t="s">
        <v>924</v>
      </c>
      <c r="B38" s="484" t="s">
        <v>925</v>
      </c>
      <c r="C38" s="484" t="s">
        <v>476</v>
      </c>
      <c r="D38" s="484" t="s">
        <v>889</v>
      </c>
      <c r="E38" s="484" t="s">
        <v>897</v>
      </c>
      <c r="F38" s="484" t="s">
        <v>960</v>
      </c>
      <c r="G38" s="484" t="s">
        <v>961</v>
      </c>
      <c r="H38" s="488">
        <v>972</v>
      </c>
      <c r="I38" s="488">
        <v>2331828</v>
      </c>
      <c r="J38" s="484"/>
      <c r="K38" s="484">
        <v>2399</v>
      </c>
      <c r="L38" s="488">
        <v>1559</v>
      </c>
      <c r="M38" s="488">
        <v>3744718</v>
      </c>
      <c r="N38" s="484"/>
      <c r="O38" s="484">
        <v>2402</v>
      </c>
      <c r="P38" s="488">
        <v>201</v>
      </c>
      <c r="Q38" s="488">
        <v>487626</v>
      </c>
      <c r="R38" s="505"/>
      <c r="S38" s="489">
        <v>2426</v>
      </c>
    </row>
    <row r="39" spans="1:19" ht="14.45" customHeight="1" x14ac:dyDescent="0.2">
      <c r="A39" s="483" t="s">
        <v>924</v>
      </c>
      <c r="B39" s="484" t="s">
        <v>925</v>
      </c>
      <c r="C39" s="484" t="s">
        <v>476</v>
      </c>
      <c r="D39" s="484" t="s">
        <v>889</v>
      </c>
      <c r="E39" s="484" t="s">
        <v>897</v>
      </c>
      <c r="F39" s="484" t="s">
        <v>962</v>
      </c>
      <c r="G39" s="484" t="s">
        <v>963</v>
      </c>
      <c r="H39" s="488">
        <v>19</v>
      </c>
      <c r="I39" s="488">
        <v>675336</v>
      </c>
      <c r="J39" s="484"/>
      <c r="K39" s="484">
        <v>35544</v>
      </c>
      <c r="L39" s="488">
        <v>21</v>
      </c>
      <c r="M39" s="488">
        <v>747264</v>
      </c>
      <c r="N39" s="484"/>
      <c r="O39" s="484">
        <v>35584</v>
      </c>
      <c r="P39" s="488"/>
      <c r="Q39" s="488"/>
      <c r="R39" s="505"/>
      <c r="S39" s="489"/>
    </row>
    <row r="40" spans="1:19" ht="14.45" customHeight="1" x14ac:dyDescent="0.2">
      <c r="A40" s="483" t="s">
        <v>924</v>
      </c>
      <c r="B40" s="484" t="s">
        <v>925</v>
      </c>
      <c r="C40" s="484" t="s">
        <v>476</v>
      </c>
      <c r="D40" s="484" t="s">
        <v>889</v>
      </c>
      <c r="E40" s="484" t="s">
        <v>897</v>
      </c>
      <c r="F40" s="484" t="s">
        <v>964</v>
      </c>
      <c r="G40" s="484" t="s">
        <v>965</v>
      </c>
      <c r="H40" s="488">
        <v>12</v>
      </c>
      <c r="I40" s="488">
        <v>105756</v>
      </c>
      <c r="J40" s="484"/>
      <c r="K40" s="484">
        <v>8813</v>
      </c>
      <c r="L40" s="488">
        <v>26</v>
      </c>
      <c r="M40" s="488">
        <v>229320</v>
      </c>
      <c r="N40" s="484"/>
      <c r="O40" s="484">
        <v>8820</v>
      </c>
      <c r="P40" s="488">
        <v>3</v>
      </c>
      <c r="Q40" s="488">
        <v>26661</v>
      </c>
      <c r="R40" s="505"/>
      <c r="S40" s="489">
        <v>8887</v>
      </c>
    </row>
    <row r="41" spans="1:19" ht="14.45" customHeight="1" x14ac:dyDescent="0.2">
      <c r="A41" s="483" t="s">
        <v>924</v>
      </c>
      <c r="B41" s="484" t="s">
        <v>925</v>
      </c>
      <c r="C41" s="484" t="s">
        <v>476</v>
      </c>
      <c r="D41" s="484" t="s">
        <v>889</v>
      </c>
      <c r="E41" s="484" t="s">
        <v>897</v>
      </c>
      <c r="F41" s="484" t="s">
        <v>966</v>
      </c>
      <c r="G41" s="484" t="s">
        <v>967</v>
      </c>
      <c r="H41" s="488">
        <v>92</v>
      </c>
      <c r="I41" s="488">
        <v>920000</v>
      </c>
      <c r="J41" s="484"/>
      <c r="K41" s="484">
        <v>10000</v>
      </c>
      <c r="L41" s="488">
        <v>82</v>
      </c>
      <c r="M41" s="488">
        <v>820000</v>
      </c>
      <c r="N41" s="484"/>
      <c r="O41" s="484">
        <v>10000</v>
      </c>
      <c r="P41" s="488">
        <v>8</v>
      </c>
      <c r="Q41" s="488">
        <v>80000</v>
      </c>
      <c r="R41" s="505"/>
      <c r="S41" s="489">
        <v>10000</v>
      </c>
    </row>
    <row r="42" spans="1:19" ht="14.45" customHeight="1" x14ac:dyDescent="0.2">
      <c r="A42" s="483" t="s">
        <v>924</v>
      </c>
      <c r="B42" s="484" t="s">
        <v>925</v>
      </c>
      <c r="C42" s="484" t="s">
        <v>476</v>
      </c>
      <c r="D42" s="484" t="s">
        <v>889</v>
      </c>
      <c r="E42" s="484" t="s">
        <v>897</v>
      </c>
      <c r="F42" s="484" t="s">
        <v>968</v>
      </c>
      <c r="G42" s="484" t="s">
        <v>969</v>
      </c>
      <c r="H42" s="488">
        <v>449</v>
      </c>
      <c r="I42" s="488">
        <v>4834233.3499999996</v>
      </c>
      <c r="J42" s="484"/>
      <c r="K42" s="484">
        <v>10766.66670378619</v>
      </c>
      <c r="L42" s="488">
        <v>395</v>
      </c>
      <c r="M42" s="488">
        <v>4252833.33</v>
      </c>
      <c r="N42" s="484"/>
      <c r="O42" s="484">
        <v>10766.666658227849</v>
      </c>
      <c r="P42" s="488">
        <v>106</v>
      </c>
      <c r="Q42" s="488">
        <v>1141266.68</v>
      </c>
      <c r="R42" s="505"/>
      <c r="S42" s="489">
        <v>10766.66679245283</v>
      </c>
    </row>
    <row r="43" spans="1:19" ht="14.45" customHeight="1" x14ac:dyDescent="0.2">
      <c r="A43" s="483" t="s">
        <v>924</v>
      </c>
      <c r="B43" s="484" t="s">
        <v>925</v>
      </c>
      <c r="C43" s="484" t="s">
        <v>476</v>
      </c>
      <c r="D43" s="484" t="s">
        <v>889</v>
      </c>
      <c r="E43" s="484" t="s">
        <v>897</v>
      </c>
      <c r="F43" s="484" t="s">
        <v>970</v>
      </c>
      <c r="G43" s="484" t="s">
        <v>971</v>
      </c>
      <c r="H43" s="488">
        <v>214</v>
      </c>
      <c r="I43" s="488">
        <v>1783333.3399999999</v>
      </c>
      <c r="J43" s="484"/>
      <c r="K43" s="484">
        <v>8333.3333644859813</v>
      </c>
      <c r="L43" s="488">
        <v>212</v>
      </c>
      <c r="M43" s="488">
        <v>1766666.6600000004</v>
      </c>
      <c r="N43" s="484"/>
      <c r="O43" s="484">
        <v>8333.3333018867943</v>
      </c>
      <c r="P43" s="488">
        <v>49</v>
      </c>
      <c r="Q43" s="488">
        <v>408333.33999999997</v>
      </c>
      <c r="R43" s="505"/>
      <c r="S43" s="489">
        <v>8333.333469387755</v>
      </c>
    </row>
    <row r="44" spans="1:19" ht="14.45" customHeight="1" x14ac:dyDescent="0.2">
      <c r="A44" s="483" t="s">
        <v>924</v>
      </c>
      <c r="B44" s="484" t="s">
        <v>925</v>
      </c>
      <c r="C44" s="484" t="s">
        <v>476</v>
      </c>
      <c r="D44" s="484" t="s">
        <v>889</v>
      </c>
      <c r="E44" s="484" t="s">
        <v>897</v>
      </c>
      <c r="F44" s="484" t="s">
        <v>972</v>
      </c>
      <c r="G44" s="484" t="s">
        <v>973</v>
      </c>
      <c r="H44" s="488">
        <v>649</v>
      </c>
      <c r="I44" s="488">
        <v>0</v>
      </c>
      <c r="J44" s="484"/>
      <c r="K44" s="484">
        <v>0</v>
      </c>
      <c r="L44" s="488">
        <v>748</v>
      </c>
      <c r="M44" s="488">
        <v>0</v>
      </c>
      <c r="N44" s="484"/>
      <c r="O44" s="484">
        <v>0</v>
      </c>
      <c r="P44" s="488">
        <v>162</v>
      </c>
      <c r="Q44" s="488">
        <v>0</v>
      </c>
      <c r="R44" s="505"/>
      <c r="S44" s="489">
        <v>0</v>
      </c>
    </row>
    <row r="45" spans="1:19" ht="14.45" customHeight="1" x14ac:dyDescent="0.2">
      <c r="A45" s="483" t="s">
        <v>924</v>
      </c>
      <c r="B45" s="484" t="s">
        <v>925</v>
      </c>
      <c r="C45" s="484" t="s">
        <v>476</v>
      </c>
      <c r="D45" s="484" t="s">
        <v>889</v>
      </c>
      <c r="E45" s="484" t="s">
        <v>897</v>
      </c>
      <c r="F45" s="484" t="s">
        <v>974</v>
      </c>
      <c r="G45" s="484" t="s">
        <v>975</v>
      </c>
      <c r="H45" s="488">
        <v>299</v>
      </c>
      <c r="I45" s="488">
        <v>2466750</v>
      </c>
      <c r="J45" s="484"/>
      <c r="K45" s="484">
        <v>8250</v>
      </c>
      <c r="L45" s="488">
        <v>234</v>
      </c>
      <c r="M45" s="488">
        <v>1930500</v>
      </c>
      <c r="N45" s="484"/>
      <c r="O45" s="484">
        <v>8250</v>
      </c>
      <c r="P45" s="488">
        <v>48</v>
      </c>
      <c r="Q45" s="488">
        <v>396000</v>
      </c>
      <c r="R45" s="505"/>
      <c r="S45" s="489">
        <v>8250</v>
      </c>
    </row>
    <row r="46" spans="1:19" ht="14.45" customHeight="1" x14ac:dyDescent="0.2">
      <c r="A46" s="483" t="s">
        <v>924</v>
      </c>
      <c r="B46" s="484" t="s">
        <v>925</v>
      </c>
      <c r="C46" s="484" t="s">
        <v>476</v>
      </c>
      <c r="D46" s="484" t="s">
        <v>889</v>
      </c>
      <c r="E46" s="484" t="s">
        <v>897</v>
      </c>
      <c r="F46" s="484" t="s">
        <v>976</v>
      </c>
      <c r="G46" s="484" t="s">
        <v>977</v>
      </c>
      <c r="H46" s="488">
        <v>47</v>
      </c>
      <c r="I46" s="488">
        <v>0</v>
      </c>
      <c r="J46" s="484"/>
      <c r="K46" s="484">
        <v>0</v>
      </c>
      <c r="L46" s="488">
        <v>126</v>
      </c>
      <c r="M46" s="488">
        <v>0</v>
      </c>
      <c r="N46" s="484"/>
      <c r="O46" s="484">
        <v>0</v>
      </c>
      <c r="P46" s="488">
        <v>57</v>
      </c>
      <c r="Q46" s="488">
        <v>0</v>
      </c>
      <c r="R46" s="505"/>
      <c r="S46" s="489">
        <v>0</v>
      </c>
    </row>
    <row r="47" spans="1:19" ht="14.45" customHeight="1" x14ac:dyDescent="0.2">
      <c r="A47" s="483" t="s">
        <v>924</v>
      </c>
      <c r="B47" s="484" t="s">
        <v>925</v>
      </c>
      <c r="C47" s="484" t="s">
        <v>476</v>
      </c>
      <c r="D47" s="484" t="s">
        <v>889</v>
      </c>
      <c r="E47" s="484" t="s">
        <v>897</v>
      </c>
      <c r="F47" s="484" t="s">
        <v>978</v>
      </c>
      <c r="G47" s="484" t="s">
        <v>979</v>
      </c>
      <c r="H47" s="488"/>
      <c r="I47" s="488"/>
      <c r="J47" s="484"/>
      <c r="K47" s="484"/>
      <c r="L47" s="488">
        <v>1</v>
      </c>
      <c r="M47" s="488">
        <v>4059</v>
      </c>
      <c r="N47" s="484"/>
      <c r="O47" s="484">
        <v>4059</v>
      </c>
      <c r="P47" s="488"/>
      <c r="Q47" s="488"/>
      <c r="R47" s="505"/>
      <c r="S47" s="489"/>
    </row>
    <row r="48" spans="1:19" ht="14.45" customHeight="1" x14ac:dyDescent="0.2">
      <c r="A48" s="483" t="s">
        <v>924</v>
      </c>
      <c r="B48" s="484" t="s">
        <v>925</v>
      </c>
      <c r="C48" s="484" t="s">
        <v>476</v>
      </c>
      <c r="D48" s="484" t="s">
        <v>889</v>
      </c>
      <c r="E48" s="484" t="s">
        <v>897</v>
      </c>
      <c r="F48" s="484" t="s">
        <v>980</v>
      </c>
      <c r="G48" s="484" t="s">
        <v>981</v>
      </c>
      <c r="H48" s="488">
        <v>49</v>
      </c>
      <c r="I48" s="488">
        <v>1497222.26</v>
      </c>
      <c r="J48" s="484"/>
      <c r="K48" s="484">
        <v>30555.556326530612</v>
      </c>
      <c r="L48" s="488">
        <v>126</v>
      </c>
      <c r="M48" s="488">
        <v>3850000.0500000003</v>
      </c>
      <c r="N48" s="484"/>
      <c r="O48" s="484">
        <v>30555.555952380953</v>
      </c>
      <c r="P48" s="488">
        <v>56</v>
      </c>
      <c r="Q48" s="488">
        <v>1711111.1300000001</v>
      </c>
      <c r="R48" s="505"/>
      <c r="S48" s="489">
        <v>30555.555892857144</v>
      </c>
    </row>
    <row r="49" spans="1:19" ht="14.45" customHeight="1" x14ac:dyDescent="0.2">
      <c r="A49" s="483" t="s">
        <v>924</v>
      </c>
      <c r="B49" s="484" t="s">
        <v>925</v>
      </c>
      <c r="C49" s="484" t="s">
        <v>476</v>
      </c>
      <c r="D49" s="484" t="s">
        <v>889</v>
      </c>
      <c r="E49" s="484" t="s">
        <v>897</v>
      </c>
      <c r="F49" s="484" t="s">
        <v>982</v>
      </c>
      <c r="G49" s="484" t="s">
        <v>983</v>
      </c>
      <c r="H49" s="488">
        <v>34</v>
      </c>
      <c r="I49" s="488">
        <v>144840</v>
      </c>
      <c r="J49" s="484"/>
      <c r="K49" s="484">
        <v>4260</v>
      </c>
      <c r="L49" s="488">
        <v>31</v>
      </c>
      <c r="M49" s="488">
        <v>132060</v>
      </c>
      <c r="N49" s="484"/>
      <c r="O49" s="484">
        <v>4260</v>
      </c>
      <c r="P49" s="488">
        <v>6</v>
      </c>
      <c r="Q49" s="488">
        <v>25560</v>
      </c>
      <c r="R49" s="505"/>
      <c r="S49" s="489">
        <v>4260</v>
      </c>
    </row>
    <row r="50" spans="1:19" ht="14.45" customHeight="1" x14ac:dyDescent="0.2">
      <c r="A50" s="483" t="s">
        <v>924</v>
      </c>
      <c r="B50" s="484" t="s">
        <v>925</v>
      </c>
      <c r="C50" s="484" t="s">
        <v>476</v>
      </c>
      <c r="D50" s="484" t="s">
        <v>889</v>
      </c>
      <c r="E50" s="484" t="s">
        <v>897</v>
      </c>
      <c r="F50" s="484" t="s">
        <v>984</v>
      </c>
      <c r="G50" s="484" t="s">
        <v>985</v>
      </c>
      <c r="H50" s="488">
        <v>40</v>
      </c>
      <c r="I50" s="488">
        <v>212888.88</v>
      </c>
      <c r="J50" s="484"/>
      <c r="K50" s="484">
        <v>5322.2219999999998</v>
      </c>
      <c r="L50" s="488">
        <v>22</v>
      </c>
      <c r="M50" s="488">
        <v>117088.88</v>
      </c>
      <c r="N50" s="484"/>
      <c r="O50" s="484">
        <v>5322.221818181818</v>
      </c>
      <c r="P50" s="488">
        <v>5</v>
      </c>
      <c r="Q50" s="488">
        <v>26611.100000000002</v>
      </c>
      <c r="R50" s="505"/>
      <c r="S50" s="489">
        <v>5322.22</v>
      </c>
    </row>
    <row r="51" spans="1:19" ht="14.45" customHeight="1" x14ac:dyDescent="0.2">
      <c r="A51" s="483" t="s">
        <v>924</v>
      </c>
      <c r="B51" s="484" t="s">
        <v>925</v>
      </c>
      <c r="C51" s="484" t="s">
        <v>476</v>
      </c>
      <c r="D51" s="484" t="s">
        <v>889</v>
      </c>
      <c r="E51" s="484" t="s">
        <v>897</v>
      </c>
      <c r="F51" s="484" t="s">
        <v>986</v>
      </c>
      <c r="G51" s="484" t="s">
        <v>987</v>
      </c>
      <c r="H51" s="488">
        <v>315</v>
      </c>
      <c r="I51" s="488">
        <v>13860000</v>
      </c>
      <c r="J51" s="484"/>
      <c r="K51" s="484">
        <v>44000</v>
      </c>
      <c r="L51" s="488">
        <v>354</v>
      </c>
      <c r="M51" s="488">
        <v>15576000</v>
      </c>
      <c r="N51" s="484"/>
      <c r="O51" s="484">
        <v>44000</v>
      </c>
      <c r="P51" s="488">
        <v>73</v>
      </c>
      <c r="Q51" s="488">
        <v>3212000</v>
      </c>
      <c r="R51" s="505"/>
      <c r="S51" s="489">
        <v>44000</v>
      </c>
    </row>
    <row r="52" spans="1:19" ht="14.45" customHeight="1" x14ac:dyDescent="0.2">
      <c r="A52" s="483" t="s">
        <v>924</v>
      </c>
      <c r="B52" s="484" t="s">
        <v>925</v>
      </c>
      <c r="C52" s="484" t="s">
        <v>476</v>
      </c>
      <c r="D52" s="484" t="s">
        <v>889</v>
      </c>
      <c r="E52" s="484" t="s">
        <v>897</v>
      </c>
      <c r="F52" s="484" t="s">
        <v>988</v>
      </c>
      <c r="G52" s="484" t="s">
        <v>989</v>
      </c>
      <c r="H52" s="488">
        <v>3</v>
      </c>
      <c r="I52" s="488">
        <v>119391</v>
      </c>
      <c r="J52" s="484"/>
      <c r="K52" s="484">
        <v>39797</v>
      </c>
      <c r="L52" s="488">
        <v>105</v>
      </c>
      <c r="M52" s="488">
        <v>4185300</v>
      </c>
      <c r="N52" s="484"/>
      <c r="O52" s="484">
        <v>39860</v>
      </c>
      <c r="P52" s="488">
        <v>48</v>
      </c>
      <c r="Q52" s="488">
        <v>1943472</v>
      </c>
      <c r="R52" s="505"/>
      <c r="S52" s="489">
        <v>40489</v>
      </c>
    </row>
    <row r="53" spans="1:19" ht="14.45" customHeight="1" x14ac:dyDescent="0.2">
      <c r="A53" s="483" t="s">
        <v>924</v>
      </c>
      <c r="B53" s="484" t="s">
        <v>925</v>
      </c>
      <c r="C53" s="484" t="s">
        <v>476</v>
      </c>
      <c r="D53" s="484" t="s">
        <v>889</v>
      </c>
      <c r="E53" s="484" t="s">
        <v>897</v>
      </c>
      <c r="F53" s="484" t="s">
        <v>990</v>
      </c>
      <c r="G53" s="484" t="s">
        <v>991</v>
      </c>
      <c r="H53" s="488">
        <v>2</v>
      </c>
      <c r="I53" s="488">
        <v>63734</v>
      </c>
      <c r="J53" s="484"/>
      <c r="K53" s="484">
        <v>31867</v>
      </c>
      <c r="L53" s="488"/>
      <c r="M53" s="488"/>
      <c r="N53" s="484"/>
      <c r="O53" s="484"/>
      <c r="P53" s="488"/>
      <c r="Q53" s="488"/>
      <c r="R53" s="505"/>
      <c r="S53" s="489"/>
    </row>
    <row r="54" spans="1:19" ht="14.45" customHeight="1" x14ac:dyDescent="0.2">
      <c r="A54" s="483" t="s">
        <v>924</v>
      </c>
      <c r="B54" s="484" t="s">
        <v>925</v>
      </c>
      <c r="C54" s="484" t="s">
        <v>476</v>
      </c>
      <c r="D54" s="484" t="s">
        <v>889</v>
      </c>
      <c r="E54" s="484" t="s">
        <v>897</v>
      </c>
      <c r="F54" s="484" t="s">
        <v>992</v>
      </c>
      <c r="G54" s="484" t="s">
        <v>993</v>
      </c>
      <c r="H54" s="488"/>
      <c r="I54" s="488"/>
      <c r="J54" s="484"/>
      <c r="K54" s="484"/>
      <c r="L54" s="488"/>
      <c r="M54" s="488"/>
      <c r="N54" s="484"/>
      <c r="O54" s="484"/>
      <c r="P54" s="488">
        <v>2</v>
      </c>
      <c r="Q54" s="488">
        <v>88000</v>
      </c>
      <c r="R54" s="505"/>
      <c r="S54" s="489">
        <v>44000</v>
      </c>
    </row>
    <row r="55" spans="1:19" ht="14.45" customHeight="1" x14ac:dyDescent="0.2">
      <c r="A55" s="483" t="s">
        <v>924</v>
      </c>
      <c r="B55" s="484" t="s">
        <v>925</v>
      </c>
      <c r="C55" s="484" t="s">
        <v>476</v>
      </c>
      <c r="D55" s="484" t="s">
        <v>889</v>
      </c>
      <c r="E55" s="484" t="s">
        <v>897</v>
      </c>
      <c r="F55" s="484" t="s">
        <v>996</v>
      </c>
      <c r="G55" s="484" t="s">
        <v>997</v>
      </c>
      <c r="H55" s="488"/>
      <c r="I55" s="488"/>
      <c r="J55" s="484"/>
      <c r="K55" s="484"/>
      <c r="L55" s="488">
        <v>14</v>
      </c>
      <c r="M55" s="488">
        <v>210000</v>
      </c>
      <c r="N55" s="484"/>
      <c r="O55" s="484">
        <v>15000</v>
      </c>
      <c r="P55" s="488">
        <v>2</v>
      </c>
      <c r="Q55" s="488">
        <v>30000</v>
      </c>
      <c r="R55" s="505"/>
      <c r="S55" s="489">
        <v>15000</v>
      </c>
    </row>
    <row r="56" spans="1:19" ht="14.45" customHeight="1" x14ac:dyDescent="0.2">
      <c r="A56" s="483" t="s">
        <v>924</v>
      </c>
      <c r="B56" s="484" t="s">
        <v>925</v>
      </c>
      <c r="C56" s="484" t="s">
        <v>476</v>
      </c>
      <c r="D56" s="484" t="s">
        <v>889</v>
      </c>
      <c r="E56" s="484" t="s">
        <v>897</v>
      </c>
      <c r="F56" s="484" t="s">
        <v>998</v>
      </c>
      <c r="G56" s="484" t="s">
        <v>999</v>
      </c>
      <c r="H56" s="488"/>
      <c r="I56" s="488"/>
      <c r="J56" s="484"/>
      <c r="K56" s="484"/>
      <c r="L56" s="488">
        <v>5</v>
      </c>
      <c r="M56" s="488">
        <v>10844.45</v>
      </c>
      <c r="N56" s="484"/>
      <c r="O56" s="484">
        <v>2168.8900000000003</v>
      </c>
      <c r="P56" s="488">
        <v>19</v>
      </c>
      <c r="Q56" s="488">
        <v>41208.899999999994</v>
      </c>
      <c r="R56" s="505"/>
      <c r="S56" s="489">
        <v>2168.8894736842103</v>
      </c>
    </row>
    <row r="57" spans="1:19" ht="14.45" customHeight="1" thickBot="1" x14ac:dyDescent="0.25">
      <c r="A57" s="490" t="s">
        <v>924</v>
      </c>
      <c r="B57" s="491" t="s">
        <v>925</v>
      </c>
      <c r="C57" s="491" t="s">
        <v>476</v>
      </c>
      <c r="D57" s="491" t="s">
        <v>893</v>
      </c>
      <c r="E57" s="491" t="s">
        <v>897</v>
      </c>
      <c r="F57" s="491" t="s">
        <v>994</v>
      </c>
      <c r="G57" s="491" t="s">
        <v>995</v>
      </c>
      <c r="H57" s="495"/>
      <c r="I57" s="495"/>
      <c r="J57" s="491"/>
      <c r="K57" s="491"/>
      <c r="L57" s="495">
        <v>2</v>
      </c>
      <c r="M57" s="495">
        <v>127111.11</v>
      </c>
      <c r="N57" s="491"/>
      <c r="O57" s="491">
        <v>63555.555</v>
      </c>
      <c r="P57" s="495"/>
      <c r="Q57" s="495"/>
      <c r="R57" s="507"/>
      <c r="S57" s="496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EA69F29-523E-4B7C-B073-423662479FF0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790438.67</v>
      </c>
      <c r="C3" s="221">
        <f t="shared" ref="C3:R3" si="0">SUBTOTAL(9,C6:C1048576)</f>
        <v>0</v>
      </c>
      <c r="D3" s="221">
        <f t="shared" si="0"/>
        <v>532321.33000000007</v>
      </c>
      <c r="E3" s="221">
        <f t="shared" si="0"/>
        <v>0</v>
      </c>
      <c r="F3" s="221">
        <f t="shared" si="0"/>
        <v>81766.67</v>
      </c>
      <c r="G3" s="224">
        <f>IF(D3&lt;&gt;0,F3/D3,"")</f>
        <v>0.15360397074451251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7"/>
      <c r="B5" s="578">
        <v>2019</v>
      </c>
      <c r="C5" s="579"/>
      <c r="D5" s="579">
        <v>2020</v>
      </c>
      <c r="E5" s="579"/>
      <c r="F5" s="579">
        <v>2021</v>
      </c>
      <c r="G5" s="617" t="s">
        <v>2</v>
      </c>
      <c r="H5" s="578">
        <v>2019</v>
      </c>
      <c r="I5" s="579"/>
      <c r="J5" s="579">
        <v>2020</v>
      </c>
      <c r="K5" s="579"/>
      <c r="L5" s="579">
        <v>2021</v>
      </c>
      <c r="M5" s="617" t="s">
        <v>2</v>
      </c>
      <c r="N5" s="578">
        <v>2019</v>
      </c>
      <c r="O5" s="579"/>
      <c r="P5" s="579">
        <v>2020</v>
      </c>
      <c r="Q5" s="579"/>
      <c r="R5" s="579">
        <v>2021</v>
      </c>
      <c r="S5" s="617" t="s">
        <v>2</v>
      </c>
    </row>
    <row r="6" spans="1:19" ht="14.45" customHeight="1" x14ac:dyDescent="0.2">
      <c r="A6" s="567" t="s">
        <v>1002</v>
      </c>
      <c r="B6" s="599"/>
      <c r="C6" s="543"/>
      <c r="D6" s="599">
        <v>356</v>
      </c>
      <c r="E6" s="543"/>
      <c r="F6" s="599"/>
      <c r="G6" s="548"/>
      <c r="H6" s="599"/>
      <c r="I6" s="543"/>
      <c r="J6" s="599"/>
      <c r="K6" s="543"/>
      <c r="L6" s="599"/>
      <c r="M6" s="548"/>
      <c r="N6" s="599"/>
      <c r="O6" s="543"/>
      <c r="P6" s="599"/>
      <c r="Q6" s="543"/>
      <c r="R6" s="599"/>
      <c r="S6" s="122"/>
    </row>
    <row r="7" spans="1:19" ht="14.45" customHeight="1" x14ac:dyDescent="0.2">
      <c r="A7" s="570" t="s">
        <v>1003</v>
      </c>
      <c r="B7" s="601">
        <v>11902</v>
      </c>
      <c r="C7" s="484"/>
      <c r="D7" s="601">
        <v>1535</v>
      </c>
      <c r="E7" s="484"/>
      <c r="F7" s="601">
        <v>2768</v>
      </c>
      <c r="G7" s="505"/>
      <c r="H7" s="601"/>
      <c r="I7" s="484"/>
      <c r="J7" s="601"/>
      <c r="K7" s="484"/>
      <c r="L7" s="601"/>
      <c r="M7" s="505"/>
      <c r="N7" s="601"/>
      <c r="O7" s="484"/>
      <c r="P7" s="601"/>
      <c r="Q7" s="484"/>
      <c r="R7" s="601"/>
      <c r="S7" s="506"/>
    </row>
    <row r="8" spans="1:19" ht="14.45" customHeight="1" x14ac:dyDescent="0.2">
      <c r="A8" s="570" t="s">
        <v>1004</v>
      </c>
      <c r="B8" s="601">
        <v>4587</v>
      </c>
      <c r="C8" s="484"/>
      <c r="D8" s="601">
        <v>3070</v>
      </c>
      <c r="E8" s="484"/>
      <c r="F8" s="601">
        <v>1620</v>
      </c>
      <c r="G8" s="505"/>
      <c r="H8" s="601"/>
      <c r="I8" s="484"/>
      <c r="J8" s="601"/>
      <c r="K8" s="484"/>
      <c r="L8" s="601"/>
      <c r="M8" s="505"/>
      <c r="N8" s="601"/>
      <c r="O8" s="484"/>
      <c r="P8" s="601"/>
      <c r="Q8" s="484"/>
      <c r="R8" s="601"/>
      <c r="S8" s="506"/>
    </row>
    <row r="9" spans="1:19" ht="14.45" customHeight="1" x14ac:dyDescent="0.2">
      <c r="A9" s="570" t="s">
        <v>1005</v>
      </c>
      <c r="B9" s="601">
        <v>45529</v>
      </c>
      <c r="C9" s="484"/>
      <c r="D9" s="601">
        <v>356</v>
      </c>
      <c r="E9" s="484"/>
      <c r="F9" s="601"/>
      <c r="G9" s="505"/>
      <c r="H9" s="601"/>
      <c r="I9" s="484"/>
      <c r="J9" s="601"/>
      <c r="K9" s="484"/>
      <c r="L9" s="601"/>
      <c r="M9" s="505"/>
      <c r="N9" s="601"/>
      <c r="O9" s="484"/>
      <c r="P9" s="601"/>
      <c r="Q9" s="484"/>
      <c r="R9" s="601"/>
      <c r="S9" s="506"/>
    </row>
    <row r="10" spans="1:19" ht="14.45" customHeight="1" x14ac:dyDescent="0.2">
      <c r="A10" s="570" t="s">
        <v>1006</v>
      </c>
      <c r="B10" s="601">
        <v>84257</v>
      </c>
      <c r="C10" s="484"/>
      <c r="D10" s="601">
        <v>12280</v>
      </c>
      <c r="E10" s="484"/>
      <c r="F10" s="601">
        <v>4860</v>
      </c>
      <c r="G10" s="505"/>
      <c r="H10" s="601"/>
      <c r="I10" s="484"/>
      <c r="J10" s="601"/>
      <c r="K10" s="484"/>
      <c r="L10" s="601"/>
      <c r="M10" s="505"/>
      <c r="N10" s="601"/>
      <c r="O10" s="484"/>
      <c r="P10" s="601"/>
      <c r="Q10" s="484"/>
      <c r="R10" s="601"/>
      <c r="S10" s="506"/>
    </row>
    <row r="11" spans="1:19" ht="14.45" customHeight="1" x14ac:dyDescent="0.2">
      <c r="A11" s="570" t="s">
        <v>1007</v>
      </c>
      <c r="B11" s="601">
        <v>202898</v>
      </c>
      <c r="C11" s="484"/>
      <c r="D11" s="601">
        <v>253343</v>
      </c>
      <c r="E11" s="484"/>
      <c r="F11" s="601">
        <v>33984.67</v>
      </c>
      <c r="G11" s="505"/>
      <c r="H11" s="601"/>
      <c r="I11" s="484"/>
      <c r="J11" s="601"/>
      <c r="K11" s="484"/>
      <c r="L11" s="601"/>
      <c r="M11" s="505"/>
      <c r="N11" s="601"/>
      <c r="O11" s="484"/>
      <c r="P11" s="601"/>
      <c r="Q11" s="484"/>
      <c r="R11" s="601"/>
      <c r="S11" s="506"/>
    </row>
    <row r="12" spans="1:19" ht="14.45" customHeight="1" x14ac:dyDescent="0.2">
      <c r="A12" s="570" t="s">
        <v>1008</v>
      </c>
      <c r="B12" s="601">
        <v>271039.67000000004</v>
      </c>
      <c r="C12" s="484"/>
      <c r="D12" s="601">
        <v>189709.33000000002</v>
      </c>
      <c r="E12" s="484"/>
      <c r="F12" s="601">
        <v>29846</v>
      </c>
      <c r="G12" s="505"/>
      <c r="H12" s="601"/>
      <c r="I12" s="484"/>
      <c r="J12" s="601"/>
      <c r="K12" s="484"/>
      <c r="L12" s="601"/>
      <c r="M12" s="505"/>
      <c r="N12" s="601"/>
      <c r="O12" s="484"/>
      <c r="P12" s="601"/>
      <c r="Q12" s="484"/>
      <c r="R12" s="601"/>
      <c r="S12" s="506"/>
    </row>
    <row r="13" spans="1:19" ht="14.45" customHeight="1" x14ac:dyDescent="0.2">
      <c r="A13" s="570" t="s">
        <v>1009</v>
      </c>
      <c r="B13" s="601">
        <v>117165</v>
      </c>
      <c r="C13" s="484"/>
      <c r="D13" s="601">
        <v>66355</v>
      </c>
      <c r="E13" s="484"/>
      <c r="F13" s="601">
        <v>1620</v>
      </c>
      <c r="G13" s="505"/>
      <c r="H13" s="601"/>
      <c r="I13" s="484"/>
      <c r="J13" s="601"/>
      <c r="K13" s="484"/>
      <c r="L13" s="601"/>
      <c r="M13" s="505"/>
      <c r="N13" s="601"/>
      <c r="O13" s="484"/>
      <c r="P13" s="601"/>
      <c r="Q13" s="484"/>
      <c r="R13" s="601"/>
      <c r="S13" s="506"/>
    </row>
    <row r="14" spans="1:19" ht="14.45" customHeight="1" x14ac:dyDescent="0.2">
      <c r="A14" s="570" t="s">
        <v>1010</v>
      </c>
      <c r="B14" s="601">
        <v>1062</v>
      </c>
      <c r="C14" s="484"/>
      <c r="D14" s="601"/>
      <c r="E14" s="484"/>
      <c r="F14" s="601"/>
      <c r="G14" s="505"/>
      <c r="H14" s="601"/>
      <c r="I14" s="484"/>
      <c r="J14" s="601"/>
      <c r="K14" s="484"/>
      <c r="L14" s="601"/>
      <c r="M14" s="505"/>
      <c r="N14" s="601"/>
      <c r="O14" s="484"/>
      <c r="P14" s="601"/>
      <c r="Q14" s="484"/>
      <c r="R14" s="601"/>
      <c r="S14" s="506"/>
    </row>
    <row r="15" spans="1:19" ht="14.45" customHeight="1" x14ac:dyDescent="0.2">
      <c r="A15" s="570" t="s">
        <v>1011</v>
      </c>
      <c r="B15" s="601">
        <v>48941</v>
      </c>
      <c r="C15" s="484"/>
      <c r="D15" s="601">
        <v>5317</v>
      </c>
      <c r="E15" s="484"/>
      <c r="F15" s="601">
        <v>1620</v>
      </c>
      <c r="G15" s="505"/>
      <c r="H15" s="601"/>
      <c r="I15" s="484"/>
      <c r="J15" s="601"/>
      <c r="K15" s="484"/>
      <c r="L15" s="601"/>
      <c r="M15" s="505"/>
      <c r="N15" s="601"/>
      <c r="O15" s="484"/>
      <c r="P15" s="601"/>
      <c r="Q15" s="484"/>
      <c r="R15" s="601"/>
      <c r="S15" s="506"/>
    </row>
    <row r="16" spans="1:19" ht="14.45" customHeight="1" x14ac:dyDescent="0.2">
      <c r="A16" s="570" t="s">
        <v>1012</v>
      </c>
      <c r="B16" s="601">
        <v>1529</v>
      </c>
      <c r="C16" s="484"/>
      <c r="D16" s="601"/>
      <c r="E16" s="484"/>
      <c r="F16" s="601"/>
      <c r="G16" s="505"/>
      <c r="H16" s="601"/>
      <c r="I16" s="484"/>
      <c r="J16" s="601"/>
      <c r="K16" s="484"/>
      <c r="L16" s="601"/>
      <c r="M16" s="505"/>
      <c r="N16" s="601"/>
      <c r="O16" s="484"/>
      <c r="P16" s="601"/>
      <c r="Q16" s="484"/>
      <c r="R16" s="601"/>
      <c r="S16" s="506"/>
    </row>
    <row r="17" spans="1:19" ht="14.45" customHeight="1" x14ac:dyDescent="0.2">
      <c r="A17" s="570" t="s">
        <v>1013</v>
      </c>
      <c r="B17" s="601"/>
      <c r="C17" s="484"/>
      <c r="D17" s="601"/>
      <c r="E17" s="484"/>
      <c r="F17" s="601">
        <v>5448</v>
      </c>
      <c r="G17" s="505"/>
      <c r="H17" s="601"/>
      <c r="I17" s="484"/>
      <c r="J17" s="601"/>
      <c r="K17" s="484"/>
      <c r="L17" s="601"/>
      <c r="M17" s="505"/>
      <c r="N17" s="601"/>
      <c r="O17" s="484"/>
      <c r="P17" s="601"/>
      <c r="Q17" s="484"/>
      <c r="R17" s="601"/>
      <c r="S17" s="506"/>
    </row>
    <row r="18" spans="1:19" ht="14.45" customHeight="1" thickBot="1" x14ac:dyDescent="0.25">
      <c r="A18" s="605" t="s">
        <v>1014</v>
      </c>
      <c r="B18" s="603">
        <v>1529</v>
      </c>
      <c r="C18" s="491"/>
      <c r="D18" s="603"/>
      <c r="E18" s="491"/>
      <c r="F18" s="603"/>
      <c r="G18" s="507"/>
      <c r="H18" s="603"/>
      <c r="I18" s="491"/>
      <c r="J18" s="603"/>
      <c r="K18" s="491"/>
      <c r="L18" s="603"/>
      <c r="M18" s="507"/>
      <c r="N18" s="603"/>
      <c r="O18" s="491"/>
      <c r="P18" s="603"/>
      <c r="Q18" s="491"/>
      <c r="R18" s="603"/>
      <c r="S18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A587DF8-CDEA-41F9-AF51-EF5C8C70F26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1027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326</v>
      </c>
      <c r="G3" s="103">
        <f t="shared" si="0"/>
        <v>790438.67</v>
      </c>
      <c r="H3" s="103"/>
      <c r="I3" s="103"/>
      <c r="J3" s="103">
        <f t="shared" si="0"/>
        <v>260</v>
      </c>
      <c r="K3" s="103">
        <f t="shared" si="0"/>
        <v>532321.33000000007</v>
      </c>
      <c r="L3" s="103"/>
      <c r="M3" s="103"/>
      <c r="N3" s="103">
        <f t="shared" si="0"/>
        <v>43</v>
      </c>
      <c r="O3" s="103">
        <f t="shared" si="0"/>
        <v>81766.67</v>
      </c>
      <c r="P3" s="75">
        <f>IF(K3=0,0,O3/K3)</f>
        <v>0.15360397074451251</v>
      </c>
      <c r="Q3" s="104">
        <f>IF(N3=0,0,O3/N3)</f>
        <v>1901.5504651162789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08"/>
      <c r="B5" s="606"/>
      <c r="C5" s="608"/>
      <c r="D5" s="618"/>
      <c r="E5" s="610"/>
      <c r="F5" s="619" t="s">
        <v>71</v>
      </c>
      <c r="G5" s="620" t="s">
        <v>14</v>
      </c>
      <c r="H5" s="621"/>
      <c r="I5" s="621"/>
      <c r="J5" s="619" t="s">
        <v>71</v>
      </c>
      <c r="K5" s="620" t="s">
        <v>14</v>
      </c>
      <c r="L5" s="621"/>
      <c r="M5" s="621"/>
      <c r="N5" s="619" t="s">
        <v>71</v>
      </c>
      <c r="O5" s="620" t="s">
        <v>14</v>
      </c>
      <c r="P5" s="622"/>
      <c r="Q5" s="615"/>
    </row>
    <row r="6" spans="1:17" ht="14.45" customHeight="1" x14ac:dyDescent="0.2">
      <c r="A6" s="542" t="s">
        <v>1015</v>
      </c>
      <c r="B6" s="543" t="s">
        <v>896</v>
      </c>
      <c r="C6" s="543" t="s">
        <v>897</v>
      </c>
      <c r="D6" s="543" t="s">
        <v>908</v>
      </c>
      <c r="E6" s="543" t="s">
        <v>909</v>
      </c>
      <c r="F6" s="116"/>
      <c r="G6" s="116"/>
      <c r="H6" s="116"/>
      <c r="I6" s="116"/>
      <c r="J6" s="116">
        <v>1</v>
      </c>
      <c r="K6" s="116">
        <v>356</v>
      </c>
      <c r="L6" s="116"/>
      <c r="M6" s="116">
        <v>356</v>
      </c>
      <c r="N6" s="116"/>
      <c r="O6" s="116"/>
      <c r="P6" s="548"/>
      <c r="Q6" s="559"/>
    </row>
    <row r="7" spans="1:17" ht="14.45" customHeight="1" x14ac:dyDescent="0.2">
      <c r="A7" s="483" t="s">
        <v>1016</v>
      </c>
      <c r="B7" s="484" t="s">
        <v>896</v>
      </c>
      <c r="C7" s="484" t="s">
        <v>897</v>
      </c>
      <c r="D7" s="484" t="s">
        <v>908</v>
      </c>
      <c r="E7" s="484" t="s">
        <v>909</v>
      </c>
      <c r="F7" s="488">
        <v>2</v>
      </c>
      <c r="G7" s="488">
        <v>708</v>
      </c>
      <c r="H7" s="488"/>
      <c r="I7" s="488">
        <v>354</v>
      </c>
      <c r="J7" s="488"/>
      <c r="K7" s="488"/>
      <c r="L7" s="488"/>
      <c r="M7" s="488"/>
      <c r="N7" s="488"/>
      <c r="O7" s="488"/>
      <c r="P7" s="505"/>
      <c r="Q7" s="489"/>
    </row>
    <row r="8" spans="1:17" ht="14.45" customHeight="1" x14ac:dyDescent="0.2">
      <c r="A8" s="483" t="s">
        <v>1016</v>
      </c>
      <c r="B8" s="484" t="s">
        <v>896</v>
      </c>
      <c r="C8" s="484" t="s">
        <v>897</v>
      </c>
      <c r="D8" s="484" t="s">
        <v>912</v>
      </c>
      <c r="E8" s="484" t="s">
        <v>913</v>
      </c>
      <c r="F8" s="488"/>
      <c r="G8" s="488"/>
      <c r="H8" s="488"/>
      <c r="I8" s="488"/>
      <c r="J8" s="488">
        <v>1</v>
      </c>
      <c r="K8" s="488">
        <v>1535</v>
      </c>
      <c r="L8" s="488"/>
      <c r="M8" s="488">
        <v>1535</v>
      </c>
      <c r="N8" s="488">
        <v>1</v>
      </c>
      <c r="O8" s="488">
        <v>1620</v>
      </c>
      <c r="P8" s="505"/>
      <c r="Q8" s="489">
        <v>1620</v>
      </c>
    </row>
    <row r="9" spans="1:17" ht="14.45" customHeight="1" x14ac:dyDescent="0.2">
      <c r="A9" s="483" t="s">
        <v>1016</v>
      </c>
      <c r="B9" s="484" t="s">
        <v>925</v>
      </c>
      <c r="C9" s="484" t="s">
        <v>897</v>
      </c>
      <c r="D9" s="484" t="s">
        <v>952</v>
      </c>
      <c r="E9" s="484" t="s">
        <v>953</v>
      </c>
      <c r="F9" s="488">
        <v>2</v>
      </c>
      <c r="G9" s="488">
        <v>8974</v>
      </c>
      <c r="H9" s="488"/>
      <c r="I9" s="488">
        <v>4487</v>
      </c>
      <c r="J9" s="488"/>
      <c r="K9" s="488"/>
      <c r="L9" s="488"/>
      <c r="M9" s="488"/>
      <c r="N9" s="488"/>
      <c r="O9" s="488"/>
      <c r="P9" s="505"/>
      <c r="Q9" s="489"/>
    </row>
    <row r="10" spans="1:17" ht="14.45" customHeight="1" x14ac:dyDescent="0.2">
      <c r="A10" s="483" t="s">
        <v>1016</v>
      </c>
      <c r="B10" s="484" t="s">
        <v>925</v>
      </c>
      <c r="C10" s="484" t="s">
        <v>897</v>
      </c>
      <c r="D10" s="484" t="s">
        <v>954</v>
      </c>
      <c r="E10" s="484" t="s">
        <v>955</v>
      </c>
      <c r="F10" s="488">
        <v>2</v>
      </c>
      <c r="G10" s="488">
        <v>2220</v>
      </c>
      <c r="H10" s="488"/>
      <c r="I10" s="488">
        <v>1110</v>
      </c>
      <c r="J10" s="488"/>
      <c r="K10" s="488"/>
      <c r="L10" s="488"/>
      <c r="M10" s="488"/>
      <c r="N10" s="488">
        <v>1</v>
      </c>
      <c r="O10" s="488">
        <v>1148</v>
      </c>
      <c r="P10" s="505"/>
      <c r="Q10" s="489">
        <v>1148</v>
      </c>
    </row>
    <row r="11" spans="1:17" ht="14.45" customHeight="1" x14ac:dyDescent="0.2">
      <c r="A11" s="483" t="s">
        <v>1017</v>
      </c>
      <c r="B11" s="484" t="s">
        <v>896</v>
      </c>
      <c r="C11" s="484" t="s">
        <v>897</v>
      </c>
      <c r="D11" s="484" t="s">
        <v>912</v>
      </c>
      <c r="E11" s="484" t="s">
        <v>913</v>
      </c>
      <c r="F11" s="488">
        <v>3</v>
      </c>
      <c r="G11" s="488">
        <v>4587</v>
      </c>
      <c r="H11" s="488"/>
      <c r="I11" s="488">
        <v>1529</v>
      </c>
      <c r="J11" s="488">
        <v>2</v>
      </c>
      <c r="K11" s="488">
        <v>3070</v>
      </c>
      <c r="L11" s="488"/>
      <c r="M11" s="488">
        <v>1535</v>
      </c>
      <c r="N11" s="488">
        <v>1</v>
      </c>
      <c r="O11" s="488">
        <v>1620</v>
      </c>
      <c r="P11" s="505"/>
      <c r="Q11" s="489">
        <v>1620</v>
      </c>
    </row>
    <row r="12" spans="1:17" ht="14.45" customHeight="1" x14ac:dyDescent="0.2">
      <c r="A12" s="483" t="s">
        <v>1018</v>
      </c>
      <c r="B12" s="484" t="s">
        <v>896</v>
      </c>
      <c r="C12" s="484" t="s">
        <v>897</v>
      </c>
      <c r="D12" s="484" t="s">
        <v>908</v>
      </c>
      <c r="E12" s="484" t="s">
        <v>909</v>
      </c>
      <c r="F12" s="488"/>
      <c r="G12" s="488"/>
      <c r="H12" s="488"/>
      <c r="I12" s="488"/>
      <c r="J12" s="488">
        <v>1</v>
      </c>
      <c r="K12" s="488">
        <v>356</v>
      </c>
      <c r="L12" s="488"/>
      <c r="M12" s="488">
        <v>356</v>
      </c>
      <c r="N12" s="488"/>
      <c r="O12" s="488"/>
      <c r="P12" s="505"/>
      <c r="Q12" s="489"/>
    </row>
    <row r="13" spans="1:17" ht="14.45" customHeight="1" x14ac:dyDescent="0.2">
      <c r="A13" s="483" t="s">
        <v>1018</v>
      </c>
      <c r="B13" s="484" t="s">
        <v>896</v>
      </c>
      <c r="C13" s="484" t="s">
        <v>897</v>
      </c>
      <c r="D13" s="484" t="s">
        <v>912</v>
      </c>
      <c r="E13" s="484" t="s">
        <v>913</v>
      </c>
      <c r="F13" s="488">
        <v>1</v>
      </c>
      <c r="G13" s="488">
        <v>1529</v>
      </c>
      <c r="H13" s="488"/>
      <c r="I13" s="488">
        <v>1529</v>
      </c>
      <c r="J13" s="488"/>
      <c r="K13" s="488"/>
      <c r="L13" s="488"/>
      <c r="M13" s="488"/>
      <c r="N13" s="488"/>
      <c r="O13" s="488"/>
      <c r="P13" s="505"/>
      <c r="Q13" s="489"/>
    </row>
    <row r="14" spans="1:17" ht="14.45" customHeight="1" x14ac:dyDescent="0.2">
      <c r="A14" s="483" t="s">
        <v>1018</v>
      </c>
      <c r="B14" s="484" t="s">
        <v>925</v>
      </c>
      <c r="C14" s="484" t="s">
        <v>897</v>
      </c>
      <c r="D14" s="484" t="s">
        <v>986</v>
      </c>
      <c r="E14" s="484" t="s">
        <v>987</v>
      </c>
      <c r="F14" s="488">
        <v>1</v>
      </c>
      <c r="G14" s="488">
        <v>44000</v>
      </c>
      <c r="H14" s="488"/>
      <c r="I14" s="488">
        <v>44000</v>
      </c>
      <c r="J14" s="488"/>
      <c r="K14" s="488"/>
      <c r="L14" s="488"/>
      <c r="M14" s="488"/>
      <c r="N14" s="488"/>
      <c r="O14" s="488"/>
      <c r="P14" s="505"/>
      <c r="Q14" s="489"/>
    </row>
    <row r="15" spans="1:17" ht="14.45" customHeight="1" x14ac:dyDescent="0.2">
      <c r="A15" s="483" t="s">
        <v>1019</v>
      </c>
      <c r="B15" s="484" t="s">
        <v>896</v>
      </c>
      <c r="C15" s="484" t="s">
        <v>897</v>
      </c>
      <c r="D15" s="484" t="s">
        <v>900</v>
      </c>
      <c r="E15" s="484" t="s">
        <v>901</v>
      </c>
      <c r="F15" s="488">
        <v>1</v>
      </c>
      <c r="G15" s="488">
        <v>38</v>
      </c>
      <c r="H15" s="488"/>
      <c r="I15" s="488">
        <v>38</v>
      </c>
      <c r="J15" s="488"/>
      <c r="K15" s="488"/>
      <c r="L15" s="488"/>
      <c r="M15" s="488"/>
      <c r="N15" s="488"/>
      <c r="O15" s="488"/>
      <c r="P15" s="505"/>
      <c r="Q15" s="489"/>
    </row>
    <row r="16" spans="1:17" ht="14.45" customHeight="1" x14ac:dyDescent="0.2">
      <c r="A16" s="483" t="s">
        <v>1019</v>
      </c>
      <c r="B16" s="484" t="s">
        <v>896</v>
      </c>
      <c r="C16" s="484" t="s">
        <v>897</v>
      </c>
      <c r="D16" s="484" t="s">
        <v>904</v>
      </c>
      <c r="E16" s="484" t="s">
        <v>905</v>
      </c>
      <c r="F16" s="488">
        <v>1</v>
      </c>
      <c r="G16" s="488">
        <v>2498</v>
      </c>
      <c r="H16" s="488"/>
      <c r="I16" s="488">
        <v>2498</v>
      </c>
      <c r="J16" s="488"/>
      <c r="K16" s="488"/>
      <c r="L16" s="488"/>
      <c r="M16" s="488"/>
      <c r="N16" s="488"/>
      <c r="O16" s="488"/>
      <c r="P16" s="505"/>
      <c r="Q16" s="489"/>
    </row>
    <row r="17" spans="1:17" ht="14.45" customHeight="1" x14ac:dyDescent="0.2">
      <c r="A17" s="483" t="s">
        <v>1019</v>
      </c>
      <c r="B17" s="484" t="s">
        <v>896</v>
      </c>
      <c r="C17" s="484" t="s">
        <v>897</v>
      </c>
      <c r="D17" s="484" t="s">
        <v>908</v>
      </c>
      <c r="E17" s="484" t="s">
        <v>909</v>
      </c>
      <c r="F17" s="488">
        <v>1</v>
      </c>
      <c r="G17" s="488">
        <v>354</v>
      </c>
      <c r="H17" s="488"/>
      <c r="I17" s="488">
        <v>354</v>
      </c>
      <c r="J17" s="488"/>
      <c r="K17" s="488"/>
      <c r="L17" s="488"/>
      <c r="M17" s="488"/>
      <c r="N17" s="488"/>
      <c r="O17" s="488"/>
      <c r="P17" s="505"/>
      <c r="Q17" s="489"/>
    </row>
    <row r="18" spans="1:17" ht="14.45" customHeight="1" x14ac:dyDescent="0.2">
      <c r="A18" s="483" t="s">
        <v>1019</v>
      </c>
      <c r="B18" s="484" t="s">
        <v>896</v>
      </c>
      <c r="C18" s="484" t="s">
        <v>897</v>
      </c>
      <c r="D18" s="484" t="s">
        <v>912</v>
      </c>
      <c r="E18" s="484" t="s">
        <v>913</v>
      </c>
      <c r="F18" s="488">
        <v>7</v>
      </c>
      <c r="G18" s="488">
        <v>10703</v>
      </c>
      <c r="H18" s="488"/>
      <c r="I18" s="488">
        <v>1529</v>
      </c>
      <c r="J18" s="488">
        <v>8</v>
      </c>
      <c r="K18" s="488">
        <v>12280</v>
      </c>
      <c r="L18" s="488"/>
      <c r="M18" s="488">
        <v>1535</v>
      </c>
      <c r="N18" s="488">
        <v>3</v>
      </c>
      <c r="O18" s="488">
        <v>4860</v>
      </c>
      <c r="P18" s="505"/>
      <c r="Q18" s="489">
        <v>1620</v>
      </c>
    </row>
    <row r="19" spans="1:17" ht="14.45" customHeight="1" x14ac:dyDescent="0.2">
      <c r="A19" s="483" t="s">
        <v>1019</v>
      </c>
      <c r="B19" s="484" t="s">
        <v>925</v>
      </c>
      <c r="C19" s="484" t="s">
        <v>897</v>
      </c>
      <c r="D19" s="484" t="s">
        <v>928</v>
      </c>
      <c r="E19" s="484" t="s">
        <v>929</v>
      </c>
      <c r="F19" s="488">
        <v>4</v>
      </c>
      <c r="G19" s="488">
        <v>1208</v>
      </c>
      <c r="H19" s="488"/>
      <c r="I19" s="488">
        <v>302</v>
      </c>
      <c r="J19" s="488"/>
      <c r="K19" s="488"/>
      <c r="L19" s="488"/>
      <c r="M19" s="488"/>
      <c r="N19" s="488"/>
      <c r="O19" s="488"/>
      <c r="P19" s="505"/>
      <c r="Q19" s="489"/>
    </row>
    <row r="20" spans="1:17" ht="14.45" customHeight="1" x14ac:dyDescent="0.2">
      <c r="A20" s="483" t="s">
        <v>1019</v>
      </c>
      <c r="B20" s="484" t="s">
        <v>925</v>
      </c>
      <c r="C20" s="484" t="s">
        <v>897</v>
      </c>
      <c r="D20" s="484" t="s">
        <v>930</v>
      </c>
      <c r="E20" s="484" t="s">
        <v>931</v>
      </c>
      <c r="F20" s="488">
        <v>1</v>
      </c>
      <c r="G20" s="488">
        <v>10500</v>
      </c>
      <c r="H20" s="488"/>
      <c r="I20" s="488">
        <v>10500</v>
      </c>
      <c r="J20" s="488"/>
      <c r="K20" s="488"/>
      <c r="L20" s="488"/>
      <c r="M20" s="488"/>
      <c r="N20" s="488"/>
      <c r="O20" s="488"/>
      <c r="P20" s="505"/>
      <c r="Q20" s="489"/>
    </row>
    <row r="21" spans="1:17" ht="14.45" customHeight="1" x14ac:dyDescent="0.2">
      <c r="A21" s="483" t="s">
        <v>1019</v>
      </c>
      <c r="B21" s="484" t="s">
        <v>925</v>
      </c>
      <c r="C21" s="484" t="s">
        <v>897</v>
      </c>
      <c r="D21" s="484" t="s">
        <v>936</v>
      </c>
      <c r="E21" s="484" t="s">
        <v>937</v>
      </c>
      <c r="F21" s="488">
        <v>2</v>
      </c>
      <c r="G21" s="488">
        <v>1938</v>
      </c>
      <c r="H21" s="488"/>
      <c r="I21" s="488">
        <v>969</v>
      </c>
      <c r="J21" s="488"/>
      <c r="K21" s="488"/>
      <c r="L21" s="488"/>
      <c r="M21" s="488"/>
      <c r="N21" s="488"/>
      <c r="O21" s="488"/>
      <c r="P21" s="505"/>
      <c r="Q21" s="489"/>
    </row>
    <row r="22" spans="1:17" ht="14.45" customHeight="1" x14ac:dyDescent="0.2">
      <c r="A22" s="483" t="s">
        <v>1019</v>
      </c>
      <c r="B22" s="484" t="s">
        <v>925</v>
      </c>
      <c r="C22" s="484" t="s">
        <v>897</v>
      </c>
      <c r="D22" s="484" t="s">
        <v>944</v>
      </c>
      <c r="E22" s="484" t="s">
        <v>945</v>
      </c>
      <c r="F22" s="488">
        <v>2</v>
      </c>
      <c r="G22" s="488">
        <v>25010</v>
      </c>
      <c r="H22" s="488"/>
      <c r="I22" s="488">
        <v>12505</v>
      </c>
      <c r="J22" s="488"/>
      <c r="K22" s="488"/>
      <c r="L22" s="488"/>
      <c r="M22" s="488"/>
      <c r="N22" s="488"/>
      <c r="O22" s="488"/>
      <c r="P22" s="505"/>
      <c r="Q22" s="489"/>
    </row>
    <row r="23" spans="1:17" ht="14.45" customHeight="1" x14ac:dyDescent="0.2">
      <c r="A23" s="483" t="s">
        <v>1019</v>
      </c>
      <c r="B23" s="484" t="s">
        <v>925</v>
      </c>
      <c r="C23" s="484" t="s">
        <v>897</v>
      </c>
      <c r="D23" s="484" t="s">
        <v>954</v>
      </c>
      <c r="E23" s="484" t="s">
        <v>955</v>
      </c>
      <c r="F23" s="488">
        <v>2</v>
      </c>
      <c r="G23" s="488">
        <v>2220</v>
      </c>
      <c r="H23" s="488"/>
      <c r="I23" s="488">
        <v>1110</v>
      </c>
      <c r="J23" s="488"/>
      <c r="K23" s="488"/>
      <c r="L23" s="488"/>
      <c r="M23" s="488"/>
      <c r="N23" s="488"/>
      <c r="O23" s="488"/>
      <c r="P23" s="505"/>
      <c r="Q23" s="489"/>
    </row>
    <row r="24" spans="1:17" ht="14.45" customHeight="1" x14ac:dyDescent="0.2">
      <c r="A24" s="483" t="s">
        <v>1019</v>
      </c>
      <c r="B24" s="484" t="s">
        <v>925</v>
      </c>
      <c r="C24" s="484" t="s">
        <v>897</v>
      </c>
      <c r="D24" s="484" t="s">
        <v>956</v>
      </c>
      <c r="E24" s="484" t="s">
        <v>957</v>
      </c>
      <c r="F24" s="488">
        <v>4</v>
      </c>
      <c r="G24" s="488">
        <v>29788</v>
      </c>
      <c r="H24" s="488"/>
      <c r="I24" s="488">
        <v>7447</v>
      </c>
      <c r="J24" s="488"/>
      <c r="K24" s="488"/>
      <c r="L24" s="488"/>
      <c r="M24" s="488"/>
      <c r="N24" s="488"/>
      <c r="O24" s="488"/>
      <c r="P24" s="505"/>
      <c r="Q24" s="489"/>
    </row>
    <row r="25" spans="1:17" ht="14.45" customHeight="1" x14ac:dyDescent="0.2">
      <c r="A25" s="483" t="s">
        <v>924</v>
      </c>
      <c r="B25" s="484" t="s">
        <v>896</v>
      </c>
      <c r="C25" s="484" t="s">
        <v>897</v>
      </c>
      <c r="D25" s="484" t="s">
        <v>900</v>
      </c>
      <c r="E25" s="484" t="s">
        <v>901</v>
      </c>
      <c r="F25" s="488">
        <v>1</v>
      </c>
      <c r="G25" s="488">
        <v>38</v>
      </c>
      <c r="H25" s="488"/>
      <c r="I25" s="488">
        <v>38</v>
      </c>
      <c r="J25" s="488"/>
      <c r="K25" s="488"/>
      <c r="L25" s="488"/>
      <c r="M25" s="488"/>
      <c r="N25" s="488"/>
      <c r="O25" s="488"/>
      <c r="P25" s="505"/>
      <c r="Q25" s="489"/>
    </row>
    <row r="26" spans="1:17" ht="14.45" customHeight="1" x14ac:dyDescent="0.2">
      <c r="A26" s="483" t="s">
        <v>924</v>
      </c>
      <c r="B26" s="484" t="s">
        <v>896</v>
      </c>
      <c r="C26" s="484" t="s">
        <v>897</v>
      </c>
      <c r="D26" s="484" t="s">
        <v>904</v>
      </c>
      <c r="E26" s="484" t="s">
        <v>905</v>
      </c>
      <c r="F26" s="488">
        <v>2</v>
      </c>
      <c r="G26" s="488">
        <v>4996</v>
      </c>
      <c r="H26" s="488"/>
      <c r="I26" s="488">
        <v>2498</v>
      </c>
      <c r="J26" s="488">
        <v>7</v>
      </c>
      <c r="K26" s="488">
        <v>17570</v>
      </c>
      <c r="L26" s="488"/>
      <c r="M26" s="488">
        <v>2510</v>
      </c>
      <c r="N26" s="488"/>
      <c r="O26" s="488"/>
      <c r="P26" s="505"/>
      <c r="Q26" s="489"/>
    </row>
    <row r="27" spans="1:17" ht="14.45" customHeight="1" x14ac:dyDescent="0.2">
      <c r="A27" s="483" t="s">
        <v>924</v>
      </c>
      <c r="B27" s="484" t="s">
        <v>896</v>
      </c>
      <c r="C27" s="484" t="s">
        <v>897</v>
      </c>
      <c r="D27" s="484" t="s">
        <v>908</v>
      </c>
      <c r="E27" s="484" t="s">
        <v>909</v>
      </c>
      <c r="F27" s="488">
        <v>2</v>
      </c>
      <c r="G27" s="488">
        <v>708</v>
      </c>
      <c r="H27" s="488"/>
      <c r="I27" s="488">
        <v>354</v>
      </c>
      <c r="J27" s="488">
        <v>19</v>
      </c>
      <c r="K27" s="488">
        <v>6764</v>
      </c>
      <c r="L27" s="488"/>
      <c r="M27" s="488">
        <v>356</v>
      </c>
      <c r="N27" s="488">
        <v>3</v>
      </c>
      <c r="O27" s="488">
        <v>1152</v>
      </c>
      <c r="P27" s="505"/>
      <c r="Q27" s="489">
        <v>384</v>
      </c>
    </row>
    <row r="28" spans="1:17" ht="14.45" customHeight="1" x14ac:dyDescent="0.2">
      <c r="A28" s="483" t="s">
        <v>924</v>
      </c>
      <c r="B28" s="484" t="s">
        <v>896</v>
      </c>
      <c r="C28" s="484" t="s">
        <v>897</v>
      </c>
      <c r="D28" s="484" t="s">
        <v>912</v>
      </c>
      <c r="E28" s="484" t="s">
        <v>913</v>
      </c>
      <c r="F28" s="488">
        <v>17</v>
      </c>
      <c r="G28" s="488">
        <v>25993</v>
      </c>
      <c r="H28" s="488"/>
      <c r="I28" s="488">
        <v>1529</v>
      </c>
      <c r="J28" s="488">
        <v>26</v>
      </c>
      <c r="K28" s="488">
        <v>39910</v>
      </c>
      <c r="L28" s="488"/>
      <c r="M28" s="488">
        <v>1535</v>
      </c>
      <c r="N28" s="488">
        <v>6</v>
      </c>
      <c r="O28" s="488">
        <v>9720</v>
      </c>
      <c r="P28" s="505"/>
      <c r="Q28" s="489">
        <v>1620</v>
      </c>
    </row>
    <row r="29" spans="1:17" ht="14.45" customHeight="1" x14ac:dyDescent="0.2">
      <c r="A29" s="483" t="s">
        <v>924</v>
      </c>
      <c r="B29" s="484" t="s">
        <v>925</v>
      </c>
      <c r="C29" s="484" t="s">
        <v>897</v>
      </c>
      <c r="D29" s="484" t="s">
        <v>928</v>
      </c>
      <c r="E29" s="484" t="s">
        <v>929</v>
      </c>
      <c r="F29" s="488">
        <v>22</v>
      </c>
      <c r="G29" s="488">
        <v>6644</v>
      </c>
      <c r="H29" s="488"/>
      <c r="I29" s="488">
        <v>302</v>
      </c>
      <c r="J29" s="488">
        <v>48</v>
      </c>
      <c r="K29" s="488">
        <v>14592</v>
      </c>
      <c r="L29" s="488"/>
      <c r="M29" s="488">
        <v>304</v>
      </c>
      <c r="N29" s="488"/>
      <c r="O29" s="488"/>
      <c r="P29" s="505"/>
      <c r="Q29" s="489"/>
    </row>
    <row r="30" spans="1:17" ht="14.45" customHeight="1" x14ac:dyDescent="0.2">
      <c r="A30" s="483" t="s">
        <v>924</v>
      </c>
      <c r="B30" s="484" t="s">
        <v>925</v>
      </c>
      <c r="C30" s="484" t="s">
        <v>897</v>
      </c>
      <c r="D30" s="484" t="s">
        <v>938</v>
      </c>
      <c r="E30" s="484" t="s">
        <v>939</v>
      </c>
      <c r="F30" s="488">
        <v>5</v>
      </c>
      <c r="G30" s="488">
        <v>37970</v>
      </c>
      <c r="H30" s="488"/>
      <c r="I30" s="488">
        <v>7594</v>
      </c>
      <c r="J30" s="488">
        <v>12</v>
      </c>
      <c r="K30" s="488">
        <v>91596</v>
      </c>
      <c r="L30" s="488"/>
      <c r="M30" s="488">
        <v>7633</v>
      </c>
      <c r="N30" s="488"/>
      <c r="O30" s="488"/>
      <c r="P30" s="505"/>
      <c r="Q30" s="489"/>
    </row>
    <row r="31" spans="1:17" ht="14.45" customHeight="1" x14ac:dyDescent="0.2">
      <c r="A31" s="483" t="s">
        <v>924</v>
      </c>
      <c r="B31" s="484" t="s">
        <v>925</v>
      </c>
      <c r="C31" s="484" t="s">
        <v>897</v>
      </c>
      <c r="D31" s="484" t="s">
        <v>954</v>
      </c>
      <c r="E31" s="484" t="s">
        <v>955</v>
      </c>
      <c r="F31" s="488">
        <v>10</v>
      </c>
      <c r="G31" s="488">
        <v>11100</v>
      </c>
      <c r="H31" s="488"/>
      <c r="I31" s="488">
        <v>1110</v>
      </c>
      <c r="J31" s="488">
        <v>8</v>
      </c>
      <c r="K31" s="488">
        <v>8912</v>
      </c>
      <c r="L31" s="488"/>
      <c r="M31" s="488">
        <v>1114</v>
      </c>
      <c r="N31" s="488">
        <v>4</v>
      </c>
      <c r="O31" s="488">
        <v>4592</v>
      </c>
      <c r="P31" s="505"/>
      <c r="Q31" s="489">
        <v>1148</v>
      </c>
    </row>
    <row r="32" spans="1:17" ht="14.45" customHeight="1" x14ac:dyDescent="0.2">
      <c r="A32" s="483" t="s">
        <v>924</v>
      </c>
      <c r="B32" s="484" t="s">
        <v>925</v>
      </c>
      <c r="C32" s="484" t="s">
        <v>897</v>
      </c>
      <c r="D32" s="484" t="s">
        <v>956</v>
      </c>
      <c r="E32" s="484" t="s">
        <v>957</v>
      </c>
      <c r="F32" s="488">
        <v>5</v>
      </c>
      <c r="G32" s="488">
        <v>37235</v>
      </c>
      <c r="H32" s="488"/>
      <c r="I32" s="488">
        <v>7447</v>
      </c>
      <c r="J32" s="488">
        <v>2</v>
      </c>
      <c r="K32" s="488">
        <v>14924</v>
      </c>
      <c r="L32" s="488"/>
      <c r="M32" s="488">
        <v>7462</v>
      </c>
      <c r="N32" s="488"/>
      <c r="O32" s="488"/>
      <c r="P32" s="505"/>
      <c r="Q32" s="489"/>
    </row>
    <row r="33" spans="1:17" ht="14.45" customHeight="1" x14ac:dyDescent="0.2">
      <c r="A33" s="483" t="s">
        <v>924</v>
      </c>
      <c r="B33" s="484" t="s">
        <v>925</v>
      </c>
      <c r="C33" s="484" t="s">
        <v>897</v>
      </c>
      <c r="D33" s="484" t="s">
        <v>958</v>
      </c>
      <c r="E33" s="484" t="s">
        <v>959</v>
      </c>
      <c r="F33" s="488">
        <v>11</v>
      </c>
      <c r="G33" s="488">
        <v>42229</v>
      </c>
      <c r="H33" s="488"/>
      <c r="I33" s="488">
        <v>3839</v>
      </c>
      <c r="J33" s="488">
        <v>5</v>
      </c>
      <c r="K33" s="488">
        <v>19215</v>
      </c>
      <c r="L33" s="488"/>
      <c r="M33" s="488">
        <v>3843</v>
      </c>
      <c r="N33" s="488">
        <v>2</v>
      </c>
      <c r="O33" s="488">
        <v>7754</v>
      </c>
      <c r="P33" s="505"/>
      <c r="Q33" s="489">
        <v>3877</v>
      </c>
    </row>
    <row r="34" spans="1:17" ht="14.45" customHeight="1" x14ac:dyDescent="0.2">
      <c r="A34" s="483" t="s">
        <v>924</v>
      </c>
      <c r="B34" s="484" t="s">
        <v>925</v>
      </c>
      <c r="C34" s="484" t="s">
        <v>897</v>
      </c>
      <c r="D34" s="484" t="s">
        <v>960</v>
      </c>
      <c r="E34" s="484" t="s">
        <v>961</v>
      </c>
      <c r="F34" s="488">
        <v>15</v>
      </c>
      <c r="G34" s="488">
        <v>35985</v>
      </c>
      <c r="H34" s="488"/>
      <c r="I34" s="488">
        <v>2399</v>
      </c>
      <c r="J34" s="488"/>
      <c r="K34" s="488"/>
      <c r="L34" s="488"/>
      <c r="M34" s="488"/>
      <c r="N34" s="488"/>
      <c r="O34" s="488"/>
      <c r="P34" s="505"/>
      <c r="Q34" s="489"/>
    </row>
    <row r="35" spans="1:17" ht="14.45" customHeight="1" x14ac:dyDescent="0.2">
      <c r="A35" s="483" t="s">
        <v>924</v>
      </c>
      <c r="B35" s="484" t="s">
        <v>925</v>
      </c>
      <c r="C35" s="484" t="s">
        <v>897</v>
      </c>
      <c r="D35" s="484" t="s">
        <v>968</v>
      </c>
      <c r="E35" s="484" t="s">
        <v>969</v>
      </c>
      <c r="F35" s="488"/>
      <c r="G35" s="488"/>
      <c r="H35" s="488"/>
      <c r="I35" s="488"/>
      <c r="J35" s="488"/>
      <c r="K35" s="488"/>
      <c r="L35" s="488"/>
      <c r="M35" s="488"/>
      <c r="N35" s="488">
        <v>1</v>
      </c>
      <c r="O35" s="488">
        <v>10766.67</v>
      </c>
      <c r="P35" s="505"/>
      <c r="Q35" s="489">
        <v>10766.67</v>
      </c>
    </row>
    <row r="36" spans="1:17" ht="14.45" customHeight="1" x14ac:dyDescent="0.2">
      <c r="A36" s="483" t="s">
        <v>924</v>
      </c>
      <c r="B36" s="484" t="s">
        <v>925</v>
      </c>
      <c r="C36" s="484" t="s">
        <v>897</v>
      </c>
      <c r="D36" s="484" t="s">
        <v>972</v>
      </c>
      <c r="E36" s="484" t="s">
        <v>973</v>
      </c>
      <c r="F36" s="488"/>
      <c r="G36" s="488"/>
      <c r="H36" s="488"/>
      <c r="I36" s="488"/>
      <c r="J36" s="488">
        <v>3</v>
      </c>
      <c r="K36" s="488">
        <v>0</v>
      </c>
      <c r="L36" s="488"/>
      <c r="M36" s="488">
        <v>0</v>
      </c>
      <c r="N36" s="488"/>
      <c r="O36" s="488"/>
      <c r="P36" s="505"/>
      <c r="Q36" s="489"/>
    </row>
    <row r="37" spans="1:17" ht="14.45" customHeight="1" x14ac:dyDescent="0.2">
      <c r="A37" s="483" t="s">
        <v>924</v>
      </c>
      <c r="B37" s="484" t="s">
        <v>925</v>
      </c>
      <c r="C37" s="484" t="s">
        <v>897</v>
      </c>
      <c r="D37" s="484" t="s">
        <v>988</v>
      </c>
      <c r="E37" s="484" t="s">
        <v>989</v>
      </c>
      <c r="F37" s="488"/>
      <c r="G37" s="488"/>
      <c r="H37" s="488"/>
      <c r="I37" s="488"/>
      <c r="J37" s="488">
        <v>1</v>
      </c>
      <c r="K37" s="488">
        <v>39860</v>
      </c>
      <c r="L37" s="488"/>
      <c r="M37" s="488">
        <v>39860</v>
      </c>
      <c r="N37" s="488"/>
      <c r="O37" s="488"/>
      <c r="P37" s="505"/>
      <c r="Q37" s="489"/>
    </row>
    <row r="38" spans="1:17" ht="14.45" customHeight="1" x14ac:dyDescent="0.2">
      <c r="A38" s="483" t="s">
        <v>1020</v>
      </c>
      <c r="B38" s="484" t="s">
        <v>896</v>
      </c>
      <c r="C38" s="484" t="s">
        <v>897</v>
      </c>
      <c r="D38" s="484" t="s">
        <v>904</v>
      </c>
      <c r="E38" s="484" t="s">
        <v>905</v>
      </c>
      <c r="F38" s="488">
        <v>4</v>
      </c>
      <c r="G38" s="488">
        <v>9992</v>
      </c>
      <c r="H38" s="488"/>
      <c r="I38" s="488">
        <v>2498</v>
      </c>
      <c r="J38" s="488"/>
      <c r="K38" s="488"/>
      <c r="L38" s="488"/>
      <c r="M38" s="488"/>
      <c r="N38" s="488"/>
      <c r="O38" s="488"/>
      <c r="P38" s="505"/>
      <c r="Q38" s="489"/>
    </row>
    <row r="39" spans="1:17" ht="14.45" customHeight="1" x14ac:dyDescent="0.2">
      <c r="A39" s="483" t="s">
        <v>1020</v>
      </c>
      <c r="B39" s="484" t="s">
        <v>896</v>
      </c>
      <c r="C39" s="484" t="s">
        <v>897</v>
      </c>
      <c r="D39" s="484" t="s">
        <v>906</v>
      </c>
      <c r="E39" s="484" t="s">
        <v>907</v>
      </c>
      <c r="F39" s="488"/>
      <c r="G39" s="488"/>
      <c r="H39" s="488"/>
      <c r="I39" s="488"/>
      <c r="J39" s="488">
        <v>1</v>
      </c>
      <c r="K39" s="488">
        <v>352</v>
      </c>
      <c r="L39" s="488"/>
      <c r="M39" s="488">
        <v>352</v>
      </c>
      <c r="N39" s="488"/>
      <c r="O39" s="488"/>
      <c r="P39" s="505"/>
      <c r="Q39" s="489"/>
    </row>
    <row r="40" spans="1:17" ht="14.45" customHeight="1" x14ac:dyDescent="0.2">
      <c r="A40" s="483" t="s">
        <v>1020</v>
      </c>
      <c r="B40" s="484" t="s">
        <v>896</v>
      </c>
      <c r="C40" s="484" t="s">
        <v>897</v>
      </c>
      <c r="D40" s="484" t="s">
        <v>908</v>
      </c>
      <c r="E40" s="484" t="s">
        <v>909</v>
      </c>
      <c r="F40" s="488">
        <v>12</v>
      </c>
      <c r="G40" s="488">
        <v>4248</v>
      </c>
      <c r="H40" s="488"/>
      <c r="I40" s="488">
        <v>354</v>
      </c>
      <c r="J40" s="488">
        <v>8</v>
      </c>
      <c r="K40" s="488">
        <v>2848</v>
      </c>
      <c r="L40" s="488"/>
      <c r="M40" s="488">
        <v>356</v>
      </c>
      <c r="N40" s="488">
        <v>2</v>
      </c>
      <c r="O40" s="488">
        <v>768</v>
      </c>
      <c r="P40" s="505"/>
      <c r="Q40" s="489">
        <v>384</v>
      </c>
    </row>
    <row r="41" spans="1:17" ht="14.45" customHeight="1" x14ac:dyDescent="0.2">
      <c r="A41" s="483" t="s">
        <v>1020</v>
      </c>
      <c r="B41" s="484" t="s">
        <v>896</v>
      </c>
      <c r="C41" s="484" t="s">
        <v>897</v>
      </c>
      <c r="D41" s="484" t="s">
        <v>912</v>
      </c>
      <c r="E41" s="484" t="s">
        <v>913</v>
      </c>
      <c r="F41" s="488">
        <v>26</v>
      </c>
      <c r="G41" s="488">
        <v>39754</v>
      </c>
      <c r="H41" s="488"/>
      <c r="I41" s="488">
        <v>1529</v>
      </c>
      <c r="J41" s="488">
        <v>28</v>
      </c>
      <c r="K41" s="488">
        <v>42980</v>
      </c>
      <c r="L41" s="488"/>
      <c r="M41" s="488">
        <v>1535</v>
      </c>
      <c r="N41" s="488">
        <v>6</v>
      </c>
      <c r="O41" s="488">
        <v>9720</v>
      </c>
      <c r="P41" s="505"/>
      <c r="Q41" s="489">
        <v>1620</v>
      </c>
    </row>
    <row r="42" spans="1:17" ht="14.45" customHeight="1" x14ac:dyDescent="0.2">
      <c r="A42" s="483" t="s">
        <v>1020</v>
      </c>
      <c r="B42" s="484" t="s">
        <v>925</v>
      </c>
      <c r="C42" s="484" t="s">
        <v>897</v>
      </c>
      <c r="D42" s="484" t="s">
        <v>926</v>
      </c>
      <c r="E42" s="484" t="s">
        <v>927</v>
      </c>
      <c r="F42" s="488"/>
      <c r="G42" s="488"/>
      <c r="H42" s="488"/>
      <c r="I42" s="488"/>
      <c r="J42" s="488">
        <v>1</v>
      </c>
      <c r="K42" s="488">
        <v>12559</v>
      </c>
      <c r="L42" s="488"/>
      <c r="M42" s="488">
        <v>12559</v>
      </c>
      <c r="N42" s="488"/>
      <c r="O42" s="488"/>
      <c r="P42" s="505"/>
      <c r="Q42" s="489"/>
    </row>
    <row r="43" spans="1:17" ht="14.45" customHeight="1" x14ac:dyDescent="0.2">
      <c r="A43" s="483" t="s">
        <v>1020</v>
      </c>
      <c r="B43" s="484" t="s">
        <v>925</v>
      </c>
      <c r="C43" s="484" t="s">
        <v>897</v>
      </c>
      <c r="D43" s="484" t="s">
        <v>928</v>
      </c>
      <c r="E43" s="484" t="s">
        <v>929</v>
      </c>
      <c r="F43" s="488">
        <v>20</v>
      </c>
      <c r="G43" s="488">
        <v>6040</v>
      </c>
      <c r="H43" s="488"/>
      <c r="I43" s="488">
        <v>302</v>
      </c>
      <c r="J43" s="488">
        <v>10</v>
      </c>
      <c r="K43" s="488">
        <v>3040</v>
      </c>
      <c r="L43" s="488"/>
      <c r="M43" s="488">
        <v>304</v>
      </c>
      <c r="N43" s="488">
        <v>4</v>
      </c>
      <c r="O43" s="488">
        <v>1256</v>
      </c>
      <c r="P43" s="505"/>
      <c r="Q43" s="489">
        <v>314</v>
      </c>
    </row>
    <row r="44" spans="1:17" ht="14.45" customHeight="1" x14ac:dyDescent="0.2">
      <c r="A44" s="483" t="s">
        <v>1020</v>
      </c>
      <c r="B44" s="484" t="s">
        <v>925</v>
      </c>
      <c r="C44" s="484" t="s">
        <v>897</v>
      </c>
      <c r="D44" s="484" t="s">
        <v>934</v>
      </c>
      <c r="E44" s="484" t="s">
        <v>935</v>
      </c>
      <c r="F44" s="488"/>
      <c r="G44" s="488"/>
      <c r="H44" s="488"/>
      <c r="I44" s="488"/>
      <c r="J44" s="488">
        <v>1</v>
      </c>
      <c r="K44" s="488">
        <v>670</v>
      </c>
      <c r="L44" s="488"/>
      <c r="M44" s="488">
        <v>670</v>
      </c>
      <c r="N44" s="488"/>
      <c r="O44" s="488"/>
      <c r="P44" s="505"/>
      <c r="Q44" s="489"/>
    </row>
    <row r="45" spans="1:17" ht="14.45" customHeight="1" x14ac:dyDescent="0.2">
      <c r="A45" s="483" t="s">
        <v>1020</v>
      </c>
      <c r="B45" s="484" t="s">
        <v>925</v>
      </c>
      <c r="C45" s="484" t="s">
        <v>897</v>
      </c>
      <c r="D45" s="484" t="s">
        <v>936</v>
      </c>
      <c r="E45" s="484" t="s">
        <v>937</v>
      </c>
      <c r="F45" s="488"/>
      <c r="G45" s="488"/>
      <c r="H45" s="488"/>
      <c r="I45" s="488"/>
      <c r="J45" s="488">
        <v>1</v>
      </c>
      <c r="K45" s="488">
        <v>975</v>
      </c>
      <c r="L45" s="488"/>
      <c r="M45" s="488">
        <v>975</v>
      </c>
      <c r="N45" s="488"/>
      <c r="O45" s="488"/>
      <c r="P45" s="505"/>
      <c r="Q45" s="489"/>
    </row>
    <row r="46" spans="1:17" ht="14.45" customHeight="1" x14ac:dyDescent="0.2">
      <c r="A46" s="483" t="s">
        <v>1020</v>
      </c>
      <c r="B46" s="484" t="s">
        <v>925</v>
      </c>
      <c r="C46" s="484" t="s">
        <v>897</v>
      </c>
      <c r="D46" s="484" t="s">
        <v>938</v>
      </c>
      <c r="E46" s="484" t="s">
        <v>939</v>
      </c>
      <c r="F46" s="488">
        <v>5</v>
      </c>
      <c r="G46" s="488">
        <v>37970</v>
      </c>
      <c r="H46" s="488"/>
      <c r="I46" s="488">
        <v>7594</v>
      </c>
      <c r="J46" s="488">
        <v>2</v>
      </c>
      <c r="K46" s="488">
        <v>15266</v>
      </c>
      <c r="L46" s="488"/>
      <c r="M46" s="488">
        <v>7633</v>
      </c>
      <c r="N46" s="488">
        <v>2</v>
      </c>
      <c r="O46" s="488">
        <v>15806</v>
      </c>
      <c r="P46" s="505"/>
      <c r="Q46" s="489">
        <v>7903</v>
      </c>
    </row>
    <row r="47" spans="1:17" ht="14.45" customHeight="1" x14ac:dyDescent="0.2">
      <c r="A47" s="483" t="s">
        <v>1020</v>
      </c>
      <c r="B47" s="484" t="s">
        <v>925</v>
      </c>
      <c r="C47" s="484" t="s">
        <v>897</v>
      </c>
      <c r="D47" s="484" t="s">
        <v>950</v>
      </c>
      <c r="E47" s="484" t="s">
        <v>951</v>
      </c>
      <c r="F47" s="488">
        <v>1</v>
      </c>
      <c r="G47" s="488">
        <v>612</v>
      </c>
      <c r="H47" s="488"/>
      <c r="I47" s="488">
        <v>612</v>
      </c>
      <c r="J47" s="488"/>
      <c r="K47" s="488"/>
      <c r="L47" s="488"/>
      <c r="M47" s="488"/>
      <c r="N47" s="488"/>
      <c r="O47" s="488"/>
      <c r="P47" s="505"/>
      <c r="Q47" s="489"/>
    </row>
    <row r="48" spans="1:17" ht="14.45" customHeight="1" x14ac:dyDescent="0.2">
      <c r="A48" s="483" t="s">
        <v>1020</v>
      </c>
      <c r="B48" s="484" t="s">
        <v>925</v>
      </c>
      <c r="C48" s="484" t="s">
        <v>897</v>
      </c>
      <c r="D48" s="484" t="s">
        <v>954</v>
      </c>
      <c r="E48" s="484" t="s">
        <v>955</v>
      </c>
      <c r="F48" s="488">
        <v>7</v>
      </c>
      <c r="G48" s="488">
        <v>7770</v>
      </c>
      <c r="H48" s="488"/>
      <c r="I48" s="488">
        <v>1110</v>
      </c>
      <c r="J48" s="488">
        <v>10</v>
      </c>
      <c r="K48" s="488">
        <v>11140</v>
      </c>
      <c r="L48" s="488"/>
      <c r="M48" s="488">
        <v>1114</v>
      </c>
      <c r="N48" s="488">
        <v>2</v>
      </c>
      <c r="O48" s="488">
        <v>2296</v>
      </c>
      <c r="P48" s="505"/>
      <c r="Q48" s="489">
        <v>1148</v>
      </c>
    </row>
    <row r="49" spans="1:17" ht="14.45" customHeight="1" x14ac:dyDescent="0.2">
      <c r="A49" s="483" t="s">
        <v>1020</v>
      </c>
      <c r="B49" s="484" t="s">
        <v>925</v>
      </c>
      <c r="C49" s="484" t="s">
        <v>897</v>
      </c>
      <c r="D49" s="484" t="s">
        <v>956</v>
      </c>
      <c r="E49" s="484" t="s">
        <v>957</v>
      </c>
      <c r="F49" s="488">
        <v>11</v>
      </c>
      <c r="G49" s="488">
        <v>81917</v>
      </c>
      <c r="H49" s="488"/>
      <c r="I49" s="488">
        <v>7447</v>
      </c>
      <c r="J49" s="488"/>
      <c r="K49" s="488"/>
      <c r="L49" s="488"/>
      <c r="M49" s="488"/>
      <c r="N49" s="488"/>
      <c r="O49" s="488"/>
      <c r="P49" s="505"/>
      <c r="Q49" s="489"/>
    </row>
    <row r="50" spans="1:17" ht="14.45" customHeight="1" x14ac:dyDescent="0.2">
      <c r="A50" s="483" t="s">
        <v>1020</v>
      </c>
      <c r="B50" s="484" t="s">
        <v>925</v>
      </c>
      <c r="C50" s="484" t="s">
        <v>897</v>
      </c>
      <c r="D50" s="484" t="s">
        <v>958</v>
      </c>
      <c r="E50" s="484" t="s">
        <v>959</v>
      </c>
      <c r="F50" s="488"/>
      <c r="G50" s="488"/>
      <c r="H50" s="488"/>
      <c r="I50" s="488"/>
      <c r="J50" s="488">
        <v>2</v>
      </c>
      <c r="K50" s="488">
        <v>7686</v>
      </c>
      <c r="L50" s="488"/>
      <c r="M50" s="488">
        <v>3843</v>
      </c>
      <c r="N50" s="488"/>
      <c r="O50" s="488"/>
      <c r="P50" s="505"/>
      <c r="Q50" s="489"/>
    </row>
    <row r="51" spans="1:17" ht="14.45" customHeight="1" x14ac:dyDescent="0.2">
      <c r="A51" s="483" t="s">
        <v>1020</v>
      </c>
      <c r="B51" s="484" t="s">
        <v>925</v>
      </c>
      <c r="C51" s="484" t="s">
        <v>897</v>
      </c>
      <c r="D51" s="484" t="s">
        <v>960</v>
      </c>
      <c r="E51" s="484" t="s">
        <v>961</v>
      </c>
      <c r="F51" s="488">
        <v>30</v>
      </c>
      <c r="G51" s="488">
        <v>71970</v>
      </c>
      <c r="H51" s="488"/>
      <c r="I51" s="488">
        <v>2399</v>
      </c>
      <c r="J51" s="488"/>
      <c r="K51" s="488"/>
      <c r="L51" s="488"/>
      <c r="M51" s="488"/>
      <c r="N51" s="488"/>
      <c r="O51" s="488"/>
      <c r="P51" s="505"/>
      <c r="Q51" s="489"/>
    </row>
    <row r="52" spans="1:17" ht="14.45" customHeight="1" x14ac:dyDescent="0.2">
      <c r="A52" s="483" t="s">
        <v>1020</v>
      </c>
      <c r="B52" s="484" t="s">
        <v>925</v>
      </c>
      <c r="C52" s="484" t="s">
        <v>897</v>
      </c>
      <c r="D52" s="484" t="s">
        <v>968</v>
      </c>
      <c r="E52" s="484" t="s">
        <v>969</v>
      </c>
      <c r="F52" s="488">
        <v>1</v>
      </c>
      <c r="G52" s="488">
        <v>10766.67</v>
      </c>
      <c r="H52" s="488"/>
      <c r="I52" s="488">
        <v>10766.67</v>
      </c>
      <c r="J52" s="488"/>
      <c r="K52" s="488"/>
      <c r="L52" s="488"/>
      <c r="M52" s="488"/>
      <c r="N52" s="488"/>
      <c r="O52" s="488"/>
      <c r="P52" s="505"/>
      <c r="Q52" s="489"/>
    </row>
    <row r="53" spans="1:17" ht="14.45" customHeight="1" x14ac:dyDescent="0.2">
      <c r="A53" s="483" t="s">
        <v>1020</v>
      </c>
      <c r="B53" s="484" t="s">
        <v>925</v>
      </c>
      <c r="C53" s="484" t="s">
        <v>897</v>
      </c>
      <c r="D53" s="484" t="s">
        <v>970</v>
      </c>
      <c r="E53" s="484" t="s">
        <v>971</v>
      </c>
      <c r="F53" s="488"/>
      <c r="G53" s="488"/>
      <c r="H53" s="488"/>
      <c r="I53" s="488"/>
      <c r="J53" s="488">
        <v>1</v>
      </c>
      <c r="K53" s="488">
        <v>8333.33</v>
      </c>
      <c r="L53" s="488"/>
      <c r="M53" s="488">
        <v>8333.33</v>
      </c>
      <c r="N53" s="488"/>
      <c r="O53" s="488"/>
      <c r="P53" s="505"/>
      <c r="Q53" s="489"/>
    </row>
    <row r="54" spans="1:17" ht="14.45" customHeight="1" x14ac:dyDescent="0.2">
      <c r="A54" s="483" t="s">
        <v>1020</v>
      </c>
      <c r="B54" s="484" t="s">
        <v>925</v>
      </c>
      <c r="C54" s="484" t="s">
        <v>897</v>
      </c>
      <c r="D54" s="484" t="s">
        <v>972</v>
      </c>
      <c r="E54" s="484" t="s">
        <v>973</v>
      </c>
      <c r="F54" s="488">
        <v>1</v>
      </c>
      <c r="G54" s="488">
        <v>0</v>
      </c>
      <c r="H54" s="488"/>
      <c r="I54" s="488">
        <v>0</v>
      </c>
      <c r="J54" s="488">
        <v>1</v>
      </c>
      <c r="K54" s="488">
        <v>0</v>
      </c>
      <c r="L54" s="488"/>
      <c r="M54" s="488">
        <v>0</v>
      </c>
      <c r="N54" s="488"/>
      <c r="O54" s="488"/>
      <c r="P54" s="505"/>
      <c r="Q54" s="489"/>
    </row>
    <row r="55" spans="1:17" ht="14.45" customHeight="1" x14ac:dyDescent="0.2">
      <c r="A55" s="483" t="s">
        <v>1020</v>
      </c>
      <c r="B55" s="484" t="s">
        <v>925</v>
      </c>
      <c r="C55" s="484" t="s">
        <v>897</v>
      </c>
      <c r="D55" s="484" t="s">
        <v>974</v>
      </c>
      <c r="E55" s="484" t="s">
        <v>975</v>
      </c>
      <c r="F55" s="488">
        <v>0</v>
      </c>
      <c r="G55" s="488">
        <v>0</v>
      </c>
      <c r="H55" s="488"/>
      <c r="I55" s="488"/>
      <c r="J55" s="488"/>
      <c r="K55" s="488"/>
      <c r="L55" s="488"/>
      <c r="M55" s="488"/>
      <c r="N55" s="488"/>
      <c r="O55" s="488"/>
      <c r="P55" s="505"/>
      <c r="Q55" s="489"/>
    </row>
    <row r="56" spans="1:17" ht="14.45" customHeight="1" x14ac:dyDescent="0.2">
      <c r="A56" s="483" t="s">
        <v>1020</v>
      </c>
      <c r="B56" s="484" t="s">
        <v>925</v>
      </c>
      <c r="C56" s="484" t="s">
        <v>897</v>
      </c>
      <c r="D56" s="484" t="s">
        <v>986</v>
      </c>
      <c r="E56" s="484" t="s">
        <v>987</v>
      </c>
      <c r="F56" s="488"/>
      <c r="G56" s="488"/>
      <c r="H56" s="488"/>
      <c r="I56" s="488"/>
      <c r="J56" s="488">
        <v>1</v>
      </c>
      <c r="K56" s="488">
        <v>44000</v>
      </c>
      <c r="L56" s="488"/>
      <c r="M56" s="488">
        <v>44000</v>
      </c>
      <c r="N56" s="488"/>
      <c r="O56" s="488"/>
      <c r="P56" s="505"/>
      <c r="Q56" s="489"/>
    </row>
    <row r="57" spans="1:17" ht="14.45" customHeight="1" x14ac:dyDescent="0.2">
      <c r="A57" s="483" t="s">
        <v>1020</v>
      </c>
      <c r="B57" s="484" t="s">
        <v>925</v>
      </c>
      <c r="C57" s="484" t="s">
        <v>897</v>
      </c>
      <c r="D57" s="484" t="s">
        <v>988</v>
      </c>
      <c r="E57" s="484" t="s">
        <v>989</v>
      </c>
      <c r="F57" s="488"/>
      <c r="G57" s="488"/>
      <c r="H57" s="488"/>
      <c r="I57" s="488"/>
      <c r="J57" s="488">
        <v>1</v>
      </c>
      <c r="K57" s="488">
        <v>39860</v>
      </c>
      <c r="L57" s="488"/>
      <c r="M57" s="488">
        <v>39860</v>
      </c>
      <c r="N57" s="488"/>
      <c r="O57" s="488"/>
      <c r="P57" s="505"/>
      <c r="Q57" s="489"/>
    </row>
    <row r="58" spans="1:17" ht="14.45" customHeight="1" x14ac:dyDescent="0.2">
      <c r="A58" s="483" t="s">
        <v>1021</v>
      </c>
      <c r="B58" s="484" t="s">
        <v>896</v>
      </c>
      <c r="C58" s="484" t="s">
        <v>897</v>
      </c>
      <c r="D58" s="484" t="s">
        <v>904</v>
      </c>
      <c r="E58" s="484" t="s">
        <v>905</v>
      </c>
      <c r="F58" s="488">
        <v>4</v>
      </c>
      <c r="G58" s="488">
        <v>9992</v>
      </c>
      <c r="H58" s="488"/>
      <c r="I58" s="488">
        <v>2498</v>
      </c>
      <c r="J58" s="488">
        <v>2</v>
      </c>
      <c r="K58" s="488">
        <v>5020</v>
      </c>
      <c r="L58" s="488"/>
      <c r="M58" s="488">
        <v>2510</v>
      </c>
      <c r="N58" s="488"/>
      <c r="O58" s="488"/>
      <c r="P58" s="505"/>
      <c r="Q58" s="489"/>
    </row>
    <row r="59" spans="1:17" ht="14.45" customHeight="1" x14ac:dyDescent="0.2">
      <c r="A59" s="483" t="s">
        <v>1021</v>
      </c>
      <c r="B59" s="484" t="s">
        <v>896</v>
      </c>
      <c r="C59" s="484" t="s">
        <v>897</v>
      </c>
      <c r="D59" s="484" t="s">
        <v>908</v>
      </c>
      <c r="E59" s="484" t="s">
        <v>909</v>
      </c>
      <c r="F59" s="488">
        <v>3</v>
      </c>
      <c r="G59" s="488">
        <v>1062</v>
      </c>
      <c r="H59" s="488"/>
      <c r="I59" s="488">
        <v>354</v>
      </c>
      <c r="J59" s="488">
        <v>1</v>
      </c>
      <c r="K59" s="488">
        <v>356</v>
      </c>
      <c r="L59" s="488"/>
      <c r="M59" s="488">
        <v>356</v>
      </c>
      <c r="N59" s="488"/>
      <c r="O59" s="488"/>
      <c r="P59" s="505"/>
      <c r="Q59" s="489"/>
    </row>
    <row r="60" spans="1:17" ht="14.45" customHeight="1" x14ac:dyDescent="0.2">
      <c r="A60" s="483" t="s">
        <v>1021</v>
      </c>
      <c r="B60" s="484" t="s">
        <v>896</v>
      </c>
      <c r="C60" s="484" t="s">
        <v>897</v>
      </c>
      <c r="D60" s="484" t="s">
        <v>912</v>
      </c>
      <c r="E60" s="484" t="s">
        <v>913</v>
      </c>
      <c r="F60" s="488">
        <v>55</v>
      </c>
      <c r="G60" s="488">
        <v>84095</v>
      </c>
      <c r="H60" s="488"/>
      <c r="I60" s="488">
        <v>1529</v>
      </c>
      <c r="J60" s="488">
        <v>39</v>
      </c>
      <c r="K60" s="488">
        <v>59865</v>
      </c>
      <c r="L60" s="488"/>
      <c r="M60" s="488">
        <v>1535</v>
      </c>
      <c r="N60" s="488">
        <v>1</v>
      </c>
      <c r="O60" s="488">
        <v>1620</v>
      </c>
      <c r="P60" s="505"/>
      <c r="Q60" s="489">
        <v>1620</v>
      </c>
    </row>
    <row r="61" spans="1:17" ht="14.45" customHeight="1" x14ac:dyDescent="0.2">
      <c r="A61" s="483" t="s">
        <v>1021</v>
      </c>
      <c r="B61" s="484" t="s">
        <v>925</v>
      </c>
      <c r="C61" s="484" t="s">
        <v>897</v>
      </c>
      <c r="D61" s="484" t="s">
        <v>954</v>
      </c>
      <c r="E61" s="484" t="s">
        <v>955</v>
      </c>
      <c r="F61" s="488">
        <v>6</v>
      </c>
      <c r="G61" s="488">
        <v>6660</v>
      </c>
      <c r="H61" s="488"/>
      <c r="I61" s="488">
        <v>1110</v>
      </c>
      <c r="J61" s="488">
        <v>1</v>
      </c>
      <c r="K61" s="488">
        <v>1114</v>
      </c>
      <c r="L61" s="488"/>
      <c r="M61" s="488">
        <v>1114</v>
      </c>
      <c r="N61" s="488"/>
      <c r="O61" s="488"/>
      <c r="P61" s="505"/>
      <c r="Q61" s="489"/>
    </row>
    <row r="62" spans="1:17" ht="14.45" customHeight="1" x14ac:dyDescent="0.2">
      <c r="A62" s="483" t="s">
        <v>1021</v>
      </c>
      <c r="B62" s="484" t="s">
        <v>925</v>
      </c>
      <c r="C62" s="484" t="s">
        <v>897</v>
      </c>
      <c r="D62" s="484" t="s">
        <v>958</v>
      </c>
      <c r="E62" s="484" t="s">
        <v>959</v>
      </c>
      <c r="F62" s="488">
        <v>4</v>
      </c>
      <c r="G62" s="488">
        <v>15356</v>
      </c>
      <c r="H62" s="488"/>
      <c r="I62" s="488">
        <v>3839</v>
      </c>
      <c r="J62" s="488"/>
      <c r="K62" s="488"/>
      <c r="L62" s="488"/>
      <c r="M62" s="488"/>
      <c r="N62" s="488"/>
      <c r="O62" s="488"/>
      <c r="P62" s="505"/>
      <c r="Q62" s="489"/>
    </row>
    <row r="63" spans="1:17" ht="14.45" customHeight="1" x14ac:dyDescent="0.2">
      <c r="A63" s="483" t="s">
        <v>1021</v>
      </c>
      <c r="B63" s="484" t="s">
        <v>925</v>
      </c>
      <c r="C63" s="484" t="s">
        <v>897</v>
      </c>
      <c r="D63" s="484" t="s">
        <v>984</v>
      </c>
      <c r="E63" s="484" t="s">
        <v>985</v>
      </c>
      <c r="F63" s="488">
        <v>0</v>
      </c>
      <c r="G63" s="488">
        <v>0</v>
      </c>
      <c r="H63" s="488"/>
      <c r="I63" s="488"/>
      <c r="J63" s="488"/>
      <c r="K63" s="488"/>
      <c r="L63" s="488"/>
      <c r="M63" s="488"/>
      <c r="N63" s="488"/>
      <c r="O63" s="488"/>
      <c r="P63" s="505"/>
      <c r="Q63" s="489"/>
    </row>
    <row r="64" spans="1:17" ht="14.45" customHeight="1" x14ac:dyDescent="0.2">
      <c r="A64" s="483" t="s">
        <v>1022</v>
      </c>
      <c r="B64" s="484" t="s">
        <v>896</v>
      </c>
      <c r="C64" s="484" t="s">
        <v>897</v>
      </c>
      <c r="D64" s="484" t="s">
        <v>908</v>
      </c>
      <c r="E64" s="484" t="s">
        <v>909</v>
      </c>
      <c r="F64" s="488">
        <v>3</v>
      </c>
      <c r="G64" s="488">
        <v>1062</v>
      </c>
      <c r="H64" s="488"/>
      <c r="I64" s="488">
        <v>354</v>
      </c>
      <c r="J64" s="488"/>
      <c r="K64" s="488"/>
      <c r="L64" s="488"/>
      <c r="M64" s="488"/>
      <c r="N64" s="488"/>
      <c r="O64" s="488"/>
      <c r="P64" s="505"/>
      <c r="Q64" s="489"/>
    </row>
    <row r="65" spans="1:17" ht="14.45" customHeight="1" x14ac:dyDescent="0.2">
      <c r="A65" s="483" t="s">
        <v>1023</v>
      </c>
      <c r="B65" s="484" t="s">
        <v>896</v>
      </c>
      <c r="C65" s="484" t="s">
        <v>897</v>
      </c>
      <c r="D65" s="484" t="s">
        <v>908</v>
      </c>
      <c r="E65" s="484" t="s">
        <v>909</v>
      </c>
      <c r="F65" s="488">
        <v>1</v>
      </c>
      <c r="G65" s="488">
        <v>354</v>
      </c>
      <c r="H65" s="488"/>
      <c r="I65" s="488">
        <v>354</v>
      </c>
      <c r="J65" s="488">
        <v>2</v>
      </c>
      <c r="K65" s="488">
        <v>712</v>
      </c>
      <c r="L65" s="488"/>
      <c r="M65" s="488">
        <v>356</v>
      </c>
      <c r="N65" s="488"/>
      <c r="O65" s="488"/>
      <c r="P65" s="505"/>
      <c r="Q65" s="489"/>
    </row>
    <row r="66" spans="1:17" ht="14.45" customHeight="1" x14ac:dyDescent="0.2">
      <c r="A66" s="483" t="s">
        <v>1023</v>
      </c>
      <c r="B66" s="484" t="s">
        <v>896</v>
      </c>
      <c r="C66" s="484" t="s">
        <v>897</v>
      </c>
      <c r="D66" s="484" t="s">
        <v>912</v>
      </c>
      <c r="E66" s="484" t="s">
        <v>913</v>
      </c>
      <c r="F66" s="488">
        <v>3</v>
      </c>
      <c r="G66" s="488">
        <v>4587</v>
      </c>
      <c r="H66" s="488"/>
      <c r="I66" s="488">
        <v>1529</v>
      </c>
      <c r="J66" s="488">
        <v>3</v>
      </c>
      <c r="K66" s="488">
        <v>4605</v>
      </c>
      <c r="L66" s="488"/>
      <c r="M66" s="488">
        <v>1535</v>
      </c>
      <c r="N66" s="488">
        <v>1</v>
      </c>
      <c r="O66" s="488">
        <v>1620</v>
      </c>
      <c r="P66" s="505"/>
      <c r="Q66" s="489">
        <v>1620</v>
      </c>
    </row>
    <row r="67" spans="1:17" ht="14.45" customHeight="1" x14ac:dyDescent="0.2">
      <c r="A67" s="483" t="s">
        <v>1023</v>
      </c>
      <c r="B67" s="484" t="s">
        <v>925</v>
      </c>
      <c r="C67" s="484" t="s">
        <v>897</v>
      </c>
      <c r="D67" s="484" t="s">
        <v>986</v>
      </c>
      <c r="E67" s="484" t="s">
        <v>987</v>
      </c>
      <c r="F67" s="488">
        <v>1</v>
      </c>
      <c r="G67" s="488">
        <v>44000</v>
      </c>
      <c r="H67" s="488"/>
      <c r="I67" s="488">
        <v>44000</v>
      </c>
      <c r="J67" s="488">
        <v>0</v>
      </c>
      <c r="K67" s="488">
        <v>0</v>
      </c>
      <c r="L67" s="488"/>
      <c r="M67" s="488"/>
      <c r="N67" s="488"/>
      <c r="O67" s="488"/>
      <c r="P67" s="505"/>
      <c r="Q67" s="489"/>
    </row>
    <row r="68" spans="1:17" ht="14.45" customHeight="1" x14ac:dyDescent="0.2">
      <c r="A68" s="483" t="s">
        <v>1024</v>
      </c>
      <c r="B68" s="484" t="s">
        <v>896</v>
      </c>
      <c r="C68" s="484" t="s">
        <v>897</v>
      </c>
      <c r="D68" s="484" t="s">
        <v>912</v>
      </c>
      <c r="E68" s="484" t="s">
        <v>913</v>
      </c>
      <c r="F68" s="488">
        <v>1</v>
      </c>
      <c r="G68" s="488">
        <v>1529</v>
      </c>
      <c r="H68" s="488"/>
      <c r="I68" s="488">
        <v>1529</v>
      </c>
      <c r="J68" s="488"/>
      <c r="K68" s="488"/>
      <c r="L68" s="488"/>
      <c r="M68" s="488"/>
      <c r="N68" s="488"/>
      <c r="O68" s="488"/>
      <c r="P68" s="505"/>
      <c r="Q68" s="489"/>
    </row>
    <row r="69" spans="1:17" ht="14.45" customHeight="1" x14ac:dyDescent="0.2">
      <c r="A69" s="483" t="s">
        <v>1025</v>
      </c>
      <c r="B69" s="484" t="s">
        <v>896</v>
      </c>
      <c r="C69" s="484" t="s">
        <v>897</v>
      </c>
      <c r="D69" s="484" t="s">
        <v>904</v>
      </c>
      <c r="E69" s="484" t="s">
        <v>905</v>
      </c>
      <c r="F69" s="488"/>
      <c r="G69" s="488"/>
      <c r="H69" s="488"/>
      <c r="I69" s="488"/>
      <c r="J69" s="488"/>
      <c r="K69" s="488"/>
      <c r="L69" s="488"/>
      <c r="M69" s="488"/>
      <c r="N69" s="488">
        <v>1</v>
      </c>
      <c r="O69" s="488">
        <v>2680</v>
      </c>
      <c r="P69" s="505"/>
      <c r="Q69" s="489">
        <v>2680</v>
      </c>
    </row>
    <row r="70" spans="1:17" ht="14.45" customHeight="1" x14ac:dyDescent="0.2">
      <c r="A70" s="483" t="s">
        <v>1025</v>
      </c>
      <c r="B70" s="484" t="s">
        <v>896</v>
      </c>
      <c r="C70" s="484" t="s">
        <v>897</v>
      </c>
      <c r="D70" s="484" t="s">
        <v>912</v>
      </c>
      <c r="E70" s="484" t="s">
        <v>913</v>
      </c>
      <c r="F70" s="488"/>
      <c r="G70" s="488"/>
      <c r="H70" s="488"/>
      <c r="I70" s="488"/>
      <c r="J70" s="488"/>
      <c r="K70" s="488"/>
      <c r="L70" s="488"/>
      <c r="M70" s="488"/>
      <c r="N70" s="488">
        <v>1</v>
      </c>
      <c r="O70" s="488">
        <v>1620</v>
      </c>
      <c r="P70" s="505"/>
      <c r="Q70" s="489">
        <v>1620</v>
      </c>
    </row>
    <row r="71" spans="1:17" ht="14.45" customHeight="1" x14ac:dyDescent="0.2">
      <c r="A71" s="483" t="s">
        <v>1025</v>
      </c>
      <c r="B71" s="484" t="s">
        <v>925</v>
      </c>
      <c r="C71" s="484" t="s">
        <v>897</v>
      </c>
      <c r="D71" s="484" t="s">
        <v>954</v>
      </c>
      <c r="E71" s="484" t="s">
        <v>955</v>
      </c>
      <c r="F71" s="488"/>
      <c r="G71" s="488"/>
      <c r="H71" s="488"/>
      <c r="I71" s="488"/>
      <c r="J71" s="488"/>
      <c r="K71" s="488"/>
      <c r="L71" s="488"/>
      <c r="M71" s="488"/>
      <c r="N71" s="488">
        <v>1</v>
      </c>
      <c r="O71" s="488">
        <v>1148</v>
      </c>
      <c r="P71" s="505"/>
      <c r="Q71" s="489">
        <v>1148</v>
      </c>
    </row>
    <row r="72" spans="1:17" ht="14.45" customHeight="1" thickBot="1" x14ac:dyDescent="0.25">
      <c r="A72" s="490" t="s">
        <v>1026</v>
      </c>
      <c r="B72" s="491" t="s">
        <v>896</v>
      </c>
      <c r="C72" s="491" t="s">
        <v>897</v>
      </c>
      <c r="D72" s="491" t="s">
        <v>912</v>
      </c>
      <c r="E72" s="491" t="s">
        <v>913</v>
      </c>
      <c r="F72" s="495">
        <v>1</v>
      </c>
      <c r="G72" s="495">
        <v>1529</v>
      </c>
      <c r="H72" s="495"/>
      <c r="I72" s="495">
        <v>1529</v>
      </c>
      <c r="J72" s="495"/>
      <c r="K72" s="495"/>
      <c r="L72" s="495"/>
      <c r="M72" s="495"/>
      <c r="N72" s="495"/>
      <c r="O72" s="495"/>
      <c r="P72" s="507"/>
      <c r="Q72" s="496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9FCA026-DF81-45EA-9C30-67CE7A1FA05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7.6932800000000015</v>
      </c>
      <c r="C5" s="29">
        <v>7.4709899999999996</v>
      </c>
      <c r="D5" s="8"/>
      <c r="E5" s="117">
        <v>7.8892099999999985</v>
      </c>
      <c r="F5" s="28">
        <v>0</v>
      </c>
      <c r="G5" s="116">
        <f>E5-F5</f>
        <v>7.8892099999999985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918.99471000000017</v>
      </c>
      <c r="C6" s="31">
        <v>1439.5799499999998</v>
      </c>
      <c r="D6" s="8"/>
      <c r="E6" s="118">
        <v>1333.04584</v>
      </c>
      <c r="F6" s="30">
        <v>0</v>
      </c>
      <c r="G6" s="119">
        <f>E6-F6</f>
        <v>1333.04584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5045.3850400000001</v>
      </c>
      <c r="C7" s="31">
        <v>5691.6129000000001</v>
      </c>
      <c r="D7" s="8"/>
      <c r="E7" s="118">
        <v>5061.5333299999993</v>
      </c>
      <c r="F7" s="30">
        <v>0</v>
      </c>
      <c r="G7" s="119">
        <f>E7-F7</f>
        <v>5061.5333299999993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721.62538999999856</v>
      </c>
      <c r="C8" s="33">
        <v>1122.0661299999988</v>
      </c>
      <c r="D8" s="8"/>
      <c r="E8" s="120">
        <v>1008.5456200000001</v>
      </c>
      <c r="F8" s="32">
        <v>0</v>
      </c>
      <c r="G8" s="121">
        <f>E8-F8</f>
        <v>1008.5456200000001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6693.6984199999988</v>
      </c>
      <c r="C9" s="35">
        <v>8260.7299699999985</v>
      </c>
      <c r="D9" s="8"/>
      <c r="E9" s="3">
        <v>7411.0139999999992</v>
      </c>
      <c r="F9" s="34">
        <v>0</v>
      </c>
      <c r="G9" s="34">
        <f>E9-F9</f>
        <v>7411.0139999999992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60151.985640000014</v>
      </c>
      <c r="C11" s="29">
        <f>IF(ISERROR(VLOOKUP("Celkem:",'ZV Vykáz.-A'!A:H,5,0)),0,VLOOKUP("Celkem:",'ZV Vykáz.-A'!A:H,5,0)/1000)</f>
        <v>66729.834239999996</v>
      </c>
      <c r="D11" s="8"/>
      <c r="E11" s="117">
        <f>IF(ISERROR(VLOOKUP("Celkem:",'ZV Vykáz.-A'!A:H,8,0)),0,VLOOKUP("Celkem:",'ZV Vykáz.-A'!A:H,8,0)/1000)</f>
        <v>15285.417359999999</v>
      </c>
      <c r="F11" s="28">
        <f>C11</f>
        <v>66729.834239999996</v>
      </c>
      <c r="G11" s="116">
        <f>E11-F11</f>
        <v>-51444.416879999997</v>
      </c>
      <c r="H11" s="122">
        <f>IF(F11&lt;0.00000001,"",E11/F11)</f>
        <v>0.22906421893728354</v>
      </c>
      <c r="I11" s="116">
        <f>E11-B11</f>
        <v>-44866.568280000014</v>
      </c>
      <c r="J11" s="122">
        <f>IF(B11&lt;0.00000001,"",E11/B11)</f>
        <v>0.25411326321762295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60151.985640000014</v>
      </c>
      <c r="C13" s="37">
        <f>SUM(C11:C12)</f>
        <v>66729.834239999996</v>
      </c>
      <c r="D13" s="8"/>
      <c r="E13" s="5">
        <f>SUM(E11:E12)</f>
        <v>15285.417359999999</v>
      </c>
      <c r="F13" s="36">
        <f>SUM(F11:F12)</f>
        <v>66729.834239999996</v>
      </c>
      <c r="G13" s="36">
        <f>E13-F13</f>
        <v>-51444.416879999997</v>
      </c>
      <c r="H13" s="126">
        <f>IF(F13&lt;0.00000001,"",E13/F13)</f>
        <v>0.22906421893728354</v>
      </c>
      <c r="I13" s="36">
        <f>SUM(I11:I12)</f>
        <v>-44866.568280000014</v>
      </c>
      <c r="J13" s="126">
        <f>IF(B13&lt;0.00000001,"",E13/B13)</f>
        <v>0.25411326321762295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8.9863602848124771</v>
      </c>
      <c r="C15" s="39">
        <f>IF(C9=0,"",C13/C9)</f>
        <v>8.0779585438985126</v>
      </c>
      <c r="D15" s="8"/>
      <c r="E15" s="6">
        <f>IF(E9=0,"",E13/E9)</f>
        <v>2.0625271197706549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D4A04C8D-F98E-40D1-B99C-6E26607A3FC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1.6861262226361344</v>
      </c>
      <c r="C4" s="200">
        <f t="shared" ref="C4:M4" si="0">(C10+C8)/C6</f>
        <v>1.8128337109388419</v>
      </c>
      <c r="D4" s="200">
        <f t="shared" si="0"/>
        <v>1.8503712838346169</v>
      </c>
      <c r="E4" s="200">
        <f t="shared" si="0"/>
        <v>1.8503712838346169</v>
      </c>
      <c r="F4" s="200">
        <f t="shared" si="0"/>
        <v>1.8503712838346169</v>
      </c>
      <c r="G4" s="200">
        <f t="shared" si="0"/>
        <v>1.8503712838346169</v>
      </c>
      <c r="H4" s="200">
        <f t="shared" si="0"/>
        <v>1.8503712838346169</v>
      </c>
      <c r="I4" s="200">
        <f t="shared" si="0"/>
        <v>1.8503712838346169</v>
      </c>
      <c r="J4" s="200">
        <f t="shared" si="0"/>
        <v>1.8503712838346169</v>
      </c>
      <c r="K4" s="200">
        <f t="shared" si="0"/>
        <v>1.8503712838346169</v>
      </c>
      <c r="L4" s="200">
        <f t="shared" si="0"/>
        <v>1.8503712838346169</v>
      </c>
      <c r="M4" s="200">
        <f t="shared" si="0"/>
        <v>1.8503712838346169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2453.8555799999999</v>
      </c>
      <c r="C5" s="200">
        <f>IF(ISERROR(VLOOKUP($A5,'Man Tab'!$A:$Q,COLUMN()+2,0)),0,VLOOKUP($A5,'Man Tab'!$A:$Q,COLUMN()+2,0))</f>
        <v>2983.7901900000002</v>
      </c>
      <c r="D5" s="200">
        <f>IF(ISERROR(VLOOKUP($A5,'Man Tab'!$A:$Q,COLUMN()+2,0)),0,VLOOKUP($A5,'Man Tab'!$A:$Q,COLUMN()+2,0))</f>
        <v>2823.0842000000002</v>
      </c>
      <c r="E5" s="200">
        <f>IF(ISERROR(VLOOKUP($A5,'Man Tab'!$A:$Q,COLUMN()+2,0)),0,VLOOKUP($A5,'Man Tab'!$A:$Q,COLUMN()+2,0))</f>
        <v>0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2453.8555799999999</v>
      </c>
      <c r="C6" s="202">
        <f t="shared" ref="C6:M6" si="1">C5+B6</f>
        <v>5437.6457700000001</v>
      </c>
      <c r="D6" s="202">
        <f t="shared" si="1"/>
        <v>8260.7299700000003</v>
      </c>
      <c r="E6" s="202">
        <f t="shared" si="1"/>
        <v>8260.7299700000003</v>
      </c>
      <c r="F6" s="202">
        <f t="shared" si="1"/>
        <v>8260.7299700000003</v>
      </c>
      <c r="G6" s="202">
        <f t="shared" si="1"/>
        <v>8260.7299700000003</v>
      </c>
      <c r="H6" s="202">
        <f t="shared" si="1"/>
        <v>8260.7299700000003</v>
      </c>
      <c r="I6" s="202">
        <f t="shared" si="1"/>
        <v>8260.7299700000003</v>
      </c>
      <c r="J6" s="202">
        <f t="shared" si="1"/>
        <v>8260.7299700000003</v>
      </c>
      <c r="K6" s="202">
        <f t="shared" si="1"/>
        <v>8260.7299700000003</v>
      </c>
      <c r="L6" s="202">
        <f t="shared" si="1"/>
        <v>8260.7299700000003</v>
      </c>
      <c r="M6" s="202">
        <f t="shared" si="1"/>
        <v>8260.7299700000003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4137510.2400000007</v>
      </c>
      <c r="C9" s="201">
        <v>5720037.3199999966</v>
      </c>
      <c r="D9" s="201">
        <v>5427869.96</v>
      </c>
      <c r="E9" s="201"/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4137.5102400000005</v>
      </c>
      <c r="C10" s="202">
        <f t="shared" ref="C10:M10" si="3">C9/1000+B10</f>
        <v>9857.5475599999972</v>
      </c>
      <c r="D10" s="202">
        <f t="shared" si="3"/>
        <v>15285.417519999997</v>
      </c>
      <c r="E10" s="202">
        <f t="shared" si="3"/>
        <v>15285.417519999997</v>
      </c>
      <c r="F10" s="202">
        <f t="shared" si="3"/>
        <v>15285.417519999997</v>
      </c>
      <c r="G10" s="202">
        <f t="shared" si="3"/>
        <v>15285.417519999997</v>
      </c>
      <c r="H10" s="202">
        <f t="shared" si="3"/>
        <v>15285.417519999997</v>
      </c>
      <c r="I10" s="202">
        <f t="shared" si="3"/>
        <v>15285.417519999997</v>
      </c>
      <c r="J10" s="202">
        <f t="shared" si="3"/>
        <v>15285.417519999997</v>
      </c>
      <c r="K10" s="202">
        <f t="shared" si="3"/>
        <v>15285.417519999997</v>
      </c>
      <c r="L10" s="202">
        <f t="shared" si="3"/>
        <v>15285.417519999997</v>
      </c>
      <c r="M10" s="202">
        <f t="shared" si="3"/>
        <v>15285.417519999997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4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 t="str">
        <f>IF(ISERROR(HI!F15),#REF!,HI!F15)</f>
        <v/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 t="str">
        <f>IF(ISERROR(HI!F15),#REF!,HI!F15)</f>
        <v/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3D272A9E-FFD0-4149-ABAD-7DDEF7F185C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40.000000200000002</v>
      </c>
      <c r="C7" s="52">
        <v>3.3333333500000002</v>
      </c>
      <c r="D7" s="52">
        <v>1.8741300000000001</v>
      </c>
      <c r="E7" s="52">
        <v>3.0878000000000001</v>
      </c>
      <c r="F7" s="52">
        <v>2.5090599999999998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7.4709900000000005</v>
      </c>
      <c r="Q7" s="95">
        <v>0.18677474906612626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5935.0000003000005</v>
      </c>
      <c r="C9" s="52">
        <v>494.58333335833339</v>
      </c>
      <c r="D9" s="52">
        <v>270.06514000000004</v>
      </c>
      <c r="E9" s="52">
        <v>587.07439999999997</v>
      </c>
      <c r="F9" s="52">
        <v>582.44041000000004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1439.5799500000001</v>
      </c>
      <c r="Q9" s="95">
        <v>0.24255770007198527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121.39958960000001</v>
      </c>
      <c r="C11" s="52">
        <v>10.116632466666667</v>
      </c>
      <c r="D11" s="52">
        <v>7.2366200000000003</v>
      </c>
      <c r="E11" s="52">
        <v>4.98001</v>
      </c>
      <c r="F11" s="52">
        <v>9.2583400000000005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21.474969999999999</v>
      </c>
      <c r="Q11" s="95">
        <v>0.17689491431361476</v>
      </c>
    </row>
    <row r="12" spans="1:17" ht="14.45" customHeight="1" x14ac:dyDescent="0.2">
      <c r="A12" s="15" t="s">
        <v>40</v>
      </c>
      <c r="B12" s="51">
        <v>4.3599937000000004</v>
      </c>
      <c r="C12" s="52">
        <v>0.36333280833333337</v>
      </c>
      <c r="D12" s="52">
        <v>0</v>
      </c>
      <c r="E12" s="52">
        <v>0</v>
      </c>
      <c r="F12" s="52">
        <v>6.9010000000000002E-2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6.9010000000000002E-2</v>
      </c>
      <c r="Q12" s="95">
        <v>1.5828004522116624E-2</v>
      </c>
    </row>
    <row r="13" spans="1:17" ht="14.45" customHeight="1" x14ac:dyDescent="0.2">
      <c r="A13" s="15" t="s">
        <v>41</v>
      </c>
      <c r="B13" s="51">
        <v>35.999999900000006</v>
      </c>
      <c r="C13" s="52">
        <v>2.9999999916666673</v>
      </c>
      <c r="D13" s="52">
        <v>9.6488700000000005</v>
      </c>
      <c r="E13" s="52">
        <v>6.9612799999999995</v>
      </c>
      <c r="F13" s="52">
        <v>5.6607700000000003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22.27092</v>
      </c>
      <c r="Q13" s="95">
        <v>0.61863666838510178</v>
      </c>
    </row>
    <row r="14" spans="1:17" ht="14.45" customHeight="1" x14ac:dyDescent="0.2">
      <c r="A14" s="15" t="s">
        <v>42</v>
      </c>
      <c r="B14" s="51">
        <v>185.5022213</v>
      </c>
      <c r="C14" s="52">
        <v>15.458518441666667</v>
      </c>
      <c r="D14" s="52">
        <v>20.65</v>
      </c>
      <c r="E14" s="52">
        <v>18.724</v>
      </c>
      <c r="F14" s="52">
        <v>18.588999999999999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57.962999999999994</v>
      </c>
      <c r="Q14" s="95">
        <v>0.31246526102919497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1357.901443</v>
      </c>
      <c r="C17" s="52">
        <v>113.15845358333333</v>
      </c>
      <c r="D17" s="52">
        <v>4.0744600000000002</v>
      </c>
      <c r="E17" s="52">
        <v>2.1976799999999996</v>
      </c>
      <c r="F17" s="52">
        <v>1.2786999999999999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7.55084</v>
      </c>
      <c r="Q17" s="95">
        <v>5.5606686618713611E-3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1.784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1.784</v>
      </c>
      <c r="Q18" s="95" t="s">
        <v>266</v>
      </c>
    </row>
    <row r="19" spans="1:17" ht="14.45" customHeight="1" x14ac:dyDescent="0.2">
      <c r="A19" s="15" t="s">
        <v>47</v>
      </c>
      <c r="B19" s="51">
        <v>2036.0204816</v>
      </c>
      <c r="C19" s="52">
        <v>169.66837346666668</v>
      </c>
      <c r="D19" s="52">
        <v>65.37182</v>
      </c>
      <c r="E19" s="52">
        <v>156.47707</v>
      </c>
      <c r="F19" s="52">
        <v>112.64273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334.49162000000001</v>
      </c>
      <c r="Q19" s="95">
        <v>0.16428696224958447</v>
      </c>
    </row>
    <row r="20" spans="1:17" ht="14.45" customHeight="1" x14ac:dyDescent="0.2">
      <c r="A20" s="15" t="s">
        <v>48</v>
      </c>
      <c r="B20" s="51">
        <v>25743.135101599997</v>
      </c>
      <c r="C20" s="52">
        <v>2145.2612584666663</v>
      </c>
      <c r="D20" s="52">
        <v>1854.6242400000001</v>
      </c>
      <c r="E20" s="52">
        <v>1977.97776</v>
      </c>
      <c r="F20" s="52">
        <v>1859.0109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5691.6129000000001</v>
      </c>
      <c r="Q20" s="95">
        <v>0.22109245348466716</v>
      </c>
    </row>
    <row r="21" spans="1:17" ht="14.45" customHeight="1" x14ac:dyDescent="0.2">
      <c r="A21" s="16" t="s">
        <v>49</v>
      </c>
      <c r="B21" s="51">
        <v>2620.5555899999999</v>
      </c>
      <c r="C21" s="52">
        <v>218.37963249999999</v>
      </c>
      <c r="D21" s="52">
        <v>220.31029999999998</v>
      </c>
      <c r="E21" s="52">
        <v>220.31029999999998</v>
      </c>
      <c r="F21" s="52">
        <v>220.31129999999999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660.93189999999993</v>
      </c>
      <c r="Q21" s="95">
        <v>0.25221060088254033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5.9998900000000503</v>
      </c>
      <c r="F24" s="52">
        <v>9.5299800000007053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15.529870000000756</v>
      </c>
      <c r="Q24" s="95" t="s">
        <v>266</v>
      </c>
    </row>
    <row r="25" spans="1:17" ht="14.45" customHeight="1" x14ac:dyDescent="0.2">
      <c r="A25" s="17" t="s">
        <v>53</v>
      </c>
      <c r="B25" s="54">
        <v>38079.874421200002</v>
      </c>
      <c r="C25" s="55">
        <v>3173.3228684333335</v>
      </c>
      <c r="D25" s="55">
        <v>2453.8555799999999</v>
      </c>
      <c r="E25" s="55">
        <v>2983.7901900000002</v>
      </c>
      <c r="F25" s="55">
        <v>2823.0842000000002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8260.7299700000003</v>
      </c>
      <c r="Q25" s="96">
        <v>0.21693164947521595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239.42729</v>
      </c>
      <c r="E26" s="52">
        <v>212.37739000000002</v>
      </c>
      <c r="F26" s="52">
        <v>227.56492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679.36959999999999</v>
      </c>
      <c r="Q26" s="95" t="s">
        <v>266</v>
      </c>
    </row>
    <row r="27" spans="1:17" ht="14.45" customHeight="1" x14ac:dyDescent="0.2">
      <c r="A27" s="18" t="s">
        <v>55</v>
      </c>
      <c r="B27" s="54">
        <v>38079.874421200002</v>
      </c>
      <c r="C27" s="55">
        <v>3173.3228684333335</v>
      </c>
      <c r="D27" s="55">
        <v>2693.28287</v>
      </c>
      <c r="E27" s="55">
        <v>3196.1675800000003</v>
      </c>
      <c r="F27" s="55">
        <v>3050.64912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8940.0995700000003</v>
      </c>
      <c r="Q27" s="96">
        <v>0.23477229654472881</v>
      </c>
    </row>
    <row r="28" spans="1:17" ht="14.45" customHeight="1" x14ac:dyDescent="0.2">
      <c r="A28" s="16" t="s">
        <v>56</v>
      </c>
      <c r="B28" s="51">
        <v>28.314223300000002</v>
      </c>
      <c r="C28" s="52">
        <v>2.3595186083333335</v>
      </c>
      <c r="D28" s="52">
        <v>11.716200000000001</v>
      </c>
      <c r="E28" s="52">
        <v>13.500830000000001</v>
      </c>
      <c r="F28" s="52">
        <v>29.53256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54.749589999999998</v>
      </c>
      <c r="Q28" s="95">
        <v>1.9336426579640626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B9E6FB25-2AEF-40F2-BB77-F3E777842E0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-31615.979380800003</v>
      </c>
      <c r="C6" s="461">
        <v>34708.637490000001</v>
      </c>
      <c r="D6" s="461">
        <v>66324.616870800004</v>
      </c>
      <c r="E6" s="462">
        <v>-1.0978194624923792</v>
      </c>
      <c r="F6" s="460">
        <v>23278.116199799999</v>
      </c>
      <c r="G6" s="461">
        <v>5819.5290499499997</v>
      </c>
      <c r="H6" s="461">
        <v>3538.0902299999998</v>
      </c>
      <c r="I6" s="461">
        <v>10449.0478</v>
      </c>
      <c r="J6" s="461">
        <v>4629.5187500500006</v>
      </c>
      <c r="K6" s="463">
        <v>0.44887858236955519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31649.348211500001</v>
      </c>
      <c r="C7" s="461">
        <v>34699.668829999995</v>
      </c>
      <c r="D7" s="461">
        <v>3050.3206184999945</v>
      </c>
      <c r="E7" s="462">
        <v>1.0963786236012165</v>
      </c>
      <c r="F7" s="460">
        <v>38079.874421200002</v>
      </c>
      <c r="G7" s="461">
        <v>9519.9686053000005</v>
      </c>
      <c r="H7" s="461">
        <v>2823.0842000000002</v>
      </c>
      <c r="I7" s="461">
        <v>8260.7299700000003</v>
      </c>
      <c r="J7" s="461">
        <v>-1259.2386353000002</v>
      </c>
      <c r="K7" s="463">
        <v>0.21693164947521595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4837.2892391999994</v>
      </c>
      <c r="C8" s="461">
        <v>5469.3890499999998</v>
      </c>
      <c r="D8" s="461">
        <v>632.09981080000034</v>
      </c>
      <c r="E8" s="462">
        <v>1.1306723207034315</v>
      </c>
      <c r="F8" s="460">
        <v>6322.2618050000001</v>
      </c>
      <c r="G8" s="461">
        <v>1580.56545125</v>
      </c>
      <c r="H8" s="461">
        <v>618.52656999999999</v>
      </c>
      <c r="I8" s="461">
        <v>1548.82871</v>
      </c>
      <c r="J8" s="461">
        <v>-31.736741250000023</v>
      </c>
      <c r="K8" s="463">
        <v>0.24498016022922353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4652.5433043000003</v>
      </c>
      <c r="C9" s="461">
        <v>5289.8840499999997</v>
      </c>
      <c r="D9" s="461">
        <v>637.34074569999939</v>
      </c>
      <c r="E9" s="462">
        <v>1.1369876009775024</v>
      </c>
      <c r="F9" s="460">
        <v>6136.7595836999999</v>
      </c>
      <c r="G9" s="461">
        <v>1534.189895925</v>
      </c>
      <c r="H9" s="461">
        <v>599.93756999999994</v>
      </c>
      <c r="I9" s="461">
        <v>1490.86571</v>
      </c>
      <c r="J9" s="461">
        <v>-43.324185924999938</v>
      </c>
      <c r="K9" s="463">
        <v>0.24294021782439149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-2.0000000000000002E-5</v>
      </c>
      <c r="D10" s="461">
        <v>-2.0000000000000002E-5</v>
      </c>
      <c r="E10" s="462">
        <v>0</v>
      </c>
      <c r="F10" s="460">
        <v>0</v>
      </c>
      <c r="G10" s="461">
        <v>0</v>
      </c>
      <c r="H10" s="461">
        <v>-2.0000000000000002E-5</v>
      </c>
      <c r="I10" s="461">
        <v>-1.3000000000000002E-4</v>
      </c>
      <c r="J10" s="461">
        <v>-1.3000000000000002E-4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-2.0000000000000002E-5</v>
      </c>
      <c r="D11" s="461">
        <v>-2.0000000000000002E-5</v>
      </c>
      <c r="E11" s="462">
        <v>0</v>
      </c>
      <c r="F11" s="460">
        <v>0</v>
      </c>
      <c r="G11" s="461">
        <v>0</v>
      </c>
      <c r="H11" s="461">
        <v>-2.0000000000000002E-5</v>
      </c>
      <c r="I11" s="461">
        <v>-1.3000000000000002E-4</v>
      </c>
      <c r="J11" s="461">
        <v>-1.3000000000000002E-4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40.000000200000002</v>
      </c>
      <c r="C12" s="461">
        <v>39.566249999999997</v>
      </c>
      <c r="D12" s="461">
        <v>-0.43375020000000575</v>
      </c>
      <c r="E12" s="462">
        <v>0.98915624505421862</v>
      </c>
      <c r="F12" s="460">
        <v>40.000000200000002</v>
      </c>
      <c r="G12" s="461">
        <v>10.000000050000001</v>
      </c>
      <c r="H12" s="461">
        <v>2.5090599999999998</v>
      </c>
      <c r="I12" s="461">
        <v>7.4709899999999996</v>
      </c>
      <c r="J12" s="461">
        <v>-2.529010050000001</v>
      </c>
      <c r="K12" s="463">
        <v>0.18677474906612623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40.000000200000002</v>
      </c>
      <c r="C13" s="461">
        <v>39.566249999999997</v>
      </c>
      <c r="D13" s="461">
        <v>-0.43375020000000575</v>
      </c>
      <c r="E13" s="462">
        <v>0.98915624505421862</v>
      </c>
      <c r="F13" s="460">
        <v>40.000000200000002</v>
      </c>
      <c r="G13" s="461">
        <v>10.000000050000001</v>
      </c>
      <c r="H13" s="461">
        <v>2.5090599999999998</v>
      </c>
      <c r="I13" s="461">
        <v>7.4709899999999996</v>
      </c>
      <c r="J13" s="461">
        <v>-2.529010050000001</v>
      </c>
      <c r="K13" s="463">
        <v>0.18677474906612623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4500.0000003000005</v>
      </c>
      <c r="C14" s="461">
        <v>5061.5874299999996</v>
      </c>
      <c r="D14" s="461">
        <v>561.58742969999912</v>
      </c>
      <c r="E14" s="462">
        <v>1.12479720659168</v>
      </c>
      <c r="F14" s="460">
        <v>5935.0000003000005</v>
      </c>
      <c r="G14" s="461">
        <v>1483.7500000750001</v>
      </c>
      <c r="H14" s="461">
        <v>582.44041000000004</v>
      </c>
      <c r="I14" s="461">
        <v>1439.5799500000001</v>
      </c>
      <c r="J14" s="461">
        <v>-44.170050075000063</v>
      </c>
      <c r="K14" s="463">
        <v>0.24255770007198527</v>
      </c>
      <c r="L14" s="150"/>
      <c r="M14" s="459" t="str">
        <f t="shared" si="0"/>
        <v>X</v>
      </c>
    </row>
    <row r="15" spans="1:13" ht="14.45" customHeight="1" x14ac:dyDescent="0.2">
      <c r="A15" s="464" t="s">
        <v>276</v>
      </c>
      <c r="B15" s="460">
        <v>4075</v>
      </c>
      <c r="C15" s="461">
        <v>4733.8287099999998</v>
      </c>
      <c r="D15" s="461">
        <v>658.82870999999977</v>
      </c>
      <c r="E15" s="462">
        <v>1.1616757570552148</v>
      </c>
      <c r="F15" s="460">
        <v>5399.9999999000001</v>
      </c>
      <c r="G15" s="461">
        <v>1349.999999975</v>
      </c>
      <c r="H15" s="461">
        <v>540.02483999999993</v>
      </c>
      <c r="I15" s="461">
        <v>1346.20057</v>
      </c>
      <c r="J15" s="461">
        <v>-3.7994299750000664</v>
      </c>
      <c r="K15" s="463">
        <v>0.24929640185646845</v>
      </c>
      <c r="L15" s="150"/>
      <c r="M15" s="459" t="str">
        <f t="shared" si="0"/>
        <v/>
      </c>
    </row>
    <row r="16" spans="1:13" ht="14.45" customHeight="1" x14ac:dyDescent="0.2">
      <c r="A16" s="464" t="s">
        <v>277</v>
      </c>
      <c r="B16" s="460">
        <v>200.00000009999999</v>
      </c>
      <c r="C16" s="461">
        <v>248.30538000000001</v>
      </c>
      <c r="D16" s="461">
        <v>48.30537990000002</v>
      </c>
      <c r="E16" s="462">
        <v>1.2415268993792365</v>
      </c>
      <c r="F16" s="460">
        <v>250.00000009999999</v>
      </c>
      <c r="G16" s="461">
        <v>62.500000024999999</v>
      </c>
      <c r="H16" s="461">
        <v>24.692689999999999</v>
      </c>
      <c r="I16" s="461">
        <v>55.656829999999999</v>
      </c>
      <c r="J16" s="461">
        <v>-6.8431700249999992</v>
      </c>
      <c r="K16" s="463">
        <v>0.22262731991094908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10</v>
      </c>
      <c r="C17" s="461">
        <v>5.0323700000000002</v>
      </c>
      <c r="D17" s="461">
        <v>-4.9676299999999998</v>
      </c>
      <c r="E17" s="462">
        <v>0.50323700000000005</v>
      </c>
      <c r="F17" s="460">
        <v>8</v>
      </c>
      <c r="G17" s="461">
        <v>2</v>
      </c>
      <c r="H17" s="461">
        <v>0.14000000000000001</v>
      </c>
      <c r="I17" s="461">
        <v>0.77879999999999994</v>
      </c>
      <c r="J17" s="461">
        <v>-1.2212000000000001</v>
      </c>
      <c r="K17" s="463">
        <v>9.7349999999999992E-2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190</v>
      </c>
      <c r="C18" s="461">
        <v>41.536199999999994</v>
      </c>
      <c r="D18" s="461">
        <v>-148.46379999999999</v>
      </c>
      <c r="E18" s="462">
        <v>0.21861157894736838</v>
      </c>
      <c r="F18" s="460">
        <v>244.00000020000002</v>
      </c>
      <c r="G18" s="461">
        <v>61.000000049999997</v>
      </c>
      <c r="H18" s="461">
        <v>8.9713799999999999</v>
      </c>
      <c r="I18" s="461">
        <v>17.017250000000001</v>
      </c>
      <c r="J18" s="461">
        <v>-43.982750049999993</v>
      </c>
      <c r="K18" s="463">
        <v>6.9742827811686212E-2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0</v>
      </c>
      <c r="C19" s="461">
        <v>0.41494999999999999</v>
      </c>
      <c r="D19" s="461">
        <v>0.41494999999999999</v>
      </c>
      <c r="E19" s="462">
        <v>0</v>
      </c>
      <c r="F19" s="460">
        <v>0</v>
      </c>
      <c r="G19" s="461">
        <v>0</v>
      </c>
      <c r="H19" s="461">
        <v>0</v>
      </c>
      <c r="I19" s="461">
        <v>0</v>
      </c>
      <c r="J19" s="461">
        <v>0</v>
      </c>
      <c r="K19" s="463">
        <v>0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5.0000002000000006</v>
      </c>
      <c r="C20" s="461">
        <v>3.7904</v>
      </c>
      <c r="D20" s="461">
        <v>-1.2096002000000006</v>
      </c>
      <c r="E20" s="462">
        <v>0.75807996967680114</v>
      </c>
      <c r="F20" s="460">
        <v>5.0000002000000006</v>
      </c>
      <c r="G20" s="461">
        <v>1.2500000500000001</v>
      </c>
      <c r="H20" s="461">
        <v>0.39700000000000002</v>
      </c>
      <c r="I20" s="461">
        <v>0.65</v>
      </c>
      <c r="J20" s="461">
        <v>-0.60000005000000012</v>
      </c>
      <c r="K20" s="463">
        <v>0.12999999480000018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28.679419999999997</v>
      </c>
      <c r="D21" s="461">
        <v>8.6794199999999968</v>
      </c>
      <c r="E21" s="462">
        <v>1.4339709999999999</v>
      </c>
      <c r="F21" s="460">
        <v>27.999999899999999</v>
      </c>
      <c r="G21" s="461">
        <v>6.9999999749999997</v>
      </c>
      <c r="H21" s="461">
        <v>4.8144999999999998</v>
      </c>
      <c r="I21" s="461">
        <v>15.8765</v>
      </c>
      <c r="J21" s="461">
        <v>8.8765000250000003</v>
      </c>
      <c r="K21" s="463">
        <v>0.56701785916792091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3.4</v>
      </c>
      <c r="I22" s="461">
        <v>3.4</v>
      </c>
      <c r="J22" s="461">
        <v>3.4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104.834266</v>
      </c>
      <c r="C23" s="461">
        <v>99.725979999999993</v>
      </c>
      <c r="D23" s="461">
        <v>-5.1082860000000068</v>
      </c>
      <c r="E23" s="462">
        <v>0.95127274511560933</v>
      </c>
      <c r="F23" s="460">
        <v>121.39958960000001</v>
      </c>
      <c r="G23" s="461">
        <v>30.349897400000003</v>
      </c>
      <c r="H23" s="461">
        <v>9.2583400000000005</v>
      </c>
      <c r="I23" s="461">
        <v>21.474970000000003</v>
      </c>
      <c r="J23" s="461">
        <v>-8.8749274000000007</v>
      </c>
      <c r="K23" s="463">
        <v>0.17689491431361479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-20.53068</v>
      </c>
      <c r="D24" s="461">
        <v>-20.53068</v>
      </c>
      <c r="E24" s="462">
        <v>0</v>
      </c>
      <c r="F24" s="460">
        <v>0</v>
      </c>
      <c r="G24" s="461">
        <v>0</v>
      </c>
      <c r="H24" s="461">
        <v>0</v>
      </c>
      <c r="I24" s="461">
        <v>0</v>
      </c>
      <c r="J24" s="461">
        <v>0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6.9999998999999997</v>
      </c>
      <c r="C25" s="461">
        <v>6.2702</v>
      </c>
      <c r="D25" s="461">
        <v>-0.72979989999999972</v>
      </c>
      <c r="E25" s="462">
        <v>0.89574286993918384</v>
      </c>
      <c r="F25" s="460">
        <v>6.9999998999999997</v>
      </c>
      <c r="G25" s="461">
        <v>1.7499999750000002</v>
      </c>
      <c r="H25" s="461">
        <v>0.44136000000000003</v>
      </c>
      <c r="I25" s="461">
        <v>1.15794</v>
      </c>
      <c r="J25" s="461">
        <v>-0.59205997500000018</v>
      </c>
      <c r="K25" s="463">
        <v>0.16542000236314289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12.000000099999999</v>
      </c>
      <c r="C26" s="461">
        <v>15.068010000000001</v>
      </c>
      <c r="D26" s="461">
        <v>3.0680099000000016</v>
      </c>
      <c r="E26" s="462">
        <v>1.2556674895361044</v>
      </c>
      <c r="F26" s="460">
        <v>15</v>
      </c>
      <c r="G26" s="461">
        <v>3.75</v>
      </c>
      <c r="H26" s="461">
        <v>0.33879999999999999</v>
      </c>
      <c r="I26" s="461">
        <v>2.1813200000000004</v>
      </c>
      <c r="J26" s="461">
        <v>-1.5686799999999996</v>
      </c>
      <c r="K26" s="463">
        <v>0.14542133333333335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36.999999900000006</v>
      </c>
      <c r="C27" s="461">
        <v>39.833120000000001</v>
      </c>
      <c r="D27" s="461">
        <v>2.833120099999995</v>
      </c>
      <c r="E27" s="462">
        <v>1.0765708137204615</v>
      </c>
      <c r="F27" s="460">
        <v>42.000000099999994</v>
      </c>
      <c r="G27" s="461">
        <v>10.500000024999999</v>
      </c>
      <c r="H27" s="461">
        <v>3.2784</v>
      </c>
      <c r="I27" s="461">
        <v>9.3808100000000003</v>
      </c>
      <c r="J27" s="461">
        <v>-1.1191900249999982</v>
      </c>
      <c r="K27" s="463">
        <v>0.22335261851582713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1.7553337</v>
      </c>
      <c r="C28" s="461">
        <v>1.373</v>
      </c>
      <c r="D28" s="461">
        <v>-0.3823337</v>
      </c>
      <c r="E28" s="462">
        <v>0.78218745529696143</v>
      </c>
      <c r="F28" s="460">
        <v>1.9391201</v>
      </c>
      <c r="G28" s="461">
        <v>0.484780025</v>
      </c>
      <c r="H28" s="461">
        <v>0.59765999999999997</v>
      </c>
      <c r="I28" s="461">
        <v>0.59765999999999997</v>
      </c>
      <c r="J28" s="461">
        <v>0.11287997499999997</v>
      </c>
      <c r="K28" s="463">
        <v>0.30821195654668321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0.70422000000000007</v>
      </c>
      <c r="D29" s="461">
        <v>0.70422000000000007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2</v>
      </c>
      <c r="C30" s="461">
        <v>0.87120000000000009</v>
      </c>
      <c r="D30" s="461">
        <v>-1.1288</v>
      </c>
      <c r="E30" s="462">
        <v>0.43560000000000004</v>
      </c>
      <c r="F30" s="460">
        <v>2</v>
      </c>
      <c r="G30" s="461">
        <v>0.5</v>
      </c>
      <c r="H30" s="461">
        <v>0</v>
      </c>
      <c r="I30" s="461">
        <v>0</v>
      </c>
      <c r="J30" s="461">
        <v>-0.5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18.0973556</v>
      </c>
      <c r="C31" s="461">
        <v>21.782040000000002</v>
      </c>
      <c r="D31" s="461">
        <v>3.6846844000000019</v>
      </c>
      <c r="E31" s="462">
        <v>1.2036034701114013</v>
      </c>
      <c r="F31" s="460">
        <v>26.478892699999999</v>
      </c>
      <c r="G31" s="461">
        <v>6.619723174999999</v>
      </c>
      <c r="H31" s="461">
        <v>2.2441500000000003</v>
      </c>
      <c r="I31" s="461">
        <v>3.0004</v>
      </c>
      <c r="J31" s="461">
        <v>-3.619323174999999</v>
      </c>
      <c r="K31" s="463">
        <v>0.11331289544445339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22.000000100000001</v>
      </c>
      <c r="C32" s="461">
        <v>18.11787</v>
      </c>
      <c r="D32" s="461">
        <v>-3.8821301000000012</v>
      </c>
      <c r="E32" s="462">
        <v>0.82353954171118382</v>
      </c>
      <c r="F32" s="460">
        <v>22.000000100000001</v>
      </c>
      <c r="G32" s="461">
        <v>5.5000000250000003</v>
      </c>
      <c r="H32" s="461">
        <v>2.3579699999999999</v>
      </c>
      <c r="I32" s="461">
        <v>5.1568399999999999</v>
      </c>
      <c r="J32" s="461">
        <v>-0.34316002500000042</v>
      </c>
      <c r="K32" s="463">
        <v>0.23440181711635535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4.9815766999999997</v>
      </c>
      <c r="C33" s="461">
        <v>16.236999999999998</v>
      </c>
      <c r="D33" s="461">
        <v>11.255423299999999</v>
      </c>
      <c r="E33" s="462">
        <v>3.2594098169762193</v>
      </c>
      <c r="F33" s="460">
        <v>4.9815766999999997</v>
      </c>
      <c r="G33" s="461">
        <v>1.2453941749999999</v>
      </c>
      <c r="H33" s="461">
        <v>0</v>
      </c>
      <c r="I33" s="461">
        <v>0</v>
      </c>
      <c r="J33" s="461">
        <v>-1.2453941749999999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3.7090378999999998</v>
      </c>
      <c r="C34" s="461">
        <v>2.2704599999999999</v>
      </c>
      <c r="D34" s="461">
        <v>-1.4385778999999999</v>
      </c>
      <c r="E34" s="462">
        <v>0.61214257206700429</v>
      </c>
      <c r="F34" s="460">
        <v>4.3599937000000004</v>
      </c>
      <c r="G34" s="461">
        <v>1.0899984250000001</v>
      </c>
      <c r="H34" s="461">
        <v>6.9010000000000002E-2</v>
      </c>
      <c r="I34" s="461">
        <v>6.9010000000000002E-2</v>
      </c>
      <c r="J34" s="461">
        <v>-1.0209884250000001</v>
      </c>
      <c r="K34" s="463">
        <v>1.5828004522116624E-2</v>
      </c>
      <c r="L34" s="150"/>
      <c r="M34" s="459" t="str">
        <f t="shared" si="0"/>
        <v>X</v>
      </c>
    </row>
    <row r="35" spans="1:13" ht="14.45" customHeight="1" x14ac:dyDescent="0.2">
      <c r="A35" s="464" t="s">
        <v>296</v>
      </c>
      <c r="B35" s="460">
        <v>0.70903779999999994</v>
      </c>
      <c r="C35" s="461">
        <v>0</v>
      </c>
      <c r="D35" s="461">
        <v>-0.70903779999999994</v>
      </c>
      <c r="E35" s="462">
        <v>0</v>
      </c>
      <c r="F35" s="460">
        <v>1.7725944999999999</v>
      </c>
      <c r="G35" s="461">
        <v>0.44314862499999996</v>
      </c>
      <c r="H35" s="461">
        <v>0</v>
      </c>
      <c r="I35" s="461">
        <v>0</v>
      </c>
      <c r="J35" s="461">
        <v>-0.44314862499999996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0</v>
      </c>
      <c r="C36" s="461">
        <v>1.4847000000000001</v>
      </c>
      <c r="D36" s="461">
        <v>1.4847000000000001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3.0000001000000003</v>
      </c>
      <c r="C37" s="461">
        <v>0.78576000000000001</v>
      </c>
      <c r="D37" s="461">
        <v>-2.2142401000000005</v>
      </c>
      <c r="E37" s="462">
        <v>0.26191999126933363</v>
      </c>
      <c r="F37" s="460">
        <v>2.5873991999999997</v>
      </c>
      <c r="G37" s="461">
        <v>0.64684979999999992</v>
      </c>
      <c r="H37" s="461">
        <v>6.9010000000000002E-2</v>
      </c>
      <c r="I37" s="461">
        <v>6.9010000000000002E-2</v>
      </c>
      <c r="J37" s="461">
        <v>-0.5778397999999999</v>
      </c>
      <c r="K37" s="463">
        <v>2.6671570432579561E-2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3.9999998999999997</v>
      </c>
      <c r="C38" s="461">
        <v>86.733949999999993</v>
      </c>
      <c r="D38" s="461">
        <v>82.733950099999987</v>
      </c>
      <c r="E38" s="462">
        <v>21.683488042087202</v>
      </c>
      <c r="F38" s="460">
        <v>35.999999900000006</v>
      </c>
      <c r="G38" s="461">
        <v>8.9999999750000015</v>
      </c>
      <c r="H38" s="461">
        <v>5.6607700000000003</v>
      </c>
      <c r="I38" s="461">
        <v>22.270919999999997</v>
      </c>
      <c r="J38" s="461">
        <v>13.270920024999995</v>
      </c>
      <c r="K38" s="463">
        <v>0.61863666838510167</v>
      </c>
      <c r="L38" s="150"/>
      <c r="M38" s="459" t="str">
        <f t="shared" si="0"/>
        <v>X</v>
      </c>
    </row>
    <row r="39" spans="1:13" ht="14.45" customHeight="1" x14ac:dyDescent="0.2">
      <c r="A39" s="464" t="s">
        <v>300</v>
      </c>
      <c r="B39" s="460">
        <v>0</v>
      </c>
      <c r="C39" s="461">
        <v>3.8724600000000002</v>
      </c>
      <c r="D39" s="461">
        <v>3.8724600000000002</v>
      </c>
      <c r="E39" s="462">
        <v>0</v>
      </c>
      <c r="F39" s="460">
        <v>0</v>
      </c>
      <c r="G39" s="461">
        <v>0</v>
      </c>
      <c r="H39" s="461">
        <v>0</v>
      </c>
      <c r="I39" s="461">
        <v>2.6494400000000002</v>
      </c>
      <c r="J39" s="461">
        <v>2.6494400000000002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0</v>
      </c>
      <c r="C40" s="461">
        <v>31.603429999999999</v>
      </c>
      <c r="D40" s="461">
        <v>31.603429999999999</v>
      </c>
      <c r="E40" s="462">
        <v>0</v>
      </c>
      <c r="F40" s="460">
        <v>32</v>
      </c>
      <c r="G40" s="461">
        <v>8</v>
      </c>
      <c r="H40" s="461">
        <v>5.2850000000000001</v>
      </c>
      <c r="I40" s="461">
        <v>18.820060000000002</v>
      </c>
      <c r="J40" s="461">
        <v>10.820060000000002</v>
      </c>
      <c r="K40" s="463">
        <v>0.58812687500000005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1</v>
      </c>
      <c r="C41" s="461">
        <v>0.92527000000000004</v>
      </c>
      <c r="D41" s="461">
        <v>-7.4729999999999963E-2</v>
      </c>
      <c r="E41" s="462">
        <v>0.92527000000000004</v>
      </c>
      <c r="F41" s="460">
        <v>1</v>
      </c>
      <c r="G41" s="461">
        <v>0.25</v>
      </c>
      <c r="H41" s="461">
        <v>0</v>
      </c>
      <c r="I41" s="461">
        <v>0</v>
      </c>
      <c r="J41" s="461">
        <v>-0.25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2.9999998999999997</v>
      </c>
      <c r="C42" s="461">
        <v>2.9921500000000001</v>
      </c>
      <c r="D42" s="461">
        <v>-7.8498999999996322E-3</v>
      </c>
      <c r="E42" s="462">
        <v>0.99738336657944571</v>
      </c>
      <c r="F42" s="460">
        <v>2.9999998999999997</v>
      </c>
      <c r="G42" s="461">
        <v>0.74999997499999993</v>
      </c>
      <c r="H42" s="461">
        <v>0.37576999999999999</v>
      </c>
      <c r="I42" s="461">
        <v>0.80141999999999991</v>
      </c>
      <c r="J42" s="461">
        <v>5.142002499999998E-2</v>
      </c>
      <c r="K42" s="463">
        <v>0.26714000890466694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0.31866</v>
      </c>
      <c r="D43" s="461">
        <v>0.31866</v>
      </c>
      <c r="E43" s="462">
        <v>0</v>
      </c>
      <c r="F43" s="460">
        <v>0</v>
      </c>
      <c r="G43" s="461">
        <v>0</v>
      </c>
      <c r="H43" s="461">
        <v>0</v>
      </c>
      <c r="I43" s="461">
        <v>0</v>
      </c>
      <c r="J43" s="461">
        <v>0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42.906599999999997</v>
      </c>
      <c r="D44" s="461">
        <v>42.906599999999997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4.11538</v>
      </c>
      <c r="D45" s="461">
        <v>4.11538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184.74593489999998</v>
      </c>
      <c r="C46" s="461">
        <v>179.505</v>
      </c>
      <c r="D46" s="461">
        <v>-5.240934899999985</v>
      </c>
      <c r="E46" s="462">
        <v>0.97163166321988725</v>
      </c>
      <c r="F46" s="460">
        <v>185.5022213</v>
      </c>
      <c r="G46" s="461">
        <v>46.375555325000001</v>
      </c>
      <c r="H46" s="461">
        <v>18.588999999999999</v>
      </c>
      <c r="I46" s="461">
        <v>57.963000000000001</v>
      </c>
      <c r="J46" s="461">
        <v>11.587444675</v>
      </c>
      <c r="K46" s="463">
        <v>0.31246526102919503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184.74593489999998</v>
      </c>
      <c r="C47" s="461">
        <v>179.505</v>
      </c>
      <c r="D47" s="461">
        <v>-5.240934899999985</v>
      </c>
      <c r="E47" s="462">
        <v>0.97163166321988725</v>
      </c>
      <c r="F47" s="460">
        <v>185.5022213</v>
      </c>
      <c r="G47" s="461">
        <v>46.375555325000001</v>
      </c>
      <c r="H47" s="461">
        <v>18.588999999999999</v>
      </c>
      <c r="I47" s="461">
        <v>57.963000000000001</v>
      </c>
      <c r="J47" s="461">
        <v>11.587444675</v>
      </c>
      <c r="K47" s="463">
        <v>0.31246526102919503</v>
      </c>
      <c r="L47" s="150"/>
      <c r="M47" s="459" t="str">
        <f t="shared" si="0"/>
        <v>X</v>
      </c>
    </row>
    <row r="48" spans="1:13" ht="14.45" customHeight="1" x14ac:dyDescent="0.2">
      <c r="A48" s="464" t="s">
        <v>309</v>
      </c>
      <c r="B48" s="460">
        <v>74.717999899999995</v>
      </c>
      <c r="C48" s="461">
        <v>72.311999999999998</v>
      </c>
      <c r="D48" s="461">
        <v>-2.4059998999999976</v>
      </c>
      <c r="E48" s="462">
        <v>0.96779892524933608</v>
      </c>
      <c r="F48" s="460">
        <v>72.094451899999996</v>
      </c>
      <c r="G48" s="461">
        <v>18.023612974999999</v>
      </c>
      <c r="H48" s="461">
        <v>5.7430000000000003</v>
      </c>
      <c r="I48" s="461">
        <v>16.922000000000001</v>
      </c>
      <c r="J48" s="461">
        <v>-1.1016129749999983</v>
      </c>
      <c r="K48" s="463">
        <v>0.23471986476118839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28.295901300000001</v>
      </c>
      <c r="C49" s="461">
        <v>25.026</v>
      </c>
      <c r="D49" s="461">
        <v>-3.2699013000000008</v>
      </c>
      <c r="E49" s="462">
        <v>0.88443904771465964</v>
      </c>
      <c r="F49" s="460">
        <v>28.981501300000001</v>
      </c>
      <c r="G49" s="461">
        <v>7.2453753250000013</v>
      </c>
      <c r="H49" s="461">
        <v>2.4940000000000002</v>
      </c>
      <c r="I49" s="461">
        <v>7.3970000000000002</v>
      </c>
      <c r="J49" s="461">
        <v>0.15162467499999899</v>
      </c>
      <c r="K49" s="463">
        <v>0.25523177434565819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81.732033700000002</v>
      </c>
      <c r="C50" s="461">
        <v>82.167000000000002</v>
      </c>
      <c r="D50" s="461">
        <v>0.43496629999999925</v>
      </c>
      <c r="E50" s="462">
        <v>1.0053218582764814</v>
      </c>
      <c r="F50" s="460">
        <v>84.426268100000001</v>
      </c>
      <c r="G50" s="461">
        <v>21.106567025</v>
      </c>
      <c r="H50" s="461">
        <v>10.352</v>
      </c>
      <c r="I50" s="461">
        <v>33.643999999999998</v>
      </c>
      <c r="J50" s="461">
        <v>12.537432974999998</v>
      </c>
      <c r="K50" s="463">
        <v>0.39850156541504167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1343.0908715999999</v>
      </c>
      <c r="C51" s="461">
        <v>1503.1724400000001</v>
      </c>
      <c r="D51" s="461">
        <v>160.08156840000015</v>
      </c>
      <c r="E51" s="462">
        <v>1.1191889333662866</v>
      </c>
      <c r="F51" s="460">
        <v>3393.9219246000002</v>
      </c>
      <c r="G51" s="461">
        <v>848.48048115000006</v>
      </c>
      <c r="H51" s="461">
        <v>115.70542999999999</v>
      </c>
      <c r="I51" s="461">
        <v>343.82646</v>
      </c>
      <c r="J51" s="461">
        <v>-504.65402115000006</v>
      </c>
      <c r="K51" s="463">
        <v>0.10130653198232384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192.42510289999998</v>
      </c>
      <c r="C52" s="461">
        <v>298.64371999999997</v>
      </c>
      <c r="D52" s="461">
        <v>106.21861709999999</v>
      </c>
      <c r="E52" s="462">
        <v>1.5519997936818044</v>
      </c>
      <c r="F52" s="460">
        <v>1357.901443</v>
      </c>
      <c r="G52" s="461">
        <v>339.47536074999999</v>
      </c>
      <c r="H52" s="461">
        <v>1.2786999999999999</v>
      </c>
      <c r="I52" s="461">
        <v>7.55084</v>
      </c>
      <c r="J52" s="461">
        <v>-331.92452075</v>
      </c>
      <c r="K52" s="463">
        <v>5.5606686618713611E-3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192.42510289999998</v>
      </c>
      <c r="C53" s="461">
        <v>298.64371999999997</v>
      </c>
      <c r="D53" s="461">
        <v>106.21861709999999</v>
      </c>
      <c r="E53" s="462">
        <v>1.5519997936818044</v>
      </c>
      <c r="F53" s="460">
        <v>1357.901443</v>
      </c>
      <c r="G53" s="461">
        <v>339.47536074999999</v>
      </c>
      <c r="H53" s="461">
        <v>1.2786999999999999</v>
      </c>
      <c r="I53" s="461">
        <v>7.55084</v>
      </c>
      <c r="J53" s="461">
        <v>-331.92452075</v>
      </c>
      <c r="K53" s="463">
        <v>5.5606686618713611E-3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92.780836699999995</v>
      </c>
      <c r="C54" s="461">
        <v>126.19007999999999</v>
      </c>
      <c r="D54" s="461">
        <v>33.4092433</v>
      </c>
      <c r="E54" s="462">
        <v>1.3600877561389786</v>
      </c>
      <c r="F54" s="460">
        <v>92.780836800000003</v>
      </c>
      <c r="G54" s="461">
        <v>23.195209200000001</v>
      </c>
      <c r="H54" s="461">
        <v>0</v>
      </c>
      <c r="I54" s="461">
        <v>0</v>
      </c>
      <c r="J54" s="461">
        <v>-23.195209200000001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0.66547509999999999</v>
      </c>
      <c r="C55" s="461">
        <v>0</v>
      </c>
      <c r="D55" s="461">
        <v>-0.66547509999999999</v>
      </c>
      <c r="E55" s="462">
        <v>0</v>
      </c>
      <c r="F55" s="460">
        <v>1.3141208</v>
      </c>
      <c r="G55" s="461">
        <v>0.32853019999999999</v>
      </c>
      <c r="H55" s="461">
        <v>0</v>
      </c>
      <c r="I55" s="461">
        <v>0</v>
      </c>
      <c r="J55" s="461">
        <v>-0.32853019999999999</v>
      </c>
      <c r="K55" s="463">
        <v>0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38</v>
      </c>
      <c r="C56" s="461">
        <v>136.70681999999999</v>
      </c>
      <c r="D56" s="461">
        <v>98.706819999999993</v>
      </c>
      <c r="E56" s="462">
        <v>3.597547894736842</v>
      </c>
      <c r="F56" s="460">
        <v>117.6578355</v>
      </c>
      <c r="G56" s="461">
        <v>29.414458875000001</v>
      </c>
      <c r="H56" s="461">
        <v>0</v>
      </c>
      <c r="I56" s="461">
        <v>0</v>
      </c>
      <c r="J56" s="461">
        <v>-29.414458875000001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30.978791099999999</v>
      </c>
      <c r="C57" s="461">
        <v>25.863599999999998</v>
      </c>
      <c r="D57" s="461">
        <v>-5.1151911000000005</v>
      </c>
      <c r="E57" s="462">
        <v>0.8348808678980375</v>
      </c>
      <c r="F57" s="460">
        <v>36.703322</v>
      </c>
      <c r="G57" s="461">
        <v>9.1758305</v>
      </c>
      <c r="H57" s="461">
        <v>1.2786999999999999</v>
      </c>
      <c r="I57" s="461">
        <v>7.55084</v>
      </c>
      <c r="J57" s="461">
        <v>-1.6249905</v>
      </c>
      <c r="K57" s="463">
        <v>0.20572633725088971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30</v>
      </c>
      <c r="C58" s="461">
        <v>8.8112199999999987</v>
      </c>
      <c r="D58" s="461">
        <v>-21.188780000000001</v>
      </c>
      <c r="E58" s="462">
        <v>0.29370733333333326</v>
      </c>
      <c r="F58" s="460">
        <v>1109.4453278999999</v>
      </c>
      <c r="G58" s="461">
        <v>277.36133197499998</v>
      </c>
      <c r="H58" s="461">
        <v>0</v>
      </c>
      <c r="I58" s="461">
        <v>0</v>
      </c>
      <c r="J58" s="461">
        <v>-277.36133197499998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0</v>
      </c>
      <c r="C59" s="461">
        <v>1.0720000000000001</v>
      </c>
      <c r="D59" s="461">
        <v>1.0720000000000001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55.207999999999998</v>
      </c>
      <c r="D60" s="461">
        <v>55.207999999999998</v>
      </c>
      <c r="E60" s="462">
        <v>0</v>
      </c>
      <c r="F60" s="460">
        <v>0</v>
      </c>
      <c r="G60" s="461">
        <v>0</v>
      </c>
      <c r="H60" s="461">
        <v>1.784</v>
      </c>
      <c r="I60" s="461">
        <v>1.784</v>
      </c>
      <c r="J60" s="461">
        <v>1.784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55.207999999999998</v>
      </c>
      <c r="D61" s="461">
        <v>55.207999999999998</v>
      </c>
      <c r="E61" s="462">
        <v>0</v>
      </c>
      <c r="F61" s="460">
        <v>0</v>
      </c>
      <c r="G61" s="461">
        <v>0</v>
      </c>
      <c r="H61" s="461">
        <v>1.784</v>
      </c>
      <c r="I61" s="461">
        <v>1.784</v>
      </c>
      <c r="J61" s="461">
        <v>1.784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323</v>
      </c>
      <c r="B62" s="460">
        <v>0</v>
      </c>
      <c r="C62" s="461">
        <v>39.886000000000003</v>
      </c>
      <c r="D62" s="461">
        <v>39.886000000000003</v>
      </c>
      <c r="E62" s="462">
        <v>0</v>
      </c>
      <c r="F62" s="460">
        <v>0</v>
      </c>
      <c r="G62" s="461">
        <v>0</v>
      </c>
      <c r="H62" s="461">
        <v>1.784</v>
      </c>
      <c r="I62" s="461">
        <v>1.784</v>
      </c>
      <c r="J62" s="461">
        <v>1.784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15.321999999999999</v>
      </c>
      <c r="D63" s="461">
        <v>15.321999999999999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1150.6657686999999</v>
      </c>
      <c r="C64" s="461">
        <v>1149.3207199999999</v>
      </c>
      <c r="D64" s="461">
        <v>-1.3450487000000066</v>
      </c>
      <c r="E64" s="462">
        <v>0.99883106916309883</v>
      </c>
      <c r="F64" s="460">
        <v>2036.0204816</v>
      </c>
      <c r="G64" s="461">
        <v>509.00512040000001</v>
      </c>
      <c r="H64" s="461">
        <v>112.64273</v>
      </c>
      <c r="I64" s="461">
        <v>334.49162000000001</v>
      </c>
      <c r="J64" s="461">
        <v>-174.5135004</v>
      </c>
      <c r="K64" s="463">
        <v>0.16428696224958447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0</v>
      </c>
      <c r="D65" s="461">
        <v>0</v>
      </c>
      <c r="E65" s="462">
        <v>0</v>
      </c>
      <c r="F65" s="460">
        <v>0</v>
      </c>
      <c r="G65" s="461">
        <v>0</v>
      </c>
      <c r="H65" s="461">
        <v>0.36299999999999999</v>
      </c>
      <c r="I65" s="461">
        <v>0.36299999999999999</v>
      </c>
      <c r="J65" s="461">
        <v>0.36299999999999999</v>
      </c>
      <c r="K65" s="463">
        <v>0</v>
      </c>
      <c r="L65" s="150"/>
      <c r="M65" s="459" t="str">
        <f t="shared" si="0"/>
        <v>X</v>
      </c>
    </row>
    <row r="66" spans="1:13" ht="14.45" customHeight="1" x14ac:dyDescent="0.2">
      <c r="A66" s="464" t="s">
        <v>327</v>
      </c>
      <c r="B66" s="460">
        <v>0</v>
      </c>
      <c r="C66" s="461">
        <v>0</v>
      </c>
      <c r="D66" s="461">
        <v>0</v>
      </c>
      <c r="E66" s="462">
        <v>0</v>
      </c>
      <c r="F66" s="460">
        <v>0</v>
      </c>
      <c r="G66" s="461">
        <v>0</v>
      </c>
      <c r="H66" s="461">
        <v>0.36299999999999999</v>
      </c>
      <c r="I66" s="461">
        <v>0.36299999999999999</v>
      </c>
      <c r="J66" s="461">
        <v>0.36299999999999999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57.365897599999997</v>
      </c>
      <c r="C67" s="461">
        <v>50.143380000000001</v>
      </c>
      <c r="D67" s="461">
        <v>-7.2225175999999962</v>
      </c>
      <c r="E67" s="462">
        <v>0.87409736616759581</v>
      </c>
      <c r="F67" s="460">
        <v>15.185571599999999</v>
      </c>
      <c r="G67" s="461">
        <v>3.7963928999999998</v>
      </c>
      <c r="H67" s="461">
        <v>5.39</v>
      </c>
      <c r="I67" s="461">
        <v>16.184729999999998</v>
      </c>
      <c r="J67" s="461">
        <v>12.388337099999998</v>
      </c>
      <c r="K67" s="463">
        <v>1.0657965617836866</v>
      </c>
      <c r="L67" s="150"/>
      <c r="M67" s="459" t="str">
        <f t="shared" si="0"/>
        <v>X</v>
      </c>
    </row>
    <row r="68" spans="1:13" ht="14.45" customHeight="1" x14ac:dyDescent="0.2">
      <c r="A68" s="464" t="s">
        <v>329</v>
      </c>
      <c r="B68" s="460">
        <v>43.368222699999997</v>
      </c>
      <c r="C68" s="461">
        <v>38.634900000000002</v>
      </c>
      <c r="D68" s="461">
        <v>-4.7333226999999951</v>
      </c>
      <c r="E68" s="462">
        <v>0.89085735118215958</v>
      </c>
      <c r="F68" s="460">
        <v>0</v>
      </c>
      <c r="G68" s="461">
        <v>0</v>
      </c>
      <c r="H68" s="461">
        <v>4.1912000000000003</v>
      </c>
      <c r="I68" s="461">
        <v>11.325799999999999</v>
      </c>
      <c r="J68" s="461">
        <v>11.325799999999999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13.9976749</v>
      </c>
      <c r="C69" s="461">
        <v>11.508479999999999</v>
      </c>
      <c r="D69" s="461">
        <v>-2.4891949000000011</v>
      </c>
      <c r="E69" s="462">
        <v>0.8221708306713138</v>
      </c>
      <c r="F69" s="460">
        <v>15.185571599999999</v>
      </c>
      <c r="G69" s="461">
        <v>3.7963928999999998</v>
      </c>
      <c r="H69" s="461">
        <v>1.1987999999999999</v>
      </c>
      <c r="I69" s="461">
        <v>4.85893</v>
      </c>
      <c r="J69" s="461">
        <v>1.0625371000000001</v>
      </c>
      <c r="K69" s="463">
        <v>0.31997017484676049</v>
      </c>
      <c r="L69" s="150"/>
      <c r="M69" s="459" t="str">
        <f t="shared" si="0"/>
        <v/>
      </c>
    </row>
    <row r="70" spans="1:13" ht="14.45" customHeight="1" x14ac:dyDescent="0.2">
      <c r="A70" s="464" t="s">
        <v>331</v>
      </c>
      <c r="B70" s="460">
        <v>22.2229493</v>
      </c>
      <c r="C70" s="461">
        <v>21.7575</v>
      </c>
      <c r="D70" s="461">
        <v>-0.46544929999999951</v>
      </c>
      <c r="E70" s="462">
        <v>0.97905546677371036</v>
      </c>
      <c r="F70" s="460">
        <v>22.248689600000002</v>
      </c>
      <c r="G70" s="461">
        <v>5.5621724000000006</v>
      </c>
      <c r="H70" s="461">
        <v>0</v>
      </c>
      <c r="I70" s="461">
        <v>13.38</v>
      </c>
      <c r="J70" s="461">
        <v>7.8178276000000002</v>
      </c>
      <c r="K70" s="463">
        <v>0.60138373273003909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332</v>
      </c>
      <c r="B71" s="460">
        <v>2.7</v>
      </c>
      <c r="C71" s="461">
        <v>2.7</v>
      </c>
      <c r="D71" s="461">
        <v>0</v>
      </c>
      <c r="E71" s="462">
        <v>1</v>
      </c>
      <c r="F71" s="460">
        <v>2.7</v>
      </c>
      <c r="G71" s="461">
        <v>0.67500000000000004</v>
      </c>
      <c r="H71" s="461">
        <v>0</v>
      </c>
      <c r="I71" s="461">
        <v>0.67500000000000004</v>
      </c>
      <c r="J71" s="461">
        <v>0</v>
      </c>
      <c r="K71" s="463">
        <v>0.25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19.522949300000001</v>
      </c>
      <c r="C72" s="461">
        <v>19.057500000000001</v>
      </c>
      <c r="D72" s="461">
        <v>-0.46544929999999951</v>
      </c>
      <c r="E72" s="462">
        <v>0.976158863456148</v>
      </c>
      <c r="F72" s="460">
        <v>19.548689600000003</v>
      </c>
      <c r="G72" s="461">
        <v>4.8871724000000007</v>
      </c>
      <c r="H72" s="461">
        <v>0</v>
      </c>
      <c r="I72" s="461">
        <v>12.705</v>
      </c>
      <c r="J72" s="461">
        <v>7.8178275999999993</v>
      </c>
      <c r="K72" s="463">
        <v>0.64991568539714284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318.0081386</v>
      </c>
      <c r="C73" s="461">
        <v>372.85591999999997</v>
      </c>
      <c r="D73" s="461">
        <v>54.847781399999974</v>
      </c>
      <c r="E73" s="462">
        <v>1.1724728858873299</v>
      </c>
      <c r="F73" s="460">
        <v>427.92541190000003</v>
      </c>
      <c r="G73" s="461">
        <v>106.98135297500002</v>
      </c>
      <c r="H73" s="461">
        <v>34.009529999999998</v>
      </c>
      <c r="I73" s="461">
        <v>99.701440000000005</v>
      </c>
      <c r="J73" s="461">
        <v>-7.2799129750000162</v>
      </c>
      <c r="K73" s="463">
        <v>0.2329878928136635</v>
      </c>
      <c r="L73" s="150"/>
      <c r="M73" s="459" t="str">
        <f t="shared" si="1"/>
        <v>X</v>
      </c>
    </row>
    <row r="74" spans="1:13" ht="14.45" customHeight="1" x14ac:dyDescent="0.2">
      <c r="A74" s="464" t="s">
        <v>335</v>
      </c>
      <c r="B74" s="460">
        <v>271.33456800000005</v>
      </c>
      <c r="C74" s="461">
        <v>271.17266999999998</v>
      </c>
      <c r="D74" s="461">
        <v>-0.16189800000006471</v>
      </c>
      <c r="E74" s="462">
        <v>0.99940332703940593</v>
      </c>
      <c r="F74" s="460">
        <v>311.12826840000002</v>
      </c>
      <c r="G74" s="461">
        <v>77.782067100000006</v>
      </c>
      <c r="H74" s="461">
        <v>23.692589999999999</v>
      </c>
      <c r="I74" s="461">
        <v>71.077770000000001</v>
      </c>
      <c r="J74" s="461">
        <v>-6.7042971000000051</v>
      </c>
      <c r="K74" s="463">
        <v>0.22845166196412384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2.5921601999999999</v>
      </c>
      <c r="C75" s="461">
        <v>0</v>
      </c>
      <c r="D75" s="461">
        <v>-2.5921601999999999</v>
      </c>
      <c r="E75" s="462">
        <v>0</v>
      </c>
      <c r="F75" s="460">
        <v>3.3017585</v>
      </c>
      <c r="G75" s="461">
        <v>0.82543962500000001</v>
      </c>
      <c r="H75" s="461">
        <v>0</v>
      </c>
      <c r="I75" s="461">
        <v>0</v>
      </c>
      <c r="J75" s="461">
        <v>-0.82543962500000001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0.35969400000000001</v>
      </c>
      <c r="C76" s="461">
        <v>0.36299999999999999</v>
      </c>
      <c r="D76" s="461">
        <v>3.3059999999999756E-3</v>
      </c>
      <c r="E76" s="462">
        <v>1.0091911458072695</v>
      </c>
      <c r="F76" s="460">
        <v>0.44706879999999999</v>
      </c>
      <c r="G76" s="461">
        <v>0.1117672</v>
      </c>
      <c r="H76" s="461">
        <v>0.182</v>
      </c>
      <c r="I76" s="461">
        <v>0.182</v>
      </c>
      <c r="J76" s="461">
        <v>7.0232799999999998E-2</v>
      </c>
      <c r="K76" s="463">
        <v>0.40709617848528012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29.160716000000001</v>
      </c>
      <c r="C77" s="461">
        <v>29.075220000000002</v>
      </c>
      <c r="D77" s="461">
        <v>-8.5495999999999128E-2</v>
      </c>
      <c r="E77" s="462">
        <v>0.99706811039893539</v>
      </c>
      <c r="F77" s="460">
        <v>30.886437099999998</v>
      </c>
      <c r="G77" s="461">
        <v>7.7216092749999996</v>
      </c>
      <c r="H77" s="461">
        <v>3.02894</v>
      </c>
      <c r="I77" s="461">
        <v>7.94984</v>
      </c>
      <c r="J77" s="461">
        <v>0.22823072500000041</v>
      </c>
      <c r="K77" s="463">
        <v>0.25738935100416616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14.561000400000001</v>
      </c>
      <c r="C78" s="461">
        <v>72.24503</v>
      </c>
      <c r="D78" s="461">
        <v>57.684029600000002</v>
      </c>
      <c r="E78" s="462">
        <v>4.961543026947516</v>
      </c>
      <c r="F78" s="460">
        <v>82.161879100000007</v>
      </c>
      <c r="G78" s="461">
        <v>20.540469775000002</v>
      </c>
      <c r="H78" s="461">
        <v>7.1059999999999999</v>
      </c>
      <c r="I78" s="461">
        <v>20.49183</v>
      </c>
      <c r="J78" s="461">
        <v>-4.8639775000001606E-2</v>
      </c>
      <c r="K78" s="463">
        <v>0.24940800069895186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0.84035749999999998</v>
      </c>
      <c r="C79" s="461">
        <v>0</v>
      </c>
      <c r="D79" s="461">
        <v>-0.84035749999999998</v>
      </c>
      <c r="E79" s="462">
        <v>0</v>
      </c>
      <c r="F79" s="460">
        <v>1.2605363000000001</v>
      </c>
      <c r="G79" s="461">
        <v>0.31513407500000001</v>
      </c>
      <c r="H79" s="461">
        <v>0</v>
      </c>
      <c r="I79" s="461">
        <v>0</v>
      </c>
      <c r="J79" s="461">
        <v>-0.31513407500000001</v>
      </c>
      <c r="K79" s="463">
        <v>0</v>
      </c>
      <c r="L79" s="150"/>
      <c r="M79" s="459" t="str">
        <f t="shared" si="1"/>
        <v>X</v>
      </c>
    </row>
    <row r="80" spans="1:13" ht="14.45" customHeight="1" x14ac:dyDescent="0.2">
      <c r="A80" s="464" t="s">
        <v>341</v>
      </c>
      <c r="B80" s="460">
        <v>0.84035749999999998</v>
      </c>
      <c r="C80" s="461">
        <v>0</v>
      </c>
      <c r="D80" s="461">
        <v>-0.84035749999999998</v>
      </c>
      <c r="E80" s="462">
        <v>0</v>
      </c>
      <c r="F80" s="460">
        <v>1.2605363000000001</v>
      </c>
      <c r="G80" s="461">
        <v>0.31513407500000001</v>
      </c>
      <c r="H80" s="461">
        <v>0</v>
      </c>
      <c r="I80" s="461">
        <v>0</v>
      </c>
      <c r="J80" s="461">
        <v>-0.31513407500000001</v>
      </c>
      <c r="K80" s="463">
        <v>0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537.50022730000001</v>
      </c>
      <c r="C81" s="461">
        <v>591.87209999999993</v>
      </c>
      <c r="D81" s="461">
        <v>54.371872699999926</v>
      </c>
      <c r="E81" s="462">
        <v>1.1011569296874972</v>
      </c>
      <c r="F81" s="460">
        <v>1253.9911129</v>
      </c>
      <c r="G81" s="461">
        <v>313.49777822499999</v>
      </c>
      <c r="H81" s="461">
        <v>72.880200000000002</v>
      </c>
      <c r="I81" s="461">
        <v>114.75245</v>
      </c>
      <c r="J81" s="461">
        <v>-198.74532822499998</v>
      </c>
      <c r="K81" s="463">
        <v>9.1509779311451128E-2</v>
      </c>
      <c r="L81" s="150"/>
      <c r="M81" s="459" t="str">
        <f t="shared" si="1"/>
        <v>X</v>
      </c>
    </row>
    <row r="82" spans="1:13" ht="14.45" customHeight="1" x14ac:dyDescent="0.2">
      <c r="A82" s="464" t="s">
        <v>343</v>
      </c>
      <c r="B82" s="460">
        <v>0</v>
      </c>
      <c r="C82" s="461">
        <v>0</v>
      </c>
      <c r="D82" s="461">
        <v>0</v>
      </c>
      <c r="E82" s="462">
        <v>0</v>
      </c>
      <c r="F82" s="460">
        <v>0</v>
      </c>
      <c r="G82" s="461">
        <v>0</v>
      </c>
      <c r="H82" s="461">
        <v>21.542000000000002</v>
      </c>
      <c r="I82" s="461">
        <v>21.542000000000002</v>
      </c>
      <c r="J82" s="461">
        <v>21.542000000000002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295.84675319999997</v>
      </c>
      <c r="C83" s="461">
        <v>412.55715000000004</v>
      </c>
      <c r="D83" s="461">
        <v>116.71039680000007</v>
      </c>
      <c r="E83" s="462">
        <v>1.3944961218523189</v>
      </c>
      <c r="F83" s="460">
        <v>332.49428259999996</v>
      </c>
      <c r="G83" s="461">
        <v>83.123570649999991</v>
      </c>
      <c r="H83" s="461">
        <v>51.338200000000001</v>
      </c>
      <c r="I83" s="461">
        <v>77.6922</v>
      </c>
      <c r="J83" s="461">
        <v>-5.431370649999991</v>
      </c>
      <c r="K83" s="463">
        <v>0.23366476978933776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10</v>
      </c>
      <c r="C84" s="461">
        <v>11.136379999999999</v>
      </c>
      <c r="D84" s="461">
        <v>1.1363799999999991</v>
      </c>
      <c r="E84" s="462">
        <v>1.1136379999999999</v>
      </c>
      <c r="F84" s="460">
        <v>10</v>
      </c>
      <c r="G84" s="461">
        <v>2.5</v>
      </c>
      <c r="H84" s="461">
        <v>0</v>
      </c>
      <c r="I84" s="461">
        <v>0</v>
      </c>
      <c r="J84" s="461">
        <v>-2.5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226.65347370000001</v>
      </c>
      <c r="C85" s="461">
        <v>167.91896</v>
      </c>
      <c r="D85" s="461">
        <v>-58.734513700000008</v>
      </c>
      <c r="E85" s="462">
        <v>0.7408620625080673</v>
      </c>
      <c r="F85" s="460">
        <v>240.91837749999999</v>
      </c>
      <c r="G85" s="461">
        <v>60.229594374999991</v>
      </c>
      <c r="H85" s="461">
        <v>0</v>
      </c>
      <c r="I85" s="461">
        <v>2.0449000000000002</v>
      </c>
      <c r="J85" s="461">
        <v>-58.184694374999992</v>
      </c>
      <c r="K85" s="463">
        <v>8.4879369569886808E-3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0</v>
      </c>
      <c r="C86" s="461">
        <v>0</v>
      </c>
      <c r="D86" s="461">
        <v>0</v>
      </c>
      <c r="E86" s="462">
        <v>0</v>
      </c>
      <c r="F86" s="460">
        <v>591.22830740000006</v>
      </c>
      <c r="G86" s="461">
        <v>147.80707685000002</v>
      </c>
      <c r="H86" s="461">
        <v>0</v>
      </c>
      <c r="I86" s="461">
        <v>0</v>
      </c>
      <c r="J86" s="461">
        <v>-147.80707685000002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0</v>
      </c>
      <c r="C87" s="461">
        <v>0</v>
      </c>
      <c r="D87" s="461">
        <v>0</v>
      </c>
      <c r="E87" s="462">
        <v>0</v>
      </c>
      <c r="F87" s="460">
        <v>0</v>
      </c>
      <c r="G87" s="461">
        <v>0</v>
      </c>
      <c r="H87" s="461">
        <v>0</v>
      </c>
      <c r="I87" s="461">
        <v>13.47335</v>
      </c>
      <c r="J87" s="461">
        <v>13.47335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5.0000004000000002</v>
      </c>
      <c r="C88" s="461">
        <v>0.25961000000000001</v>
      </c>
      <c r="D88" s="461">
        <v>-4.7403903999999999</v>
      </c>
      <c r="E88" s="462">
        <v>5.1921995846240333E-2</v>
      </c>
      <c r="F88" s="460">
        <v>79.350145399999988</v>
      </c>
      <c r="G88" s="461">
        <v>19.837536349999997</v>
      </c>
      <c r="H88" s="461">
        <v>0</v>
      </c>
      <c r="I88" s="461">
        <v>0</v>
      </c>
      <c r="J88" s="461">
        <v>-19.837536349999997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214.7281984</v>
      </c>
      <c r="C89" s="461">
        <v>112.69182000000001</v>
      </c>
      <c r="D89" s="461">
        <v>-102.03637839999999</v>
      </c>
      <c r="E89" s="462">
        <v>0.52481146323444405</v>
      </c>
      <c r="F89" s="460">
        <v>315.4091593</v>
      </c>
      <c r="G89" s="461">
        <v>78.852289825</v>
      </c>
      <c r="H89" s="461">
        <v>0</v>
      </c>
      <c r="I89" s="461">
        <v>90.11</v>
      </c>
      <c r="J89" s="461">
        <v>11.257710175</v>
      </c>
      <c r="K89" s="463">
        <v>0.28569240094353848</v>
      </c>
      <c r="L89" s="150"/>
      <c r="M89" s="459" t="str">
        <f t="shared" si="1"/>
        <v>X</v>
      </c>
    </row>
    <row r="90" spans="1:13" ht="14.45" customHeight="1" x14ac:dyDescent="0.2">
      <c r="A90" s="464" t="s">
        <v>351</v>
      </c>
      <c r="B90" s="460">
        <v>31.693586</v>
      </c>
      <c r="C90" s="461">
        <v>105.43182</v>
      </c>
      <c r="D90" s="461">
        <v>73.738234000000006</v>
      </c>
      <c r="E90" s="462">
        <v>3.3265980062969209</v>
      </c>
      <c r="F90" s="460">
        <v>30.940504799999999</v>
      </c>
      <c r="G90" s="461">
        <v>7.7351261999999998</v>
      </c>
      <c r="H90" s="461">
        <v>0</v>
      </c>
      <c r="I90" s="461">
        <v>0</v>
      </c>
      <c r="J90" s="461">
        <v>-7.7351261999999998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183.03461240000001</v>
      </c>
      <c r="C91" s="461">
        <v>7.26</v>
      </c>
      <c r="D91" s="461">
        <v>-175.77461240000002</v>
      </c>
      <c r="E91" s="462">
        <v>3.966462902729101E-2</v>
      </c>
      <c r="F91" s="460">
        <v>284.46865450000001</v>
      </c>
      <c r="G91" s="461">
        <v>71.117163625000003</v>
      </c>
      <c r="H91" s="461">
        <v>0</v>
      </c>
      <c r="I91" s="461">
        <v>90.11</v>
      </c>
      <c r="J91" s="461">
        <v>18.992836374999996</v>
      </c>
      <c r="K91" s="463">
        <v>0.31676600769382834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23106.0060328</v>
      </c>
      <c r="C92" s="461">
        <v>25311.505860000001</v>
      </c>
      <c r="D92" s="461">
        <v>2205.4998272000012</v>
      </c>
      <c r="E92" s="462">
        <v>1.095451365505107</v>
      </c>
      <c r="F92" s="460">
        <v>25743.135101599997</v>
      </c>
      <c r="G92" s="461">
        <v>6435.7837753999993</v>
      </c>
      <c r="H92" s="461">
        <v>1859.0109</v>
      </c>
      <c r="I92" s="461">
        <v>5691.6129000000001</v>
      </c>
      <c r="J92" s="461">
        <v>-744.1708753999992</v>
      </c>
      <c r="K92" s="463">
        <v>0.22109245348466716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16977.1855301</v>
      </c>
      <c r="C93" s="461">
        <v>18672.617999999999</v>
      </c>
      <c r="D93" s="461">
        <v>1695.432469899999</v>
      </c>
      <c r="E93" s="462">
        <v>1.099865343810613</v>
      </c>
      <c r="F93" s="460">
        <v>18961.319347199998</v>
      </c>
      <c r="G93" s="461">
        <v>4740.3298367999996</v>
      </c>
      <c r="H93" s="461">
        <v>1371.578</v>
      </c>
      <c r="I93" s="461">
        <v>4199.1499999999996</v>
      </c>
      <c r="J93" s="461">
        <v>-541.17983679999998</v>
      </c>
      <c r="K93" s="463">
        <v>0.22145874572910901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16854.650606400002</v>
      </c>
      <c r="C94" s="461">
        <v>17024.092000000001</v>
      </c>
      <c r="D94" s="461">
        <v>169.44139359999826</v>
      </c>
      <c r="E94" s="462">
        <v>1.0100530943985073</v>
      </c>
      <c r="F94" s="460">
        <v>18761.957995000001</v>
      </c>
      <c r="G94" s="461">
        <v>4690.4894987500002</v>
      </c>
      <c r="H94" s="461">
        <v>1361.028</v>
      </c>
      <c r="I94" s="461">
        <v>4167.7430000000004</v>
      </c>
      <c r="J94" s="461">
        <v>-522.74649874999977</v>
      </c>
      <c r="K94" s="463">
        <v>0.22213795602307018</v>
      </c>
      <c r="L94" s="150"/>
      <c r="M94" s="459" t="str">
        <f t="shared" si="1"/>
        <v>X</v>
      </c>
    </row>
    <row r="95" spans="1:13" ht="14.45" customHeight="1" x14ac:dyDescent="0.2">
      <c r="A95" s="464" t="s">
        <v>356</v>
      </c>
      <c r="B95" s="460">
        <v>16854.650606400002</v>
      </c>
      <c r="C95" s="461">
        <v>17024.092000000001</v>
      </c>
      <c r="D95" s="461">
        <v>169.44139359999826</v>
      </c>
      <c r="E95" s="462">
        <v>1.0100530943985073</v>
      </c>
      <c r="F95" s="460">
        <v>18761.957995000001</v>
      </c>
      <c r="G95" s="461">
        <v>4690.4894987500002</v>
      </c>
      <c r="H95" s="461">
        <v>1361.028</v>
      </c>
      <c r="I95" s="461">
        <v>4167.7430000000004</v>
      </c>
      <c r="J95" s="461">
        <v>-522.74649874999977</v>
      </c>
      <c r="K95" s="463">
        <v>0.22213795602307018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60.545453999999999</v>
      </c>
      <c r="C96" s="461">
        <v>71.302000000000007</v>
      </c>
      <c r="D96" s="461">
        <v>10.756546000000007</v>
      </c>
      <c r="E96" s="462">
        <v>1.1776606712702165</v>
      </c>
      <c r="F96" s="460">
        <v>68.794825500000002</v>
      </c>
      <c r="G96" s="461">
        <v>17.198706375</v>
      </c>
      <c r="H96" s="461">
        <v>2</v>
      </c>
      <c r="I96" s="461">
        <v>4.375</v>
      </c>
      <c r="J96" s="461">
        <v>-12.823706375</v>
      </c>
      <c r="K96" s="463">
        <v>6.3594899299511995E-2</v>
      </c>
      <c r="L96" s="150"/>
      <c r="M96" s="459" t="str">
        <f t="shared" si="1"/>
        <v>X</v>
      </c>
    </row>
    <row r="97" spans="1:13" ht="14.45" customHeight="1" x14ac:dyDescent="0.2">
      <c r="A97" s="464" t="s">
        <v>358</v>
      </c>
      <c r="B97" s="460">
        <v>60.545453999999999</v>
      </c>
      <c r="C97" s="461">
        <v>71.302000000000007</v>
      </c>
      <c r="D97" s="461">
        <v>10.756546000000007</v>
      </c>
      <c r="E97" s="462">
        <v>1.1776606712702165</v>
      </c>
      <c r="F97" s="460">
        <v>68.794825500000002</v>
      </c>
      <c r="G97" s="461">
        <v>17.198706375</v>
      </c>
      <c r="H97" s="461">
        <v>2</v>
      </c>
      <c r="I97" s="461">
        <v>4.375</v>
      </c>
      <c r="J97" s="461">
        <v>-12.823706375</v>
      </c>
      <c r="K97" s="463">
        <v>6.3594899299511995E-2</v>
      </c>
      <c r="L97" s="150"/>
      <c r="M97" s="459" t="str">
        <f t="shared" si="1"/>
        <v/>
      </c>
    </row>
    <row r="98" spans="1:13" ht="14.45" customHeight="1" x14ac:dyDescent="0.2">
      <c r="A98" s="464" t="s">
        <v>359</v>
      </c>
      <c r="B98" s="460">
        <v>37.151203699999996</v>
      </c>
      <c r="C98" s="461">
        <v>49.667999999999999</v>
      </c>
      <c r="D98" s="461">
        <v>12.516796300000003</v>
      </c>
      <c r="E98" s="462">
        <v>1.3369149597701999</v>
      </c>
      <c r="F98" s="460">
        <v>130.5665267</v>
      </c>
      <c r="G98" s="461">
        <v>32.641631674999999</v>
      </c>
      <c r="H98" s="461">
        <v>8.5500000000000007</v>
      </c>
      <c r="I98" s="461">
        <v>27.032</v>
      </c>
      <c r="J98" s="461">
        <v>-5.6096316749999993</v>
      </c>
      <c r="K98" s="463">
        <v>0.20703621887798904</v>
      </c>
      <c r="L98" s="150"/>
      <c r="M98" s="459" t="str">
        <f t="shared" si="1"/>
        <v>X</v>
      </c>
    </row>
    <row r="99" spans="1:13" ht="14.45" customHeight="1" x14ac:dyDescent="0.2">
      <c r="A99" s="464" t="s">
        <v>360</v>
      </c>
      <c r="B99" s="460">
        <v>37.151203699999996</v>
      </c>
      <c r="C99" s="461">
        <v>49.667999999999999</v>
      </c>
      <c r="D99" s="461">
        <v>12.516796300000003</v>
      </c>
      <c r="E99" s="462">
        <v>1.3369149597701999</v>
      </c>
      <c r="F99" s="460">
        <v>130.5665267</v>
      </c>
      <c r="G99" s="461">
        <v>32.641631674999999</v>
      </c>
      <c r="H99" s="461">
        <v>8.5500000000000007</v>
      </c>
      <c r="I99" s="461">
        <v>27.032</v>
      </c>
      <c r="J99" s="461">
        <v>-5.6096316749999993</v>
      </c>
      <c r="K99" s="463">
        <v>0.20703621887798904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24.838266000000001</v>
      </c>
      <c r="C100" s="461">
        <v>18.25</v>
      </c>
      <c r="D100" s="461">
        <v>-6.5882660000000008</v>
      </c>
      <c r="E100" s="462">
        <v>0.73475338415330604</v>
      </c>
      <c r="F100" s="460">
        <v>0</v>
      </c>
      <c r="G100" s="461">
        <v>0</v>
      </c>
      <c r="H100" s="461">
        <v>0</v>
      </c>
      <c r="I100" s="461">
        <v>0</v>
      </c>
      <c r="J100" s="461">
        <v>0</v>
      </c>
      <c r="K100" s="463">
        <v>0</v>
      </c>
      <c r="L100" s="150"/>
      <c r="M100" s="459" t="str">
        <f t="shared" si="1"/>
        <v>X</v>
      </c>
    </row>
    <row r="101" spans="1:13" ht="14.45" customHeight="1" x14ac:dyDescent="0.2">
      <c r="A101" s="464" t="s">
        <v>362</v>
      </c>
      <c r="B101" s="460">
        <v>24.838266000000001</v>
      </c>
      <c r="C101" s="461">
        <v>18.25</v>
      </c>
      <c r="D101" s="461">
        <v>-6.5882660000000008</v>
      </c>
      <c r="E101" s="462">
        <v>0.73475338415330604</v>
      </c>
      <c r="F101" s="460">
        <v>0</v>
      </c>
      <c r="G101" s="461">
        <v>0</v>
      </c>
      <c r="H101" s="461">
        <v>0</v>
      </c>
      <c r="I101" s="461">
        <v>0</v>
      </c>
      <c r="J101" s="461">
        <v>0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0</v>
      </c>
      <c r="C102" s="461">
        <v>1509.306</v>
      </c>
      <c r="D102" s="461">
        <v>1509.306</v>
      </c>
      <c r="E102" s="462">
        <v>0</v>
      </c>
      <c r="F102" s="460">
        <v>0</v>
      </c>
      <c r="G102" s="461">
        <v>0</v>
      </c>
      <c r="H102" s="461">
        <v>0</v>
      </c>
      <c r="I102" s="461">
        <v>0</v>
      </c>
      <c r="J102" s="461">
        <v>0</v>
      </c>
      <c r="K102" s="463">
        <v>0</v>
      </c>
      <c r="L102" s="150"/>
      <c r="M102" s="459" t="str">
        <f t="shared" si="1"/>
        <v>X</v>
      </c>
    </row>
    <row r="103" spans="1:13" ht="14.45" customHeight="1" x14ac:dyDescent="0.2">
      <c r="A103" s="464" t="s">
        <v>364</v>
      </c>
      <c r="B103" s="460">
        <v>0</v>
      </c>
      <c r="C103" s="461">
        <v>1509.306</v>
      </c>
      <c r="D103" s="461">
        <v>1509.306</v>
      </c>
      <c r="E103" s="462">
        <v>0</v>
      </c>
      <c r="F103" s="460">
        <v>0</v>
      </c>
      <c r="G103" s="461">
        <v>0</v>
      </c>
      <c r="H103" s="461">
        <v>0</v>
      </c>
      <c r="I103" s="461">
        <v>0</v>
      </c>
      <c r="J103" s="461">
        <v>0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5717.8243474000001</v>
      </c>
      <c r="C104" s="461">
        <v>6292.49899</v>
      </c>
      <c r="D104" s="461">
        <v>574.67464259999997</v>
      </c>
      <c r="E104" s="462">
        <v>1.1005058231390608</v>
      </c>
      <c r="F104" s="460">
        <v>6398.3705974000004</v>
      </c>
      <c r="G104" s="461">
        <v>1599.5926493500001</v>
      </c>
      <c r="H104" s="461">
        <v>460.03046000000001</v>
      </c>
      <c r="I104" s="461">
        <v>1407.9248600000001</v>
      </c>
      <c r="J104" s="461">
        <v>-191.66778935000002</v>
      </c>
      <c r="K104" s="463">
        <v>0.2200442813631513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1522.4976071999999</v>
      </c>
      <c r="C105" s="461">
        <v>1540.4947</v>
      </c>
      <c r="D105" s="461">
        <v>17.997092800000019</v>
      </c>
      <c r="E105" s="462">
        <v>1.0118207691853771</v>
      </c>
      <c r="F105" s="460">
        <v>1706.7050320999999</v>
      </c>
      <c r="G105" s="461">
        <v>426.67625802499992</v>
      </c>
      <c r="H105" s="461">
        <v>122.49553</v>
      </c>
      <c r="I105" s="461">
        <v>375.15866</v>
      </c>
      <c r="J105" s="461">
        <v>-51.517598024999927</v>
      </c>
      <c r="K105" s="463">
        <v>0.21981458596766976</v>
      </c>
      <c r="L105" s="150"/>
      <c r="M105" s="459" t="str">
        <f t="shared" si="1"/>
        <v>X</v>
      </c>
    </row>
    <row r="106" spans="1:13" ht="14.45" customHeight="1" x14ac:dyDescent="0.2">
      <c r="A106" s="464" t="s">
        <v>367</v>
      </c>
      <c r="B106" s="460">
        <v>1522.4976071999999</v>
      </c>
      <c r="C106" s="461">
        <v>1540.4947</v>
      </c>
      <c r="D106" s="461">
        <v>17.997092800000019</v>
      </c>
      <c r="E106" s="462">
        <v>1.0118207691853771</v>
      </c>
      <c r="F106" s="460">
        <v>1706.7050320999999</v>
      </c>
      <c r="G106" s="461">
        <v>426.67625802499992</v>
      </c>
      <c r="H106" s="461">
        <v>122.49553</v>
      </c>
      <c r="I106" s="461">
        <v>375.15866</v>
      </c>
      <c r="J106" s="461">
        <v>-51.517598024999927</v>
      </c>
      <c r="K106" s="463">
        <v>0.21981458596766976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4195.3267402000001</v>
      </c>
      <c r="C107" s="461">
        <v>4241.8596399999997</v>
      </c>
      <c r="D107" s="461">
        <v>46.532899799999541</v>
      </c>
      <c r="E107" s="462">
        <v>1.011091603272307</v>
      </c>
      <c r="F107" s="460">
        <v>4691.6655652999998</v>
      </c>
      <c r="G107" s="461">
        <v>1172.9163913249999</v>
      </c>
      <c r="H107" s="461">
        <v>337.53492999999997</v>
      </c>
      <c r="I107" s="461">
        <v>1032.7662</v>
      </c>
      <c r="J107" s="461">
        <v>-140.15019132499992</v>
      </c>
      <c r="K107" s="463">
        <v>0.22012783853104026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4195.3267402000001</v>
      </c>
      <c r="C108" s="461">
        <v>4241.8596399999997</v>
      </c>
      <c r="D108" s="461">
        <v>46.532899799999541</v>
      </c>
      <c r="E108" s="462">
        <v>1.011091603272307</v>
      </c>
      <c r="F108" s="460">
        <v>4691.6655652999998</v>
      </c>
      <c r="G108" s="461">
        <v>1172.9163913249999</v>
      </c>
      <c r="H108" s="461">
        <v>337.53492999999997</v>
      </c>
      <c r="I108" s="461">
        <v>1032.7662</v>
      </c>
      <c r="J108" s="461">
        <v>-140.15019132499992</v>
      </c>
      <c r="K108" s="463">
        <v>0.22012783853104026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0</v>
      </c>
      <c r="C109" s="461">
        <v>135.83673999999999</v>
      </c>
      <c r="D109" s="461">
        <v>135.83673999999999</v>
      </c>
      <c r="E109" s="462">
        <v>0</v>
      </c>
      <c r="F109" s="460">
        <v>0</v>
      </c>
      <c r="G109" s="461">
        <v>0</v>
      </c>
      <c r="H109" s="461">
        <v>0</v>
      </c>
      <c r="I109" s="461">
        <v>0</v>
      </c>
      <c r="J109" s="461">
        <v>0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371</v>
      </c>
      <c r="B110" s="460">
        <v>0</v>
      </c>
      <c r="C110" s="461">
        <v>135.83673999999999</v>
      </c>
      <c r="D110" s="461">
        <v>135.83673999999999</v>
      </c>
      <c r="E110" s="462">
        <v>0</v>
      </c>
      <c r="F110" s="460">
        <v>0</v>
      </c>
      <c r="G110" s="461">
        <v>0</v>
      </c>
      <c r="H110" s="461">
        <v>0</v>
      </c>
      <c r="I110" s="461">
        <v>0</v>
      </c>
      <c r="J110" s="461">
        <v>0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374.30790999999999</v>
      </c>
      <c r="D111" s="461">
        <v>374.30790999999999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0</v>
      </c>
      <c r="C112" s="461">
        <v>374.30790999999999</v>
      </c>
      <c r="D112" s="461">
        <v>374.30790999999999</v>
      </c>
      <c r="E112" s="462">
        <v>0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71.452444600000007</v>
      </c>
      <c r="C113" s="461">
        <v>0</v>
      </c>
      <c r="D113" s="461">
        <v>-71.452444600000007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71.452444600000007</v>
      </c>
      <c r="C114" s="461">
        <v>0</v>
      </c>
      <c r="D114" s="461">
        <v>-71.452444600000007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>X</v>
      </c>
    </row>
    <row r="115" spans="1:13" ht="14.45" customHeight="1" x14ac:dyDescent="0.2">
      <c r="A115" s="464" t="s">
        <v>376</v>
      </c>
      <c r="B115" s="460">
        <v>71.452444600000007</v>
      </c>
      <c r="C115" s="461">
        <v>0</v>
      </c>
      <c r="D115" s="461">
        <v>-71.452444600000007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339.54371070000002</v>
      </c>
      <c r="C116" s="461">
        <v>341.50786999999997</v>
      </c>
      <c r="D116" s="461">
        <v>1.9641592999999489</v>
      </c>
      <c r="E116" s="462">
        <v>1.0057847023464244</v>
      </c>
      <c r="F116" s="460">
        <v>383.44515699999999</v>
      </c>
      <c r="G116" s="461">
        <v>95.861289249999999</v>
      </c>
      <c r="H116" s="461">
        <v>27.402439999999999</v>
      </c>
      <c r="I116" s="461">
        <v>83.90903999999999</v>
      </c>
      <c r="J116" s="461">
        <v>-11.952249250000008</v>
      </c>
      <c r="K116" s="463">
        <v>0.21882931227111571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339.54371070000002</v>
      </c>
      <c r="C117" s="461">
        <v>341.50786999999997</v>
      </c>
      <c r="D117" s="461">
        <v>1.9641592999999489</v>
      </c>
      <c r="E117" s="462">
        <v>1.0057847023464244</v>
      </c>
      <c r="F117" s="460">
        <v>383.44515699999999</v>
      </c>
      <c r="G117" s="461">
        <v>95.861289249999999</v>
      </c>
      <c r="H117" s="461">
        <v>27.402439999999999</v>
      </c>
      <c r="I117" s="461">
        <v>83.90903999999999</v>
      </c>
      <c r="J117" s="461">
        <v>-11.952249250000008</v>
      </c>
      <c r="K117" s="463">
        <v>0.21882931227111571</v>
      </c>
      <c r="L117" s="150"/>
      <c r="M117" s="459" t="str">
        <f t="shared" si="1"/>
        <v>X</v>
      </c>
    </row>
    <row r="118" spans="1:13" ht="14.45" customHeight="1" x14ac:dyDescent="0.2">
      <c r="A118" s="464" t="s">
        <v>379</v>
      </c>
      <c r="B118" s="460">
        <v>339.54371070000002</v>
      </c>
      <c r="C118" s="461">
        <v>341.50786999999997</v>
      </c>
      <c r="D118" s="461">
        <v>1.9641592999999489</v>
      </c>
      <c r="E118" s="462">
        <v>1.0057847023464244</v>
      </c>
      <c r="F118" s="460">
        <v>383.44515699999999</v>
      </c>
      <c r="G118" s="461">
        <v>95.861289249999999</v>
      </c>
      <c r="H118" s="461">
        <v>27.402439999999999</v>
      </c>
      <c r="I118" s="461">
        <v>83.90903999999999</v>
      </c>
      <c r="J118" s="461">
        <v>-11.952249250000008</v>
      </c>
      <c r="K118" s="463">
        <v>0.21882931227111571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0</v>
      </c>
      <c r="C119" s="461">
        <v>4.8810000000000002</v>
      </c>
      <c r="D119" s="461">
        <v>4.8810000000000002</v>
      </c>
      <c r="E119" s="462">
        <v>0</v>
      </c>
      <c r="F119" s="460">
        <v>0</v>
      </c>
      <c r="G119" s="461">
        <v>0</v>
      </c>
      <c r="H119" s="461">
        <v>0</v>
      </c>
      <c r="I119" s="461">
        <v>0.629</v>
      </c>
      <c r="J119" s="461">
        <v>0.629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0</v>
      </c>
      <c r="C120" s="461">
        <v>4.8810000000000002</v>
      </c>
      <c r="D120" s="461">
        <v>4.8810000000000002</v>
      </c>
      <c r="E120" s="462">
        <v>0</v>
      </c>
      <c r="F120" s="460">
        <v>0</v>
      </c>
      <c r="G120" s="461">
        <v>0</v>
      </c>
      <c r="H120" s="461">
        <v>0</v>
      </c>
      <c r="I120" s="461">
        <v>0.629</v>
      </c>
      <c r="J120" s="461">
        <v>0.629</v>
      </c>
      <c r="K120" s="463">
        <v>0</v>
      </c>
      <c r="L120" s="150"/>
      <c r="M120" s="459" t="str">
        <f t="shared" si="1"/>
        <v>X</v>
      </c>
    </row>
    <row r="121" spans="1:13" ht="14.45" customHeight="1" x14ac:dyDescent="0.2">
      <c r="A121" s="464" t="s">
        <v>382</v>
      </c>
      <c r="B121" s="460">
        <v>0</v>
      </c>
      <c r="C121" s="461">
        <v>4.8810000000000002</v>
      </c>
      <c r="D121" s="461">
        <v>4.8810000000000002</v>
      </c>
      <c r="E121" s="462">
        <v>0</v>
      </c>
      <c r="F121" s="460">
        <v>0</v>
      </c>
      <c r="G121" s="461">
        <v>0</v>
      </c>
      <c r="H121" s="461">
        <v>0</v>
      </c>
      <c r="I121" s="461">
        <v>0.629</v>
      </c>
      <c r="J121" s="461">
        <v>0.629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112.59894</v>
      </c>
      <c r="C122" s="461">
        <v>118.21395</v>
      </c>
      <c r="D122" s="461">
        <v>5.6150099999999981</v>
      </c>
      <c r="E122" s="462">
        <v>1.0498673433337826</v>
      </c>
      <c r="F122" s="460">
        <v>0</v>
      </c>
      <c r="G122" s="461">
        <v>0</v>
      </c>
      <c r="H122" s="461">
        <v>9.5299999999999994</v>
      </c>
      <c r="I122" s="461">
        <v>15.53</v>
      </c>
      <c r="J122" s="461">
        <v>15.53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112.59894</v>
      </c>
      <c r="C123" s="461">
        <v>118.21395</v>
      </c>
      <c r="D123" s="461">
        <v>5.6150099999999981</v>
      </c>
      <c r="E123" s="462">
        <v>1.0498673433337826</v>
      </c>
      <c r="F123" s="460">
        <v>0</v>
      </c>
      <c r="G123" s="461">
        <v>0</v>
      </c>
      <c r="H123" s="461">
        <v>9.5299999999999994</v>
      </c>
      <c r="I123" s="461">
        <v>15.53</v>
      </c>
      <c r="J123" s="461">
        <v>15.53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79.208779200000009</v>
      </c>
      <c r="C124" s="461">
        <v>106.39395</v>
      </c>
      <c r="D124" s="461">
        <v>27.185170799999995</v>
      </c>
      <c r="E124" s="462">
        <v>1.343209061856113</v>
      </c>
      <c r="F124" s="460">
        <v>0</v>
      </c>
      <c r="G124" s="461">
        <v>0</v>
      </c>
      <c r="H124" s="461">
        <v>6.28</v>
      </c>
      <c r="I124" s="461">
        <v>6.28</v>
      </c>
      <c r="J124" s="461">
        <v>6.28</v>
      </c>
      <c r="K124" s="463">
        <v>0</v>
      </c>
      <c r="L124" s="150"/>
      <c r="M124" s="459" t="str">
        <f t="shared" si="1"/>
        <v>X</v>
      </c>
    </row>
    <row r="125" spans="1:13" ht="14.45" customHeight="1" x14ac:dyDescent="0.2">
      <c r="A125" s="464" t="s">
        <v>386</v>
      </c>
      <c r="B125" s="460">
        <v>0.9845256</v>
      </c>
      <c r="C125" s="461">
        <v>0.80495000000000005</v>
      </c>
      <c r="D125" s="461">
        <v>-0.17957559999999995</v>
      </c>
      <c r="E125" s="462">
        <v>0.81760189882314904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18.970994399999999</v>
      </c>
      <c r="C126" s="461">
        <v>15</v>
      </c>
      <c r="D126" s="461">
        <v>-3.9709943999999986</v>
      </c>
      <c r="E126" s="462">
        <v>0.79068074575995873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59.253259200000002</v>
      </c>
      <c r="C127" s="461">
        <v>90.588999999999999</v>
      </c>
      <c r="D127" s="461">
        <v>31.335740799999996</v>
      </c>
      <c r="E127" s="462">
        <v>1.5288441720012593</v>
      </c>
      <c r="F127" s="460">
        <v>0</v>
      </c>
      <c r="G127" s="461">
        <v>0</v>
      </c>
      <c r="H127" s="461">
        <v>6.28</v>
      </c>
      <c r="I127" s="461">
        <v>6.28</v>
      </c>
      <c r="J127" s="461">
        <v>6.28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11.4869796</v>
      </c>
      <c r="C128" s="461">
        <v>0.6</v>
      </c>
      <c r="D128" s="461">
        <v>-10.8869796</v>
      </c>
      <c r="E128" s="462">
        <v>5.2233051758880114E-2</v>
      </c>
      <c r="F128" s="460">
        <v>0</v>
      </c>
      <c r="G128" s="461">
        <v>0</v>
      </c>
      <c r="H128" s="461">
        <v>3.25</v>
      </c>
      <c r="I128" s="461">
        <v>9.25</v>
      </c>
      <c r="J128" s="461">
        <v>9.25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390</v>
      </c>
      <c r="B129" s="460">
        <v>11.4869796</v>
      </c>
      <c r="C129" s="461">
        <v>0.6</v>
      </c>
      <c r="D129" s="461">
        <v>-10.8869796</v>
      </c>
      <c r="E129" s="462">
        <v>5.2233051758880114E-2</v>
      </c>
      <c r="F129" s="460">
        <v>0</v>
      </c>
      <c r="G129" s="461">
        <v>0</v>
      </c>
      <c r="H129" s="461">
        <v>3.25</v>
      </c>
      <c r="I129" s="461">
        <v>9.25</v>
      </c>
      <c r="J129" s="461">
        <v>9.25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10.057089599999999</v>
      </c>
      <c r="C130" s="461">
        <v>11.22</v>
      </c>
      <c r="D130" s="461">
        <v>1.1629104000000012</v>
      </c>
      <c r="E130" s="462">
        <v>1.1156309077727617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392</v>
      </c>
      <c r="B131" s="460">
        <v>10.057089599999999</v>
      </c>
      <c r="C131" s="461">
        <v>11.22</v>
      </c>
      <c r="D131" s="461">
        <v>1.1629104000000012</v>
      </c>
      <c r="E131" s="462">
        <v>1.1156309077727617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11.846091599999999</v>
      </c>
      <c r="C132" s="461">
        <v>0</v>
      </c>
      <c r="D132" s="461">
        <v>-11.846091599999999</v>
      </c>
      <c r="E132" s="462">
        <v>0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394</v>
      </c>
      <c r="B133" s="460">
        <v>11.846091599999999</v>
      </c>
      <c r="C133" s="461">
        <v>0</v>
      </c>
      <c r="D133" s="461">
        <v>-11.846091599999999</v>
      </c>
      <c r="E133" s="462">
        <v>0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2250.1196442999999</v>
      </c>
      <c r="C134" s="461">
        <v>2294.9975800000002</v>
      </c>
      <c r="D134" s="461">
        <v>44.877935700000307</v>
      </c>
      <c r="E134" s="462">
        <v>1.0199446886363066</v>
      </c>
      <c r="F134" s="460">
        <v>2620.5555899999999</v>
      </c>
      <c r="G134" s="461">
        <v>655.13889749999998</v>
      </c>
      <c r="H134" s="461">
        <v>220.31129999999999</v>
      </c>
      <c r="I134" s="461">
        <v>660.93190000000004</v>
      </c>
      <c r="J134" s="461">
        <v>5.7930025000000569</v>
      </c>
      <c r="K134" s="463">
        <v>0.25221060088254038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2250.1196442999999</v>
      </c>
      <c r="C135" s="461">
        <v>2179.9061699999997</v>
      </c>
      <c r="D135" s="461">
        <v>-70.213474300000144</v>
      </c>
      <c r="E135" s="462">
        <v>0.96879567072005934</v>
      </c>
      <c r="F135" s="460">
        <v>2620.5555899999999</v>
      </c>
      <c r="G135" s="461">
        <v>655.13889749999998</v>
      </c>
      <c r="H135" s="461">
        <v>220.31129999999999</v>
      </c>
      <c r="I135" s="461">
        <v>660.93190000000004</v>
      </c>
      <c r="J135" s="461">
        <v>5.7930025000000569</v>
      </c>
      <c r="K135" s="463">
        <v>0.25221060088254038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2250.1196442999999</v>
      </c>
      <c r="C136" s="461">
        <v>2179.9061699999997</v>
      </c>
      <c r="D136" s="461">
        <v>-70.213474300000144</v>
      </c>
      <c r="E136" s="462">
        <v>0.96879567072005934</v>
      </c>
      <c r="F136" s="460">
        <v>2620.5555899999999</v>
      </c>
      <c r="G136" s="461">
        <v>655.13889749999998</v>
      </c>
      <c r="H136" s="461">
        <v>220.31129999999999</v>
      </c>
      <c r="I136" s="461">
        <v>660.93190000000004</v>
      </c>
      <c r="J136" s="461">
        <v>5.7930025000000569</v>
      </c>
      <c r="K136" s="463">
        <v>0.25221060088254038</v>
      </c>
      <c r="L136" s="150"/>
      <c r="M136" s="459" t="str">
        <f t="shared" si="2"/>
        <v>X</v>
      </c>
    </row>
    <row r="137" spans="1:13" ht="14.45" customHeight="1" x14ac:dyDescent="0.2">
      <c r="A137" s="464" t="s">
        <v>398</v>
      </c>
      <c r="B137" s="460">
        <v>0</v>
      </c>
      <c r="C137" s="461">
        <v>0</v>
      </c>
      <c r="D137" s="461">
        <v>0</v>
      </c>
      <c r="E137" s="462">
        <v>0</v>
      </c>
      <c r="F137" s="460">
        <v>240.756</v>
      </c>
      <c r="G137" s="461">
        <v>60.188999999999993</v>
      </c>
      <c r="H137" s="461">
        <v>20.062999999999999</v>
      </c>
      <c r="I137" s="461">
        <v>60.189</v>
      </c>
      <c r="J137" s="461">
        <v>7.1054273576010019E-15</v>
      </c>
      <c r="K137" s="463">
        <v>0.25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642.3269196</v>
      </c>
      <c r="C138" s="461">
        <v>495.53509000000003</v>
      </c>
      <c r="D138" s="461">
        <v>-146.79182959999997</v>
      </c>
      <c r="E138" s="462">
        <v>0.77146866319815377</v>
      </c>
      <c r="F138" s="460">
        <v>495.24127199999998</v>
      </c>
      <c r="G138" s="461">
        <v>123.810318</v>
      </c>
      <c r="H138" s="461">
        <v>41.271209999999996</v>
      </c>
      <c r="I138" s="461">
        <v>123.81363</v>
      </c>
      <c r="J138" s="461">
        <v>3.3120000000081973E-3</v>
      </c>
      <c r="K138" s="463">
        <v>0.25000668764940903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853.80726430000004</v>
      </c>
      <c r="C139" s="461">
        <v>930.44500000000005</v>
      </c>
      <c r="D139" s="461">
        <v>76.637735700000007</v>
      </c>
      <c r="E139" s="462">
        <v>1.0897599949127066</v>
      </c>
      <c r="F139" s="460">
        <v>900.17499959999998</v>
      </c>
      <c r="G139" s="461">
        <v>225.04374989999999</v>
      </c>
      <c r="H139" s="461">
        <v>76.944999999999993</v>
      </c>
      <c r="I139" s="461">
        <v>230.83500000000001</v>
      </c>
      <c r="J139" s="461">
        <v>5.7912501000000134</v>
      </c>
      <c r="K139" s="463">
        <v>0.25643347138342365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58.607999999999997</v>
      </c>
      <c r="C140" s="461">
        <v>58.603000000000002</v>
      </c>
      <c r="D140" s="461">
        <v>-4.9999999999954525E-3</v>
      </c>
      <c r="E140" s="462">
        <v>0.99991468741468748</v>
      </c>
      <c r="F140" s="460">
        <v>58.595999999999997</v>
      </c>
      <c r="G140" s="461">
        <v>14.649000000000001</v>
      </c>
      <c r="H140" s="461">
        <v>4.883</v>
      </c>
      <c r="I140" s="461">
        <v>14.648999999999999</v>
      </c>
      <c r="J140" s="461">
        <v>-1.7763568394002505E-15</v>
      </c>
      <c r="K140" s="463">
        <v>0.25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5.1134604000000001</v>
      </c>
      <c r="C141" s="461">
        <v>5.08908</v>
      </c>
      <c r="D141" s="461">
        <v>-2.438040000000008E-2</v>
      </c>
      <c r="E141" s="462">
        <v>0.9952321132671722</v>
      </c>
      <c r="F141" s="460">
        <v>5.0993184000000005</v>
      </c>
      <c r="G141" s="461">
        <v>1.2748296000000001</v>
      </c>
      <c r="H141" s="461">
        <v>0.42408999999999997</v>
      </c>
      <c r="I141" s="461">
        <v>1.27227</v>
      </c>
      <c r="J141" s="461">
        <v>-2.5596000000001062E-3</v>
      </c>
      <c r="K141" s="463">
        <v>0.24949805056299287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690.26400000000001</v>
      </c>
      <c r="C142" s="461">
        <v>690.23400000000004</v>
      </c>
      <c r="D142" s="461">
        <v>-2.9999999999972715E-2</v>
      </c>
      <c r="E142" s="462">
        <v>0.99995653836792886</v>
      </c>
      <c r="F142" s="460">
        <v>920.68799999999999</v>
      </c>
      <c r="G142" s="461">
        <v>230.17200000000003</v>
      </c>
      <c r="H142" s="461">
        <v>76.724999999999994</v>
      </c>
      <c r="I142" s="461">
        <v>230.173</v>
      </c>
      <c r="J142" s="461">
        <v>9.9999999997635314E-4</v>
      </c>
      <c r="K142" s="463">
        <v>0.25000108614427474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0</v>
      </c>
      <c r="C143" s="461">
        <v>115.09141000000001</v>
      </c>
      <c r="D143" s="461">
        <v>115.09141000000001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</v>
      </c>
      <c r="C144" s="461">
        <v>103.47541</v>
      </c>
      <c r="D144" s="461">
        <v>103.47541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406</v>
      </c>
      <c r="B145" s="460">
        <v>0</v>
      </c>
      <c r="C145" s="461">
        <v>103.47541</v>
      </c>
      <c r="D145" s="461">
        <v>103.47541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0</v>
      </c>
      <c r="C146" s="461">
        <v>11.616</v>
      </c>
      <c r="D146" s="461">
        <v>11.616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408</v>
      </c>
      <c r="B147" s="460">
        <v>0</v>
      </c>
      <c r="C147" s="461">
        <v>11.616</v>
      </c>
      <c r="D147" s="461">
        <v>11.616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0.24348359999999999</v>
      </c>
      <c r="C148" s="461">
        <v>2.3899499999999998</v>
      </c>
      <c r="D148" s="461">
        <v>2.1464664</v>
      </c>
      <c r="E148" s="462">
        <v>9.8156508282282662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0.24348359999999999</v>
      </c>
      <c r="C149" s="461">
        <v>2.3899499999999998</v>
      </c>
      <c r="D149" s="461">
        <v>2.1464664</v>
      </c>
      <c r="E149" s="462">
        <v>9.8156508282282662</v>
      </c>
      <c r="F149" s="460">
        <v>0</v>
      </c>
      <c r="G149" s="461">
        <v>0</v>
      </c>
      <c r="H149" s="461">
        <v>0</v>
      </c>
      <c r="I149" s="461">
        <v>0</v>
      </c>
      <c r="J149" s="461">
        <v>0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0.24348359999999999</v>
      </c>
      <c r="C150" s="461">
        <v>2.3899499999999998</v>
      </c>
      <c r="D150" s="461">
        <v>2.1464664</v>
      </c>
      <c r="E150" s="462">
        <v>9.8156508282282662</v>
      </c>
      <c r="F150" s="460">
        <v>0</v>
      </c>
      <c r="G150" s="461">
        <v>0</v>
      </c>
      <c r="H150" s="461">
        <v>0</v>
      </c>
      <c r="I150" s="461">
        <v>0</v>
      </c>
      <c r="J150" s="461">
        <v>0</v>
      </c>
      <c r="K150" s="463">
        <v>0</v>
      </c>
      <c r="L150" s="150"/>
      <c r="M150" s="459" t="str">
        <f t="shared" si="2"/>
        <v>X</v>
      </c>
    </row>
    <row r="151" spans="1:13" ht="14.45" customHeight="1" x14ac:dyDescent="0.2">
      <c r="A151" s="464" t="s">
        <v>412</v>
      </c>
      <c r="B151" s="460">
        <v>0.24348359999999999</v>
      </c>
      <c r="C151" s="461">
        <v>2.3899499999999998</v>
      </c>
      <c r="D151" s="461">
        <v>2.1464664</v>
      </c>
      <c r="E151" s="462">
        <v>9.8156508282282662</v>
      </c>
      <c r="F151" s="460">
        <v>0</v>
      </c>
      <c r="G151" s="461">
        <v>0</v>
      </c>
      <c r="H151" s="461">
        <v>0</v>
      </c>
      <c r="I151" s="461">
        <v>0</v>
      </c>
      <c r="J151" s="461">
        <v>0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33.368830699999997</v>
      </c>
      <c r="C152" s="461">
        <v>72716.28373000001</v>
      </c>
      <c r="D152" s="461">
        <v>72682.914899300013</v>
      </c>
      <c r="E152" s="462">
        <v>2179.1678702724221</v>
      </c>
      <c r="F152" s="460">
        <v>61357.990620999997</v>
      </c>
      <c r="G152" s="461">
        <v>15339.497655249997</v>
      </c>
      <c r="H152" s="461">
        <v>6588.7393499999998</v>
      </c>
      <c r="I152" s="461">
        <v>19389.147370000002</v>
      </c>
      <c r="J152" s="461">
        <v>4049.6497147500049</v>
      </c>
      <c r="K152" s="463">
        <v>0.31600036399112452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28.028582</v>
      </c>
      <c r="C153" s="461">
        <v>69919.616209999993</v>
      </c>
      <c r="D153" s="461">
        <v>69891.587627999994</v>
      </c>
      <c r="E153" s="462">
        <v>2494.5827159575892</v>
      </c>
      <c r="F153" s="460">
        <v>61357.990620999997</v>
      </c>
      <c r="G153" s="461">
        <v>15339.497655249997</v>
      </c>
      <c r="H153" s="461">
        <v>6526.7515000000003</v>
      </c>
      <c r="I153" s="461">
        <v>19205.416149999997</v>
      </c>
      <c r="J153" s="461">
        <v>3865.9184947499998</v>
      </c>
      <c r="K153" s="463">
        <v>0.31300595009098736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28.028582</v>
      </c>
      <c r="C154" s="461">
        <v>69919.616209999993</v>
      </c>
      <c r="D154" s="461">
        <v>69891.587627999994</v>
      </c>
      <c r="E154" s="462">
        <v>2494.5827159575892</v>
      </c>
      <c r="F154" s="460">
        <v>61357.990620999997</v>
      </c>
      <c r="G154" s="461">
        <v>15339.497655249997</v>
      </c>
      <c r="H154" s="461">
        <v>6526.7515000000003</v>
      </c>
      <c r="I154" s="461">
        <v>19205.416149999997</v>
      </c>
      <c r="J154" s="461">
        <v>3865.9184947499998</v>
      </c>
      <c r="K154" s="463">
        <v>0.31300595009098736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28.028582</v>
      </c>
      <c r="C155" s="461">
        <v>50.730919999999998</v>
      </c>
      <c r="D155" s="461">
        <v>22.702337999999997</v>
      </c>
      <c r="E155" s="462">
        <v>1.8099709789100282</v>
      </c>
      <c r="F155" s="460">
        <v>28.314223300000002</v>
      </c>
      <c r="G155" s="461">
        <v>7.0785558250000005</v>
      </c>
      <c r="H155" s="461">
        <v>29.53256</v>
      </c>
      <c r="I155" s="461">
        <v>54.749589999999998</v>
      </c>
      <c r="J155" s="461">
        <v>47.671034174999996</v>
      </c>
      <c r="K155" s="463">
        <v>1.9336426579640626</v>
      </c>
      <c r="L155" s="150"/>
      <c r="M155" s="459" t="str">
        <f t="shared" si="2"/>
        <v>X</v>
      </c>
    </row>
    <row r="156" spans="1:13" ht="14.45" customHeight="1" x14ac:dyDescent="0.2">
      <c r="A156" s="464" t="s">
        <v>417</v>
      </c>
      <c r="B156" s="460">
        <v>0</v>
      </c>
      <c r="C156" s="461">
        <v>5.7110000000000003</v>
      </c>
      <c r="D156" s="461">
        <v>5.7110000000000003</v>
      </c>
      <c r="E156" s="462">
        <v>0</v>
      </c>
      <c r="F156" s="460">
        <v>0</v>
      </c>
      <c r="G156" s="461">
        <v>0</v>
      </c>
      <c r="H156" s="461">
        <v>0</v>
      </c>
      <c r="I156" s="461">
        <v>0</v>
      </c>
      <c r="J156" s="461">
        <v>0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10.3873955</v>
      </c>
      <c r="C157" s="461">
        <v>30.43656</v>
      </c>
      <c r="D157" s="461">
        <v>20.0491645</v>
      </c>
      <c r="E157" s="462">
        <v>2.9301435571602141</v>
      </c>
      <c r="F157" s="460">
        <v>7.5127443000000005</v>
      </c>
      <c r="G157" s="461">
        <v>1.8781860750000003</v>
      </c>
      <c r="H157" s="461">
        <v>0</v>
      </c>
      <c r="I157" s="461">
        <v>25.217029999999998</v>
      </c>
      <c r="J157" s="461">
        <v>23.338843924999999</v>
      </c>
      <c r="K157" s="463">
        <v>3.3565670536663941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17.6411865</v>
      </c>
      <c r="C158" s="461">
        <v>14.583360000000001</v>
      </c>
      <c r="D158" s="461">
        <v>-3.0578264999999991</v>
      </c>
      <c r="E158" s="462">
        <v>0.82666548534022932</v>
      </c>
      <c r="F158" s="460">
        <v>20.801479</v>
      </c>
      <c r="G158" s="461">
        <v>5.2003697500000001</v>
      </c>
      <c r="H158" s="461">
        <v>29.53256</v>
      </c>
      <c r="I158" s="461">
        <v>29.53256</v>
      </c>
      <c r="J158" s="461">
        <v>24.33219025</v>
      </c>
      <c r="K158" s="463">
        <v>1.4197336641303246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12.445309999999999</v>
      </c>
      <c r="D159" s="461">
        <v>12.445309999999999</v>
      </c>
      <c r="E159" s="462">
        <v>0</v>
      </c>
      <c r="F159" s="460">
        <v>14.7416065</v>
      </c>
      <c r="G159" s="461">
        <v>3.6854016249999999</v>
      </c>
      <c r="H159" s="461">
        <v>0.23786000000000002</v>
      </c>
      <c r="I159" s="461">
        <v>57.631949999999996</v>
      </c>
      <c r="J159" s="461">
        <v>53.946548374999999</v>
      </c>
      <c r="K159" s="463">
        <v>3.9094755378255415</v>
      </c>
      <c r="L159" s="150"/>
      <c r="M159" s="459" t="str">
        <f t="shared" si="2"/>
        <v>X</v>
      </c>
    </row>
    <row r="160" spans="1:13" ht="14.45" customHeight="1" x14ac:dyDescent="0.2">
      <c r="A160" s="464" t="s">
        <v>421</v>
      </c>
      <c r="B160" s="460">
        <v>0</v>
      </c>
      <c r="C160" s="461">
        <v>12.445309999999999</v>
      </c>
      <c r="D160" s="461">
        <v>12.445309999999999</v>
      </c>
      <c r="E160" s="462">
        <v>0</v>
      </c>
      <c r="F160" s="460">
        <v>0</v>
      </c>
      <c r="G160" s="461">
        <v>0</v>
      </c>
      <c r="H160" s="461">
        <v>1.1210000000000001E-2</v>
      </c>
      <c r="I160" s="461">
        <v>44.593519999999998</v>
      </c>
      <c r="J160" s="461">
        <v>44.593519999999998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0</v>
      </c>
      <c r="D161" s="461">
        <v>0</v>
      </c>
      <c r="E161" s="462">
        <v>0</v>
      </c>
      <c r="F161" s="460">
        <v>14.7416065</v>
      </c>
      <c r="G161" s="461">
        <v>3.6854016249999999</v>
      </c>
      <c r="H161" s="461">
        <v>0.22665000000000002</v>
      </c>
      <c r="I161" s="461">
        <v>13.03843</v>
      </c>
      <c r="J161" s="461">
        <v>9.3530283750000009</v>
      </c>
      <c r="K161" s="463">
        <v>0.88446466129726098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67844.095709999994</v>
      </c>
      <c r="D162" s="461">
        <v>67844.095709999994</v>
      </c>
      <c r="E162" s="462">
        <v>0</v>
      </c>
      <c r="F162" s="460">
        <v>61314.934791199994</v>
      </c>
      <c r="G162" s="461">
        <v>15328.733697799998</v>
      </c>
      <c r="H162" s="461">
        <v>6495.6616100000001</v>
      </c>
      <c r="I162" s="461">
        <v>18902.422870000002</v>
      </c>
      <c r="J162" s="461">
        <v>3573.6891722000037</v>
      </c>
      <c r="K162" s="463">
        <v>0.30828415514702473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0</v>
      </c>
      <c r="C163" s="461">
        <v>67844.095709999994</v>
      </c>
      <c r="D163" s="461">
        <v>67844.095709999994</v>
      </c>
      <c r="E163" s="462">
        <v>0</v>
      </c>
      <c r="F163" s="460">
        <v>61314.934791199994</v>
      </c>
      <c r="G163" s="461">
        <v>15328.733697799998</v>
      </c>
      <c r="H163" s="461">
        <v>6495.6616100000001</v>
      </c>
      <c r="I163" s="461">
        <v>18902.422870000002</v>
      </c>
      <c r="J163" s="461">
        <v>3573.6891722000037</v>
      </c>
      <c r="K163" s="463">
        <v>0.30828415514702473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0</v>
      </c>
      <c r="C164" s="461">
        <v>2012.3442700000001</v>
      </c>
      <c r="D164" s="461">
        <v>2012.3442700000001</v>
      </c>
      <c r="E164" s="462">
        <v>0</v>
      </c>
      <c r="F164" s="460">
        <v>0</v>
      </c>
      <c r="G164" s="461">
        <v>0</v>
      </c>
      <c r="H164" s="461">
        <v>1.3194699999999999</v>
      </c>
      <c r="I164" s="461">
        <v>190.61174</v>
      </c>
      <c r="J164" s="461">
        <v>190.61174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426</v>
      </c>
      <c r="B165" s="460">
        <v>0</v>
      </c>
      <c r="C165" s="461">
        <v>2012.3442700000001</v>
      </c>
      <c r="D165" s="461">
        <v>2012.3442700000001</v>
      </c>
      <c r="E165" s="462">
        <v>0</v>
      </c>
      <c r="F165" s="460">
        <v>0</v>
      </c>
      <c r="G165" s="461">
        <v>0</v>
      </c>
      <c r="H165" s="461">
        <v>1.3194699999999999</v>
      </c>
      <c r="I165" s="461">
        <v>190.61174</v>
      </c>
      <c r="J165" s="461">
        <v>190.61174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5.1921207000000003</v>
      </c>
      <c r="C166" s="461">
        <v>59.83278</v>
      </c>
      <c r="D166" s="461">
        <v>54.640659299999996</v>
      </c>
      <c r="E166" s="462">
        <v>11.523765231420755</v>
      </c>
      <c r="F166" s="460">
        <v>0</v>
      </c>
      <c r="G166" s="461">
        <v>0</v>
      </c>
      <c r="H166" s="461">
        <v>2.2318500000000001</v>
      </c>
      <c r="I166" s="461">
        <v>4.4632299999999994</v>
      </c>
      <c r="J166" s="461">
        <v>4.4632299999999994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18.25</v>
      </c>
      <c r="D167" s="461">
        <v>18.25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18.25</v>
      </c>
      <c r="D168" s="461">
        <v>18.25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430</v>
      </c>
      <c r="B169" s="460">
        <v>0</v>
      </c>
      <c r="C169" s="461">
        <v>18.25</v>
      </c>
      <c r="D169" s="461">
        <v>18.25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5.1921207000000003</v>
      </c>
      <c r="C170" s="461">
        <v>41.58278</v>
      </c>
      <c r="D170" s="461">
        <v>36.390659299999996</v>
      </c>
      <c r="E170" s="462">
        <v>8.0088238318496714</v>
      </c>
      <c r="F170" s="460">
        <v>0</v>
      </c>
      <c r="G170" s="461">
        <v>0</v>
      </c>
      <c r="H170" s="461">
        <v>2.2318500000000001</v>
      </c>
      <c r="I170" s="461">
        <v>4.4632299999999994</v>
      </c>
      <c r="J170" s="461">
        <v>4.4632299999999994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</v>
      </c>
      <c r="C171" s="461">
        <v>1.9370000000000002E-2</v>
      </c>
      <c r="D171" s="461">
        <v>1.9370000000000002E-2</v>
      </c>
      <c r="E171" s="462">
        <v>0</v>
      </c>
      <c r="F171" s="460">
        <v>0</v>
      </c>
      <c r="G171" s="461">
        <v>0</v>
      </c>
      <c r="H171" s="461">
        <v>4.4999999999999999E-4</v>
      </c>
      <c r="I171" s="461">
        <v>4.2999999999999999E-4</v>
      </c>
      <c r="J171" s="461">
        <v>4.2999999999999999E-4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433</v>
      </c>
      <c r="B172" s="460">
        <v>0</v>
      </c>
      <c r="C172" s="461">
        <v>1.9370000000000002E-2</v>
      </c>
      <c r="D172" s="461">
        <v>1.9370000000000002E-2</v>
      </c>
      <c r="E172" s="462">
        <v>0</v>
      </c>
      <c r="F172" s="460">
        <v>0</v>
      </c>
      <c r="G172" s="461">
        <v>0</v>
      </c>
      <c r="H172" s="461">
        <v>4.4999999999999999E-4</v>
      </c>
      <c r="I172" s="461">
        <v>4.2999999999999999E-4</v>
      </c>
      <c r="J172" s="461">
        <v>4.2999999999999999E-4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5.1921207000000003</v>
      </c>
      <c r="C173" s="461">
        <v>41.563410000000005</v>
      </c>
      <c r="D173" s="461">
        <v>36.371289300000001</v>
      </c>
      <c r="E173" s="462">
        <v>8.0050931789779085</v>
      </c>
      <c r="F173" s="460">
        <v>0</v>
      </c>
      <c r="G173" s="461">
        <v>0</v>
      </c>
      <c r="H173" s="461">
        <v>2.2314000000000003</v>
      </c>
      <c r="I173" s="461">
        <v>4.4628000000000005</v>
      </c>
      <c r="J173" s="461">
        <v>4.4628000000000005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435</v>
      </c>
      <c r="B174" s="460">
        <v>0</v>
      </c>
      <c r="C174" s="461">
        <v>29.166720000000002</v>
      </c>
      <c r="D174" s="461">
        <v>29.166720000000002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5.1921207000000003</v>
      </c>
      <c r="C175" s="461">
        <v>12.396690000000001</v>
      </c>
      <c r="D175" s="461">
        <v>7.2045693000000011</v>
      </c>
      <c r="E175" s="462">
        <v>2.3875966519807603</v>
      </c>
      <c r="F175" s="460">
        <v>0</v>
      </c>
      <c r="G175" s="461">
        <v>0</v>
      </c>
      <c r="H175" s="461">
        <v>2.2314000000000003</v>
      </c>
      <c r="I175" s="461">
        <v>4.4628000000000005</v>
      </c>
      <c r="J175" s="461">
        <v>4.4628000000000005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0.14812799999999998</v>
      </c>
      <c r="C176" s="461">
        <v>0.30214999999999997</v>
      </c>
      <c r="D176" s="461">
        <v>0.15402199999999999</v>
      </c>
      <c r="E176" s="462">
        <v>2.0397899114279543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0.14812799999999998</v>
      </c>
      <c r="C177" s="461">
        <v>0.30214999999999997</v>
      </c>
      <c r="D177" s="461">
        <v>0.15402199999999999</v>
      </c>
      <c r="E177" s="462">
        <v>2.0397899114279543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0.14812799999999998</v>
      </c>
      <c r="C178" s="461">
        <v>0.30214999999999997</v>
      </c>
      <c r="D178" s="461">
        <v>0.15402199999999999</v>
      </c>
      <c r="E178" s="462">
        <v>2.0397899114279543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440</v>
      </c>
      <c r="B179" s="460">
        <v>0.14812799999999998</v>
      </c>
      <c r="C179" s="461">
        <v>0.30214999999999997</v>
      </c>
      <c r="D179" s="461">
        <v>0.15402199999999999</v>
      </c>
      <c r="E179" s="462">
        <v>2.0397899114279543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2736.5325899999998</v>
      </c>
      <c r="D180" s="461">
        <v>2736.5325899999998</v>
      </c>
      <c r="E180" s="462">
        <v>0</v>
      </c>
      <c r="F180" s="460">
        <v>0</v>
      </c>
      <c r="G180" s="461">
        <v>0</v>
      </c>
      <c r="H180" s="461">
        <v>59.756</v>
      </c>
      <c r="I180" s="461">
        <v>179.26799</v>
      </c>
      <c r="J180" s="461">
        <v>179.26799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2736.5325899999998</v>
      </c>
      <c r="D181" s="461">
        <v>2736.5325899999998</v>
      </c>
      <c r="E181" s="462">
        <v>0</v>
      </c>
      <c r="F181" s="460">
        <v>0</v>
      </c>
      <c r="G181" s="461">
        <v>0</v>
      </c>
      <c r="H181" s="461">
        <v>59.756</v>
      </c>
      <c r="I181" s="461">
        <v>179.26799</v>
      </c>
      <c r="J181" s="461">
        <v>179.26799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2019.45065</v>
      </c>
      <c r="D182" s="461">
        <v>2019.45065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444</v>
      </c>
      <c r="B183" s="460">
        <v>0</v>
      </c>
      <c r="C183" s="461">
        <v>2019.45065</v>
      </c>
      <c r="D183" s="461">
        <v>2019.45065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717.08193999999992</v>
      </c>
      <c r="D184" s="461">
        <v>717.08193999999992</v>
      </c>
      <c r="E184" s="462">
        <v>0</v>
      </c>
      <c r="F184" s="460">
        <v>0</v>
      </c>
      <c r="G184" s="461">
        <v>0</v>
      </c>
      <c r="H184" s="461">
        <v>59.756</v>
      </c>
      <c r="I184" s="461">
        <v>179.26799</v>
      </c>
      <c r="J184" s="461">
        <v>179.26799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446</v>
      </c>
      <c r="B185" s="460">
        <v>0</v>
      </c>
      <c r="C185" s="461">
        <v>717.08193999999992</v>
      </c>
      <c r="D185" s="461">
        <v>717.08193999999992</v>
      </c>
      <c r="E185" s="462">
        <v>0</v>
      </c>
      <c r="F185" s="460">
        <v>0</v>
      </c>
      <c r="G185" s="461">
        <v>0</v>
      </c>
      <c r="H185" s="461">
        <v>59.756</v>
      </c>
      <c r="I185" s="461">
        <v>179.26799</v>
      </c>
      <c r="J185" s="461">
        <v>179.26799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3307.97741</v>
      </c>
      <c r="D186" s="461">
        <v>3307.97741</v>
      </c>
      <c r="E186" s="462">
        <v>0</v>
      </c>
      <c r="F186" s="460">
        <v>0</v>
      </c>
      <c r="G186" s="461">
        <v>0</v>
      </c>
      <c r="H186" s="461">
        <v>227.56492</v>
      </c>
      <c r="I186" s="461">
        <v>679.36959999999999</v>
      </c>
      <c r="J186" s="461">
        <v>679.36959999999999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3307.97741</v>
      </c>
      <c r="D187" s="461">
        <v>3307.97741</v>
      </c>
      <c r="E187" s="462">
        <v>0</v>
      </c>
      <c r="F187" s="460">
        <v>0</v>
      </c>
      <c r="G187" s="461">
        <v>0</v>
      </c>
      <c r="H187" s="461">
        <v>227.56492</v>
      </c>
      <c r="I187" s="461">
        <v>679.36959999999999</v>
      </c>
      <c r="J187" s="461">
        <v>679.36959999999999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3307.97741</v>
      </c>
      <c r="D188" s="461">
        <v>3307.97741</v>
      </c>
      <c r="E188" s="462">
        <v>0</v>
      </c>
      <c r="F188" s="460">
        <v>0</v>
      </c>
      <c r="G188" s="461">
        <v>0</v>
      </c>
      <c r="H188" s="461">
        <v>227.56492</v>
      </c>
      <c r="I188" s="461">
        <v>679.36959999999999</v>
      </c>
      <c r="J188" s="461">
        <v>679.36959999999999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0.85414000000000001</v>
      </c>
      <c r="D189" s="461">
        <v>0.85414000000000001</v>
      </c>
      <c r="E189" s="462">
        <v>0</v>
      </c>
      <c r="F189" s="460">
        <v>0</v>
      </c>
      <c r="G189" s="461">
        <v>0</v>
      </c>
      <c r="H189" s="461">
        <v>0</v>
      </c>
      <c r="I189" s="461">
        <v>0</v>
      </c>
      <c r="J189" s="461">
        <v>0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451</v>
      </c>
      <c r="B190" s="460">
        <v>0</v>
      </c>
      <c r="C190" s="461">
        <v>0.85414000000000001</v>
      </c>
      <c r="D190" s="461">
        <v>0.85414000000000001</v>
      </c>
      <c r="E190" s="462">
        <v>0</v>
      </c>
      <c r="F190" s="460">
        <v>0</v>
      </c>
      <c r="G190" s="461">
        <v>0</v>
      </c>
      <c r="H190" s="461">
        <v>0</v>
      </c>
      <c r="I190" s="461">
        <v>0</v>
      </c>
      <c r="J190" s="461">
        <v>0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12.83</v>
      </c>
      <c r="D191" s="461">
        <v>12.83</v>
      </c>
      <c r="E191" s="462">
        <v>0</v>
      </c>
      <c r="F191" s="460">
        <v>0</v>
      </c>
      <c r="G191" s="461">
        <v>0</v>
      </c>
      <c r="H191" s="461">
        <v>1.87</v>
      </c>
      <c r="I191" s="461">
        <v>4.25</v>
      </c>
      <c r="J191" s="461">
        <v>4.25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453</v>
      </c>
      <c r="B192" s="460">
        <v>0</v>
      </c>
      <c r="C192" s="461">
        <v>11.81</v>
      </c>
      <c r="D192" s="461">
        <v>11.81</v>
      </c>
      <c r="E192" s="462">
        <v>0</v>
      </c>
      <c r="F192" s="460">
        <v>0</v>
      </c>
      <c r="G192" s="461">
        <v>0</v>
      </c>
      <c r="H192" s="461">
        <v>1.7</v>
      </c>
      <c r="I192" s="461">
        <v>3.06</v>
      </c>
      <c r="J192" s="461">
        <v>3.06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1.02</v>
      </c>
      <c r="D193" s="461">
        <v>1.02</v>
      </c>
      <c r="E193" s="462">
        <v>0</v>
      </c>
      <c r="F193" s="460">
        <v>0</v>
      </c>
      <c r="G193" s="461">
        <v>0</v>
      </c>
      <c r="H193" s="461">
        <v>0.17</v>
      </c>
      <c r="I193" s="461">
        <v>1.19</v>
      </c>
      <c r="J193" s="461">
        <v>1.19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455</v>
      </c>
      <c r="B194" s="460">
        <v>0</v>
      </c>
      <c r="C194" s="461">
        <v>7.4063999999999997</v>
      </c>
      <c r="D194" s="461">
        <v>7.4063999999999997</v>
      </c>
      <c r="E194" s="462">
        <v>0</v>
      </c>
      <c r="F194" s="460">
        <v>0</v>
      </c>
      <c r="G194" s="461">
        <v>0</v>
      </c>
      <c r="H194" s="461">
        <v>0.53801999999999994</v>
      </c>
      <c r="I194" s="461">
        <v>1.5670200000000001</v>
      </c>
      <c r="J194" s="461">
        <v>1.5670200000000001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456</v>
      </c>
      <c r="B195" s="460">
        <v>0</v>
      </c>
      <c r="C195" s="461">
        <v>0.78800000000000003</v>
      </c>
      <c r="D195" s="461">
        <v>0.78800000000000003</v>
      </c>
      <c r="E195" s="462">
        <v>0</v>
      </c>
      <c r="F195" s="460">
        <v>0</v>
      </c>
      <c r="G195" s="461">
        <v>0</v>
      </c>
      <c r="H195" s="461">
        <v>0</v>
      </c>
      <c r="I195" s="461">
        <v>0</v>
      </c>
      <c r="J195" s="461">
        <v>0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457</v>
      </c>
      <c r="B196" s="460">
        <v>0</v>
      </c>
      <c r="C196" s="461">
        <v>6.6183999999999994</v>
      </c>
      <c r="D196" s="461">
        <v>6.6183999999999994</v>
      </c>
      <c r="E196" s="462">
        <v>0</v>
      </c>
      <c r="F196" s="460">
        <v>0</v>
      </c>
      <c r="G196" s="461">
        <v>0</v>
      </c>
      <c r="H196" s="461">
        <v>0.53801999999999994</v>
      </c>
      <c r="I196" s="461">
        <v>1.5670200000000001</v>
      </c>
      <c r="J196" s="461">
        <v>1.5670200000000001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3.8445800000000001</v>
      </c>
      <c r="D197" s="461">
        <v>3.8445800000000001</v>
      </c>
      <c r="E197" s="462">
        <v>0</v>
      </c>
      <c r="F197" s="460">
        <v>0</v>
      </c>
      <c r="G197" s="461">
        <v>0</v>
      </c>
      <c r="H197" s="461">
        <v>0.28266000000000002</v>
      </c>
      <c r="I197" s="461">
        <v>0.95950999999999997</v>
      </c>
      <c r="J197" s="461">
        <v>0.95950999999999997</v>
      </c>
      <c r="K197" s="463">
        <v>0</v>
      </c>
      <c r="L197" s="150"/>
      <c r="M197" s="459" t="str">
        <f t="shared" si="2"/>
        <v>X</v>
      </c>
    </row>
    <row r="198" spans="1:13" ht="14.45" customHeight="1" x14ac:dyDescent="0.2">
      <c r="A198" s="464" t="s">
        <v>459</v>
      </c>
      <c r="B198" s="460">
        <v>0</v>
      </c>
      <c r="C198" s="461">
        <v>3.8445800000000001</v>
      </c>
      <c r="D198" s="461">
        <v>3.8445800000000001</v>
      </c>
      <c r="E198" s="462">
        <v>0</v>
      </c>
      <c r="F198" s="460">
        <v>0</v>
      </c>
      <c r="G198" s="461">
        <v>0</v>
      </c>
      <c r="H198" s="461">
        <v>0.28266000000000002</v>
      </c>
      <c r="I198" s="461">
        <v>0.95950999999999997</v>
      </c>
      <c r="J198" s="461">
        <v>0.95950999999999997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0.67</v>
      </c>
      <c r="D199" s="461">
        <v>0.67</v>
      </c>
      <c r="E199" s="462">
        <v>0</v>
      </c>
      <c r="F199" s="460">
        <v>0</v>
      </c>
      <c r="G199" s="461">
        <v>0</v>
      </c>
      <c r="H199" s="461">
        <v>2.8000000000000001E-2</v>
      </c>
      <c r="I199" s="461">
        <v>8.4000000000000005E-2</v>
      </c>
      <c r="J199" s="461">
        <v>8.4000000000000005E-2</v>
      </c>
      <c r="K199" s="463">
        <v>0</v>
      </c>
      <c r="L199" s="150"/>
      <c r="M199" s="459" t="str">
        <f t="shared" si="3"/>
        <v>X</v>
      </c>
    </row>
    <row r="200" spans="1:13" ht="14.45" customHeight="1" x14ac:dyDescent="0.2">
      <c r="A200" s="464" t="s">
        <v>461</v>
      </c>
      <c r="B200" s="460">
        <v>0</v>
      </c>
      <c r="C200" s="461">
        <v>0.67</v>
      </c>
      <c r="D200" s="461">
        <v>0.67</v>
      </c>
      <c r="E200" s="462">
        <v>0</v>
      </c>
      <c r="F200" s="460">
        <v>0</v>
      </c>
      <c r="G200" s="461">
        <v>0</v>
      </c>
      <c r="H200" s="461">
        <v>2.8000000000000001E-2</v>
      </c>
      <c r="I200" s="461">
        <v>8.4000000000000005E-2</v>
      </c>
      <c r="J200" s="461">
        <v>8.4000000000000005E-2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462</v>
      </c>
      <c r="B201" s="460">
        <v>0</v>
      </c>
      <c r="C201" s="461">
        <v>730.3351899999999</v>
      </c>
      <c r="D201" s="461">
        <v>730.3351899999999</v>
      </c>
      <c r="E201" s="462">
        <v>0</v>
      </c>
      <c r="F201" s="460">
        <v>0</v>
      </c>
      <c r="G201" s="461">
        <v>0</v>
      </c>
      <c r="H201" s="461">
        <v>46.38138</v>
      </c>
      <c r="I201" s="461">
        <v>135.42142999999999</v>
      </c>
      <c r="J201" s="461">
        <v>135.42142999999999</v>
      </c>
      <c r="K201" s="463">
        <v>0</v>
      </c>
      <c r="L201" s="150"/>
      <c r="M201" s="459" t="str">
        <f t="shared" si="3"/>
        <v>X</v>
      </c>
    </row>
    <row r="202" spans="1:13" ht="14.45" customHeight="1" x14ac:dyDescent="0.2">
      <c r="A202" s="464" t="s">
        <v>463</v>
      </c>
      <c r="B202" s="460">
        <v>0</v>
      </c>
      <c r="C202" s="461">
        <v>730.3351899999999</v>
      </c>
      <c r="D202" s="461">
        <v>730.3351899999999</v>
      </c>
      <c r="E202" s="462">
        <v>0</v>
      </c>
      <c r="F202" s="460">
        <v>0</v>
      </c>
      <c r="G202" s="461">
        <v>0</v>
      </c>
      <c r="H202" s="461">
        <v>46.38138</v>
      </c>
      <c r="I202" s="461">
        <v>135.42142999999999</v>
      </c>
      <c r="J202" s="461">
        <v>135.42142999999999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464</v>
      </c>
      <c r="B203" s="460">
        <v>0</v>
      </c>
      <c r="C203" s="461">
        <v>2504.5221900000001</v>
      </c>
      <c r="D203" s="461">
        <v>2504.5221900000001</v>
      </c>
      <c r="E203" s="462">
        <v>0</v>
      </c>
      <c r="F203" s="460">
        <v>0</v>
      </c>
      <c r="G203" s="461">
        <v>0</v>
      </c>
      <c r="H203" s="461">
        <v>178.46485999999999</v>
      </c>
      <c r="I203" s="461">
        <v>529.53476999999998</v>
      </c>
      <c r="J203" s="461">
        <v>529.53476999999998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465</v>
      </c>
      <c r="B204" s="460">
        <v>0</v>
      </c>
      <c r="C204" s="461">
        <v>2504.5221900000001</v>
      </c>
      <c r="D204" s="461">
        <v>2504.5221900000001</v>
      </c>
      <c r="E204" s="462">
        <v>0</v>
      </c>
      <c r="F204" s="460">
        <v>0</v>
      </c>
      <c r="G204" s="461">
        <v>0</v>
      </c>
      <c r="H204" s="461">
        <v>178.46485999999999</v>
      </c>
      <c r="I204" s="461">
        <v>529.53476999999998</v>
      </c>
      <c r="J204" s="461">
        <v>529.53476999999998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466</v>
      </c>
      <c r="B205" s="460">
        <v>0</v>
      </c>
      <c r="C205" s="461">
        <v>47.51491</v>
      </c>
      <c r="D205" s="461">
        <v>47.51491</v>
      </c>
      <c r="E205" s="462">
        <v>0</v>
      </c>
      <c r="F205" s="460">
        <v>0</v>
      </c>
      <c r="G205" s="461">
        <v>0</v>
      </c>
      <c r="H205" s="461">
        <v>0</v>
      </c>
      <c r="I205" s="461">
        <v>7.5528699999999995</v>
      </c>
      <c r="J205" s="461">
        <v>7.5528699999999995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467</v>
      </c>
      <c r="B206" s="460">
        <v>0</v>
      </c>
      <c r="C206" s="461">
        <v>47.51491</v>
      </c>
      <c r="D206" s="461">
        <v>47.51491</v>
      </c>
      <c r="E206" s="462">
        <v>0</v>
      </c>
      <c r="F206" s="460">
        <v>0</v>
      </c>
      <c r="G206" s="461">
        <v>0</v>
      </c>
      <c r="H206" s="461">
        <v>0</v>
      </c>
      <c r="I206" s="461">
        <v>7.5528699999999995</v>
      </c>
      <c r="J206" s="461">
        <v>7.5528699999999995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6874FE4F-46FF-4459-BFAE-E8B6FA3F42B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468</v>
      </c>
      <c r="B5" s="466" t="s">
        <v>469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1</v>
      </c>
    </row>
    <row r="6" spans="1:10" ht="14.45" customHeight="1" x14ac:dyDescent="0.2">
      <c r="A6" s="465" t="s">
        <v>468</v>
      </c>
      <c r="B6" s="466" t="s">
        <v>470</v>
      </c>
      <c r="C6" s="467">
        <v>7.6932800000000006</v>
      </c>
      <c r="D6" s="467">
        <v>7.8892099999999985</v>
      </c>
      <c r="E6" s="467"/>
      <c r="F6" s="467">
        <v>7.4709899999999996</v>
      </c>
      <c r="G6" s="467">
        <v>0</v>
      </c>
      <c r="H6" s="467">
        <v>7.4709899999999996</v>
      </c>
      <c r="I6" s="468" t="s">
        <v>266</v>
      </c>
      <c r="J6" s="469" t="s">
        <v>1</v>
      </c>
    </row>
    <row r="7" spans="1:10" ht="14.45" customHeight="1" x14ac:dyDescent="0.2">
      <c r="A7" s="465" t="s">
        <v>468</v>
      </c>
      <c r="B7" s="466" t="s">
        <v>471</v>
      </c>
      <c r="C7" s="467">
        <v>7.6932800000000006</v>
      </c>
      <c r="D7" s="467">
        <v>7.8892099999999985</v>
      </c>
      <c r="E7" s="467"/>
      <c r="F7" s="467">
        <v>7.4709899999999996</v>
      </c>
      <c r="G7" s="467">
        <v>0</v>
      </c>
      <c r="H7" s="467">
        <v>7.4709899999999996</v>
      </c>
      <c r="I7" s="468" t="s">
        <v>266</v>
      </c>
      <c r="J7" s="469" t="s">
        <v>472</v>
      </c>
    </row>
    <row r="9" spans="1:10" ht="14.45" customHeight="1" x14ac:dyDescent="0.2">
      <c r="A9" s="465" t="s">
        <v>468</v>
      </c>
      <c r="B9" s="466" t="s">
        <v>469</v>
      </c>
      <c r="C9" s="467" t="s">
        <v>266</v>
      </c>
      <c r="D9" s="467" t="s">
        <v>266</v>
      </c>
      <c r="E9" s="467"/>
      <c r="F9" s="467" t="s">
        <v>266</v>
      </c>
      <c r="G9" s="467" t="s">
        <v>266</v>
      </c>
      <c r="H9" s="467" t="s">
        <v>266</v>
      </c>
      <c r="I9" s="468" t="s">
        <v>266</v>
      </c>
      <c r="J9" s="469" t="s">
        <v>1</v>
      </c>
    </row>
    <row r="10" spans="1:10" ht="14.45" customHeight="1" x14ac:dyDescent="0.2">
      <c r="A10" s="465" t="s">
        <v>473</v>
      </c>
      <c r="B10" s="466" t="s">
        <v>474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1</v>
      </c>
    </row>
    <row r="11" spans="1:10" ht="14.45" customHeight="1" x14ac:dyDescent="0.2">
      <c r="A11" s="465" t="s">
        <v>473</v>
      </c>
      <c r="B11" s="466" t="s">
        <v>470</v>
      </c>
      <c r="C11" s="467">
        <v>0</v>
      </c>
      <c r="D11" s="467">
        <v>0.22169999999999998</v>
      </c>
      <c r="E11" s="467"/>
      <c r="F11" s="467">
        <v>0</v>
      </c>
      <c r="G11" s="467">
        <v>0</v>
      </c>
      <c r="H11" s="467">
        <v>0</v>
      </c>
      <c r="I11" s="468" t="s">
        <v>266</v>
      </c>
      <c r="J11" s="469" t="s">
        <v>1</v>
      </c>
    </row>
    <row r="12" spans="1:10" ht="14.45" customHeight="1" x14ac:dyDescent="0.2">
      <c r="A12" s="465" t="s">
        <v>473</v>
      </c>
      <c r="B12" s="466" t="s">
        <v>475</v>
      </c>
      <c r="C12" s="467">
        <v>0</v>
      </c>
      <c r="D12" s="467">
        <v>0.22169999999999998</v>
      </c>
      <c r="E12" s="467"/>
      <c r="F12" s="467">
        <v>0</v>
      </c>
      <c r="G12" s="467">
        <v>0</v>
      </c>
      <c r="H12" s="467">
        <v>0</v>
      </c>
      <c r="I12" s="468" t="s">
        <v>266</v>
      </c>
      <c r="J12" s="469" t="s">
        <v>1</v>
      </c>
    </row>
    <row r="13" spans="1:10" ht="14.45" customHeight="1" x14ac:dyDescent="0.2">
      <c r="A13" s="465" t="s">
        <v>266</v>
      </c>
      <c r="B13" s="466" t="s">
        <v>266</v>
      </c>
      <c r="C13" s="467" t="s">
        <v>266</v>
      </c>
      <c r="D13" s="467" t="s">
        <v>266</v>
      </c>
      <c r="E13" s="467"/>
      <c r="F13" s="467" t="s">
        <v>266</v>
      </c>
      <c r="G13" s="467" t="s">
        <v>266</v>
      </c>
      <c r="H13" s="467" t="s">
        <v>266</v>
      </c>
      <c r="I13" s="468" t="s">
        <v>266</v>
      </c>
      <c r="J13" s="469" t="s">
        <v>1</v>
      </c>
    </row>
    <row r="14" spans="1:10" ht="14.45" customHeight="1" x14ac:dyDescent="0.2">
      <c r="A14" s="465" t="s">
        <v>476</v>
      </c>
      <c r="B14" s="466" t="s">
        <v>477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1</v>
      </c>
    </row>
    <row r="15" spans="1:10" ht="14.45" customHeight="1" x14ac:dyDescent="0.2">
      <c r="A15" s="465" t="s">
        <v>476</v>
      </c>
      <c r="B15" s="466" t="s">
        <v>470</v>
      </c>
      <c r="C15" s="467">
        <v>7.6932800000000006</v>
      </c>
      <c r="D15" s="467">
        <v>7.6675099999999983</v>
      </c>
      <c r="E15" s="467"/>
      <c r="F15" s="467">
        <v>7.4709899999999996</v>
      </c>
      <c r="G15" s="467">
        <v>0</v>
      </c>
      <c r="H15" s="467">
        <v>7.4709899999999996</v>
      </c>
      <c r="I15" s="468" t="s">
        <v>266</v>
      </c>
      <c r="J15" s="469" t="s">
        <v>478</v>
      </c>
    </row>
    <row r="16" spans="1:10" ht="14.45" customHeight="1" x14ac:dyDescent="0.2">
      <c r="A16" s="465" t="s">
        <v>476</v>
      </c>
      <c r="B16" s="466" t="s">
        <v>479</v>
      </c>
      <c r="C16" s="467">
        <v>7.6932800000000006</v>
      </c>
      <c r="D16" s="467">
        <v>7.6675099999999983</v>
      </c>
      <c r="E16" s="467"/>
      <c r="F16" s="467">
        <v>7.4709899999999996</v>
      </c>
      <c r="G16" s="467">
        <v>0</v>
      </c>
      <c r="H16" s="467">
        <v>7.4709899999999996</v>
      </c>
      <c r="I16" s="468" t="s">
        <v>266</v>
      </c>
      <c r="J16" s="469" t="s">
        <v>480</v>
      </c>
    </row>
    <row r="17" spans="1:10" ht="14.45" customHeight="1" x14ac:dyDescent="0.2">
      <c r="A17" s="465" t="s">
        <v>266</v>
      </c>
      <c r="B17" s="466" t="s">
        <v>266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0</v>
      </c>
    </row>
    <row r="18" spans="1:10" ht="14.45" customHeight="1" x14ac:dyDescent="0.2">
      <c r="A18" s="465" t="s">
        <v>468</v>
      </c>
      <c r="B18" s="466" t="s">
        <v>471</v>
      </c>
      <c r="C18" s="467">
        <v>7.6932800000000006</v>
      </c>
      <c r="D18" s="467">
        <v>7.8892099999999985</v>
      </c>
      <c r="E18" s="467"/>
      <c r="F18" s="467">
        <v>7.4709899999999996</v>
      </c>
      <c r="G18" s="467">
        <v>0</v>
      </c>
      <c r="H18" s="467">
        <v>7.4709899999999996</v>
      </c>
      <c r="I18" s="468" t="s">
        <v>266</v>
      </c>
      <c r="J18" s="469" t="s">
        <v>1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B8A3BE35-610B-485B-A3C7-D54554B1C8C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251.38285107030055</v>
      </c>
      <c r="M3" s="98">
        <f>SUBTOTAL(9,M5:M1048576)</f>
        <v>7.25</v>
      </c>
      <c r="N3" s="99">
        <f>SUBTOTAL(9,N5:N1048576)</f>
        <v>1822.5256702596789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468</v>
      </c>
      <c r="B5" s="477" t="s">
        <v>469</v>
      </c>
      <c r="C5" s="478" t="s">
        <v>476</v>
      </c>
      <c r="D5" s="479" t="s">
        <v>477</v>
      </c>
      <c r="E5" s="480">
        <v>50113001</v>
      </c>
      <c r="F5" s="479" t="s">
        <v>481</v>
      </c>
      <c r="G5" s="478" t="s">
        <v>482</v>
      </c>
      <c r="H5" s="478">
        <v>51366</v>
      </c>
      <c r="I5" s="478">
        <v>51366</v>
      </c>
      <c r="J5" s="478" t="s">
        <v>483</v>
      </c>
      <c r="K5" s="478" t="s">
        <v>484</v>
      </c>
      <c r="L5" s="481">
        <v>171.6</v>
      </c>
      <c r="M5" s="481">
        <v>0.25</v>
      </c>
      <c r="N5" s="482">
        <v>42.9</v>
      </c>
    </row>
    <row r="6" spans="1:14" ht="14.45" customHeight="1" x14ac:dyDescent="0.2">
      <c r="A6" s="483" t="s">
        <v>468</v>
      </c>
      <c r="B6" s="484" t="s">
        <v>469</v>
      </c>
      <c r="C6" s="485" t="s">
        <v>476</v>
      </c>
      <c r="D6" s="486" t="s">
        <v>477</v>
      </c>
      <c r="E6" s="487">
        <v>50113001</v>
      </c>
      <c r="F6" s="486" t="s">
        <v>481</v>
      </c>
      <c r="G6" s="485" t="s">
        <v>482</v>
      </c>
      <c r="H6" s="485">
        <v>900321</v>
      </c>
      <c r="I6" s="485">
        <v>0</v>
      </c>
      <c r="J6" s="485" t="s">
        <v>485</v>
      </c>
      <c r="K6" s="485" t="s">
        <v>266</v>
      </c>
      <c r="L6" s="488">
        <v>226.80000000000004</v>
      </c>
      <c r="M6" s="488">
        <v>3</v>
      </c>
      <c r="N6" s="489">
        <v>680.40000000000009</v>
      </c>
    </row>
    <row r="7" spans="1:14" ht="14.45" customHeight="1" thickBot="1" x14ac:dyDescent="0.25">
      <c r="A7" s="490" t="s">
        <v>468</v>
      </c>
      <c r="B7" s="491" t="s">
        <v>469</v>
      </c>
      <c r="C7" s="492" t="s">
        <v>476</v>
      </c>
      <c r="D7" s="493" t="s">
        <v>477</v>
      </c>
      <c r="E7" s="494">
        <v>50113001</v>
      </c>
      <c r="F7" s="493" t="s">
        <v>481</v>
      </c>
      <c r="G7" s="492" t="s">
        <v>482</v>
      </c>
      <c r="H7" s="492">
        <v>921227</v>
      </c>
      <c r="I7" s="492">
        <v>0</v>
      </c>
      <c r="J7" s="492" t="s">
        <v>486</v>
      </c>
      <c r="K7" s="492" t="s">
        <v>266</v>
      </c>
      <c r="L7" s="495">
        <v>274.80641756491974</v>
      </c>
      <c r="M7" s="495">
        <v>4</v>
      </c>
      <c r="N7" s="496">
        <v>1099.225670259679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1501BE9-F6C5-47CA-B758-3408CF452EA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15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11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9" t="s">
        <v>487</v>
      </c>
      <c r="B6" s="515"/>
      <c r="C6" s="481"/>
      <c r="D6" s="481"/>
      <c r="E6" s="482"/>
      <c r="F6" s="512"/>
      <c r="G6" s="503"/>
      <c r="H6" s="503"/>
      <c r="I6" s="518"/>
      <c r="J6" s="515"/>
      <c r="K6" s="481"/>
      <c r="L6" s="481"/>
      <c r="M6" s="482"/>
      <c r="N6" s="512"/>
      <c r="O6" s="503"/>
      <c r="P6" s="503"/>
      <c r="Q6" s="504"/>
    </row>
    <row r="7" spans="1:17" ht="14.45" customHeight="1" x14ac:dyDescent="0.2">
      <c r="A7" s="510" t="s">
        <v>488</v>
      </c>
      <c r="B7" s="516">
        <v>5</v>
      </c>
      <c r="C7" s="488"/>
      <c r="D7" s="488"/>
      <c r="E7" s="489"/>
      <c r="F7" s="513">
        <v>1</v>
      </c>
      <c r="G7" s="505">
        <v>0</v>
      </c>
      <c r="H7" s="505">
        <v>0</v>
      </c>
      <c r="I7" s="519">
        <v>0</v>
      </c>
      <c r="J7" s="516">
        <v>2</v>
      </c>
      <c r="K7" s="488"/>
      <c r="L7" s="488"/>
      <c r="M7" s="489"/>
      <c r="N7" s="513">
        <v>1</v>
      </c>
      <c r="O7" s="505">
        <v>0</v>
      </c>
      <c r="P7" s="505">
        <v>0</v>
      </c>
      <c r="Q7" s="506">
        <v>0</v>
      </c>
    </row>
    <row r="8" spans="1:17" ht="14.45" customHeight="1" thickBot="1" x14ac:dyDescent="0.25">
      <c r="A8" s="511" t="s">
        <v>489</v>
      </c>
      <c r="B8" s="517">
        <v>10</v>
      </c>
      <c r="C8" s="495"/>
      <c r="D8" s="495"/>
      <c r="E8" s="496"/>
      <c r="F8" s="514">
        <v>1</v>
      </c>
      <c r="G8" s="507">
        <v>0</v>
      </c>
      <c r="H8" s="507">
        <v>0</v>
      </c>
      <c r="I8" s="520">
        <v>0</v>
      </c>
      <c r="J8" s="517">
        <v>9</v>
      </c>
      <c r="K8" s="495"/>
      <c r="L8" s="495"/>
      <c r="M8" s="496"/>
      <c r="N8" s="514">
        <v>1</v>
      </c>
      <c r="O8" s="507">
        <v>0</v>
      </c>
      <c r="P8" s="507">
        <v>0</v>
      </c>
      <c r="Q8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AE293195-BA72-40AA-9312-AB911FB4E0AA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2021-05-03T14:12:02Z</dcterms:modified>
</cp:coreProperties>
</file>