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3649022-4A82-4E56-B6BC-171A477CF074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Q16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15" i="431"/>
  <c r="S22" i="431" l="1"/>
  <c r="R22" i="431"/>
  <c r="S14" i="431"/>
  <c r="R14" i="431"/>
  <c r="S13" i="431"/>
  <c r="R13" i="431"/>
  <c r="S21" i="431"/>
  <c r="R21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R16" i="431"/>
  <c r="S16" i="431"/>
  <c r="S23" i="431"/>
  <c r="R23" i="431"/>
  <c r="S15" i="431"/>
  <c r="R15" i="431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D4" i="414"/>
  <c r="C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U3" i="347"/>
  <c r="S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<sst xmlns="http://schemas.openxmlformats.org/spreadsheetml/2006/main" count="4282" uniqueCount="1252">
  <si>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</si>
  <si>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</si>
  <si>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</si>
  <si>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</si>
  <si>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</si>
  <si>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</si>
  <si>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</si>
  <si>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</si>
  <si>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</si>
  <si>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</si>
  <si>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</si>
  <si>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</si>
  <si>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</si>
  <si>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</si>
  <si>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</si>
  <si>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</si>
  <si>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</si>
  <si>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</si>
  <si>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</si>
  <si>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</si>
  <si>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</si>
  <si>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</si>
  <si>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</si>
  <si>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</si>
  <si>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</si>
  <si>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</si>
  <si>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</si>
  <si>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</si>
  <si>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</si>
  <si>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</si>
  <si>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</si>
  <si>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</si>
  <si>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</si>
  <si>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</si>
  <si>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</si>
  <si>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</si>
  <si>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</si>
  <si>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</si>
  <si>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</si>
  <si>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</si>
  <si>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</si>
  <si>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</si>
  <si>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</si>
  <si>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</si>
  <si>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</si>
  <si>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</si>
  <si>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</si>
  <si>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</si>
  <si>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</si>
  <si>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</si>
  <si>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</si>
  <si>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</si>
  <si>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</si>
  <si>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</si>
  <si>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</si>
  <si>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</si>
  <si>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</si>
  <si>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</si>
  <si>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</si>
  <si>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</si>
  <si>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</si>
  <si>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</si>
  <si>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</si>
  <si>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</si>
  <si>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</si>
  <si>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</si>
  <si>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</si>
  <si>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</si>
  <si>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</si>
  <si>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</si>
  <si>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</si>
  <si>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</si>
  <si>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</si>
  <si>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</si>
  <si>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</si>
  <si>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</si>
  <si>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</si>
  <si>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</si>
  <si>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</si>
  <si>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</si>
  <si>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</si>
  <si>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</si>
  <si>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</si>
  <si>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</si>
  <si>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</si>
  <si>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</si>
  <si>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</si>
  <si>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</si>
  <si>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</si>
  <si>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</si>
  <si>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</si>
  <si>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</si>
  <si>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</si>
  <si>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</si>
  <si>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</si>
  <si>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</si>
  <si>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</si>
  <si>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</si>
  <si>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</si>
  <si>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</si>
  <si>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</si>
  <si>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</si>
  <si>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</si>
  <si>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</si>
  <si>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</si>
  <si>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</si>
  <si>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</si>
  <si>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</si>
  <si>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</si>
  <si>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</si>
  <si>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</si>
  <si>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</si>
  <si>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</si>
  <si>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</si>
  <si>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</si>
  <si>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</si>
  <si>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</si>
  <si>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</si>
  <si>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</si>
  <si>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</si>
  <si>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</si>
  <si>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</si>
  <si>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</si>
  <si>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</si>
  <si>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</si>
  <si>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</si>
  <si>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</si>
  <si>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</si>
  <si>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</si>
  <si>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</si>
  <si>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</si>
  <si>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</si>
  <si>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</si>
  <si>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</si>
  <si>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</si>
  <si>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</si>
  <si>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</si>
  <si>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</si>
  <si>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</si>
  <si>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</si>
  <si>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</si>
  <si>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</si>
  <si>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</si>
  <si>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</si>
  <si>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</si>
  <si>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</si>
  <si>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</si>
  <si>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</si>
  <si>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</si>
  <si>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</si>
  <si>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</si>
  <si>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</si>
  <si>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</si>
  <si>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</si>
  <si>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</si>
  <si>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</si>
  <si>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</si>
  <si>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</si>
  <si>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</si>
  <si>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</si>
  <si>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</si>
  <si>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</si>
  <si>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</si>
  <si>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</si>
  <si>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</si>
  <si>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</si>
  <si>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</si>
  <si>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</si>
  <si>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</si>
  <si>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</si>
  <si>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</si>
  <si>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</si>
  <si>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</si>
  <si>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</si>
  <si>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</si>
  <si>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</si>
  <si>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</si>
  <si>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</si>
  <si>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</si>
  <si>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</si>
  <si>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</si>
  <si>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</si>
  <si>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</si>
  <si>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</si>
  <si>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</si>
  <si>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</si>
  <si>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</si>
  <si>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</si>
  <si>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</si>
  <si>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</si>
  <si>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</si>
  <si>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</si>
  <si>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</si>
  <si>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</si>
  <si>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</si>
  <si>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</si>
  <si>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</si>
  <si>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</si>
  <si>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</si>
  <si>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</si>
  <si>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</si>
  <si>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</si>
  <si>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</si>
  <si>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</si>
  <si>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</si>
  <si>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</si>
  <si>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</si>
  <si>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</si>
  <si>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</si>
  <si>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</si>
  <si>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</si>
  <si>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</si>
  <si>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</si>
  <si>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</si>
  <si>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</si>
  <si>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</si>
  <si>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</si>
  <si>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</si>
  <si>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</si>
  <si>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</si>
  <si>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</si>
  <si>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</si>
  <si>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</si>
  <si>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</si>
  <si>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</si>
  <si>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</si>
  <si>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</si>
  <si>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</si>
  <si>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</si>
  <si>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</si>
  <si>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</si>
  <si>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</si>
  <si>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</si>
  <si>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</si>
  <si>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</si>
  <si>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</si>
  <si>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</si>
  <si>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</si>
  <si>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</si>
  <si>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</si>
  <si>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</si>
  <si>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</si>
  <si>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</si>
  <si>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</si>
  <si>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</si>
  <si>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</si>
  <si>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</si>
  <si>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</si>
  <si>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</si>
  <si>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</si>
  <si>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</si>
  <si>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</si>
  <si>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</si>
  <si>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</si>
  <si>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</si>
  <si>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</si>
  <si>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</si>
  <si>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</si>
  <si>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</si>
  <si>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</si>
  <si>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</si>
  <si>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</si>
  <si>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</si>
  <si>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</si>
  <si>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</si>
  <si>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lékařské genetiky a fetální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</si>
  <si>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</si>
  <si>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</si>
  <si>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</si>
  <si>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</si>
  <si>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</si>
  <si>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</si>
  <si>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</si>
  <si>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</si>
  <si>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</si>
  <si>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</si>
  <si>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</si>
  <si>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</si>
  <si>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</si>
  <si>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</si>
  <si>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</si>
  <si>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</si>
  <si>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</si>
  <si>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</si>
  <si>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</si>
  <si>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</si>
  <si>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</si>
  <si>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</si>
  <si>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</si>
  <si>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</si>
  <si>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</si>
  <si>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</si>
  <si>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</si>
  <si>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</si>
  <si>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</si>
  <si>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</si>
  <si>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</si>
  <si>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</si>
  <si>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</si>
  <si>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</si>
  <si>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</si>
  <si>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</si>
  <si>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</si>
  <si>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</si>
  <si>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</si>
  <si>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</si>
  <si>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</si>
  <si>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</si>
  <si>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</si>
  <si>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</si>
  <si>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</si>
  <si>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</si>
  <si>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</si>
  <si>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</si>
  <si>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</si>
  <si>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</si>
  <si>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</si>
  <si>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</si>
  <si>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</si>
  <si>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</si>
  <si>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</si>
  <si>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</si>
  <si>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</si>
  <si>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</si>
  <si>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</si>
  <si>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</si>
  <si>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</si>
  <si>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</si>
  <si>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</si>
  <si>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</si>
  <si>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</si>
  <si>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</si>
  <si>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</si>
  <si>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</si>
  <si>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</si>
  <si>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</si>
  <si>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</si>
  <si>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</si>
  <si>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</si>
  <si>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</si>
  <si>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</si>
  <si>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</si>
  <si>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</si>
  <si>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</si>
  <si>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</si>
  <si>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</si>
  <si>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</si>
  <si>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</si>
  <si>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</si>
  <si>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</si>
  <si>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</si>
  <si>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</si>
  <si>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</si>
  <si>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</si>
  <si>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</si>
  <si>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</si>
  <si>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</si>
  <si>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</si>
  <si>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</si>
  <si>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</si>
  <si>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</si>
  <si>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</si>
  <si>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</si>
  <si>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</si>
  <si>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</si>
  <si>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</si>
  <si>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</si>
  <si>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</si>
  <si>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</si>
  <si>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</si>
  <si>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</si>
  <si>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</si>
  <si>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</si>
  <si>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</si>
  <si>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</si>
  <si>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</si>
  <si>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</si>
  <si>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</si>
  <si>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</si>
  <si>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</si>
  <si>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</si>
  <si>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</si>
  <si>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</si>
  <si>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</si>
  <si>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</si>
  <si>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</si>
  <si>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</si>
  <si>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</si>
  <si>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</si>
  <si>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</si>
  <si>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</si>
  <si>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</si>
  <si>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</si>
  <si>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</si>
  <si>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</si>
  <si>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</si>
  <si>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</si>
  <si>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</si>
  <si>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</si>
  <si>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</si>
  <si>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</si>
  <si>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</si>
  <si>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</si>
  <si>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</si>
  <si>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</si>
  <si>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</si>
  <si>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</si>
  <si>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</si>
  <si>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</si>
  <si>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</si>
  <si>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</si>
  <si>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</si>
  <si>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</si>
  <si>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</si>
  <si>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</si>
  <si>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</si>
  <si>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</si>
  <si>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</si>
  <si>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</si>
  <si>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</si>
  <si>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</si>
  <si>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</si>
  <si>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</si>
  <si>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</si>
  <si>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</si>
  <si>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</si>
  <si>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</si>
  <si>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</si>
  <si>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</si>
  <si>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</si>
  <si>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</si>
  <si>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</si>
  <si>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</si>
  <si>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</si>
  <si>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</si>
  <si>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</si>
  <si>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</si>
  <si>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</si>
  <si>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</si>
  <si>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</si>
  <si>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</si>
  <si>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</si>
  <si>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</si>
  <si>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</si>
  <si>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</si>
  <si>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</si>
  <si>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</si>
  <si>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</si>
  <si>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</si>
  <si>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</si>
  <si>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</si>
  <si>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</si>
  <si>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</si>
  <si>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</si>
  <si>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</si>
  <si>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</si>
  <si>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</si>
  <si>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</si>
  <si>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</si>
  <si>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</si>
  <si>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</si>
  <si>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</si>
  <si>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</si>
  <si>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</si>
  <si>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</si>
  <si>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</si>
  <si>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</si>
  <si>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</si>
  <si>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</si>
  <si>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</si>
  <si>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</si>
  <si>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28</t>
  </si>
  <si>
    <t>GEN: Ústav lékařské genetiky</t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</si>
  <si>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</si>
  <si>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</si>
  <si>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</si>
  <si>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</si>
  <si>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</si>
  <si>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</si>
  <si>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</si>
  <si>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</si>
  <si>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</si>
  <si>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</si>
  <si>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</si>
  <si>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</si>
  <si>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</si>
  <si>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SPERSALLERG</t>
  </si>
  <si>
    <t>OPH GTT SOL 1X10ML</t>
  </si>
  <si>
    <t>DZ PERSTERIL 4% 1000ml HVLP</t>
  </si>
  <si>
    <t>UN 3149</t>
  </si>
  <si>
    <t>CHLORID SODNÝ 0,9% BRAUN</t>
  </si>
  <si>
    <t>INF SOL 20X100MLPELAH</t>
  </si>
  <si>
    <t>IR LYZAČNÍ ROZTOK na RNK</t>
  </si>
  <si>
    <t>IR PUFR 400 ml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</si>
  <si>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</si>
  <si>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</si>
  <si>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</si>
  <si>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</si>
  <si>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</si>
  <si>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</si>
  <si>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</si>
  <si>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</si>
  <si>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</si>
  <si>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</si>
  <si>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</si>
  <si>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</si>
  <si>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Bräuerová Barbora</t>
  </si>
  <si>
    <t>Curtisová Václava</t>
  </si>
  <si>
    <t>Mracká Enkhjargalan</t>
  </si>
  <si>
    <t>Punová Lucia</t>
  </si>
  <si>
    <t>Štellmachová Júlia</t>
  </si>
  <si>
    <t>Woitková Veronika</t>
  </si>
  <si>
    <t>AZITHROMYCIN</t>
  </si>
  <si>
    <t>45010</t>
  </si>
  <si>
    <t>AZITROMYCIN SANDOZ</t>
  </si>
  <si>
    <t>500MG TBL FLM 3</t>
  </si>
  <si>
    <t>CEFUROXIM</t>
  </si>
  <si>
    <t>18547</t>
  </si>
  <si>
    <t>XORIMAX</t>
  </si>
  <si>
    <t>500MG TBL FLM 10</t>
  </si>
  <si>
    <t>CETIRIZIN</t>
  </si>
  <si>
    <t>66030</t>
  </si>
  <si>
    <t>ZODAC</t>
  </si>
  <si>
    <t>10MG TBL FLM 30</t>
  </si>
  <si>
    <t>DEXAMETHASON</t>
  </si>
  <si>
    <t>84700</t>
  </si>
  <si>
    <t>OTOBACID N</t>
  </si>
  <si>
    <t>0,2MG/G+5MG/G+479,8MG/G AUR GTT SOL 1X5ML</t>
  </si>
  <si>
    <t>DIKLOFENAK</t>
  </si>
  <si>
    <t>89025</t>
  </si>
  <si>
    <t>DICLOFENAC AL</t>
  </si>
  <si>
    <t>50MG TBL ENT 50</t>
  </si>
  <si>
    <t>HYDROKORTISON-BUTYRÁT</t>
  </si>
  <si>
    <t>9310</t>
  </si>
  <si>
    <t>LOCOID 0,1%</t>
  </si>
  <si>
    <t>1MG/G UNG 1X30G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</si>
  <si>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</si>
  <si>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</si>
  <si>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</si>
  <si>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</si>
  <si>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</si>
  <si>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</si>
  <si>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</si>
  <si>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</si>
  <si>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</si>
  <si>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</si>
  <si>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</si>
  <si>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</si>
  <si>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</si>
  <si>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</si>
  <si>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</si>
  <si>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KOMBINACE RŮZNÝCH ANTIBIOTIK</t>
  </si>
  <si>
    <t>1076</t>
  </si>
  <si>
    <t>OPHTHALMO-FRAMYKOIN</t>
  </si>
  <si>
    <t>OPH UNG 5G</t>
  </si>
  <si>
    <t>KOMPLEX ŽELEZA S ISOMALTOSOU</t>
  </si>
  <si>
    <t>242536</t>
  </si>
  <si>
    <t>MALTOFER</t>
  </si>
  <si>
    <t>100MG TBL MND 100</t>
  </si>
  <si>
    <t>KYSELINA ACETYLSALICYLOVÁ</t>
  </si>
  <si>
    <t>207933</t>
  </si>
  <si>
    <t>ANOPYRIN</t>
  </si>
  <si>
    <t>100MG TBL NOB 60(3X20)</t>
  </si>
  <si>
    <t>MEBENDAZOL</t>
  </si>
  <si>
    <t>122198</t>
  </si>
  <si>
    <t>VERMOX</t>
  </si>
  <si>
    <t>100MG TBL NOB 6</t>
  </si>
  <si>
    <t>MUPIROCIN</t>
  </si>
  <si>
    <t>90778</t>
  </si>
  <si>
    <t>BACTROBAN</t>
  </si>
  <si>
    <t>20MG/G UNG 15G</t>
  </si>
  <si>
    <t>NIMESULID</t>
  </si>
  <si>
    <t>132723</t>
  </si>
  <si>
    <t>AULIN</t>
  </si>
  <si>
    <t>100MG POR GRA SUS 30</t>
  </si>
  <si>
    <t>PSEUDOEFEDRIN, KOMBINACE</t>
  </si>
  <si>
    <t>216104</t>
  </si>
  <si>
    <t>CLARINASE REPETABS</t>
  </si>
  <si>
    <t>5MG/120MG TBL PRO 14</t>
  </si>
  <si>
    <t>SALBUTAMOL</t>
  </si>
  <si>
    <t>231956</t>
  </si>
  <si>
    <t>VENTOLIN INHALER N</t>
  </si>
  <si>
    <t>100MCG/DÁV INH SUS PSS 200DÁV</t>
  </si>
  <si>
    <t>SULFAMETHOXAZOL A TRIMETHOPRIM</t>
  </si>
  <si>
    <t>241307</t>
  </si>
  <si>
    <t>BISEPTOL</t>
  </si>
  <si>
    <t>400MG/80MG TBL NOB 28</t>
  </si>
  <si>
    <t>TRIAMCINOLON A ANTISEPTIKA</t>
  </si>
  <si>
    <t>4178</t>
  </si>
  <si>
    <t>TRIAMCINOLON E LÉČIVA</t>
  </si>
  <si>
    <t>1MG/G+10MG/G UNG 1X20G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</si>
  <si>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</si>
  <si>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</si>
  <si>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</si>
  <si>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</si>
  <si>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</si>
  <si>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</si>
  <si>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SODNÁ SŮL LEVOTHYROXINU</t>
  </si>
  <si>
    <t>243138</t>
  </si>
  <si>
    <t>EUTHYROX</t>
  </si>
  <si>
    <t>50MCG TBL NOB 100 II</t>
  </si>
  <si>
    <t>HOŘČÍK (KOMBINACE RŮZNÝCH SOLÍ)</t>
  </si>
  <si>
    <t>215978</t>
  </si>
  <si>
    <t>MAGNOSOLV</t>
  </si>
  <si>
    <t>365MG POR GRA SOL SCC 30</t>
  </si>
  <si>
    <t>DOXYCYKLIN</t>
  </si>
  <si>
    <t>4013</t>
  </si>
  <si>
    <t>DOXYBENE</t>
  </si>
  <si>
    <t>200MG TBL NOB 10</t>
  </si>
  <si>
    <t>ZOLPIDEM</t>
  </si>
  <si>
    <t>233366</t>
  </si>
  <si>
    <t>ZOLPIDEM MYLAN</t>
  </si>
  <si>
    <t>10MG TBL FLM 50</t>
  </si>
  <si>
    <t>BETAMETHASON A ANTIBIOTIKA</t>
  </si>
  <si>
    <t>17171</t>
  </si>
  <si>
    <t>BELOGENT</t>
  </si>
  <si>
    <t>0,5MG/G+1MG/G UNG 30G</t>
  </si>
  <si>
    <t>CEFPROZIL</t>
  </si>
  <si>
    <t>250966</t>
  </si>
  <si>
    <t>CEFZIL</t>
  </si>
  <si>
    <t>CHORIOGONADOTROPIN ALFA</t>
  </si>
  <si>
    <t>27616</t>
  </si>
  <si>
    <t>OVITRELLE</t>
  </si>
  <si>
    <t>250MCG/0,5ML INJ SOL ISP 1X0,5ML</t>
  </si>
  <si>
    <t>NORETHISTERON A ESTROGEN</t>
  </si>
  <si>
    <t>46646</t>
  </si>
  <si>
    <t>ACTIVELLE</t>
  </si>
  <si>
    <t>1MG/0,5MG TBL FLM 3X28</t>
  </si>
  <si>
    <t>PREDNISON</t>
  </si>
  <si>
    <t>2963</t>
  </si>
  <si>
    <t>PREDNISON LÉČIVA</t>
  </si>
  <si>
    <t>20MG TBL NOB 20</t>
  </si>
  <si>
    <t>TETRYZOLIN, KOMBINACE</t>
  </si>
  <si>
    <t>187418</t>
  </si>
  <si>
    <t>0,5MG/ML+0,4MG/ML OPH GTT SOL 10ML</t>
  </si>
  <si>
    <t>85525</t>
  </si>
  <si>
    <t>AMOKSIKLAV 625 MG</t>
  </si>
  <si>
    <t>500MG/125MG TBL FLM 21</t>
  </si>
  <si>
    <t>234736</t>
  </si>
  <si>
    <t>18523</t>
  </si>
  <si>
    <t>250MG TBL FLM 10</t>
  </si>
  <si>
    <t>MEFENOXALON</t>
  </si>
  <si>
    <t>85656</t>
  </si>
  <si>
    <t>DORSIFLEX</t>
  </si>
  <si>
    <t>200MG TBL NOB 30</t>
  </si>
  <si>
    <t>12892</t>
  </si>
  <si>
    <t>100MG TBL NOB 30</t>
  </si>
  <si>
    <t>TOLPERISON</t>
  </si>
  <si>
    <t>57525</t>
  </si>
  <si>
    <t>MYDOCALM</t>
  </si>
  <si>
    <t>150MG TBL FLM 30</t>
  </si>
  <si>
    <t>KYSELINA THIOKTOVÁ</t>
  </si>
  <si>
    <t>84367</t>
  </si>
  <si>
    <t>THIOGAMMA ORAL</t>
  </si>
  <si>
    <t>600MG TBL FLM 60</t>
  </si>
  <si>
    <t>132861</t>
  </si>
  <si>
    <t>0,5MG/ML POR GTT SOL 10ML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</si>
  <si>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</si>
  <si>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</si>
  <si>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</si>
  <si>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</si>
  <si>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</si>
  <si>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R06AE07 - CETIRIZIN</t>
  </si>
  <si>
    <t>R03AC02 - SALBUTAMOL</t>
  </si>
  <si>
    <t>J01DC02 - CEFUROXIM</t>
  </si>
  <si>
    <t>J01CR02 - AMOXICILIN A  INHIBITOR BETA-LAKTAMASY</t>
  </si>
  <si>
    <t>J01FA10 - AZITHROMYCIN</t>
  </si>
  <si>
    <t>H02AB07 - PREDNISON</t>
  </si>
  <si>
    <t>N05CF02 - ZOLPIDEM</t>
  </si>
  <si>
    <t>J01DC02</t>
  </si>
  <si>
    <t>N05CF02</t>
  </si>
  <si>
    <t>H02AB07</t>
  </si>
  <si>
    <t>J01CR02</t>
  </si>
  <si>
    <t>H03AA01</t>
  </si>
  <si>
    <t>J01FA10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</si>
  <si>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</si>
  <si>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</si>
  <si>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</si>
  <si>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</si>
  <si>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</si>
  <si>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</si>
  <si>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</si>
  <si>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</si>
  <si>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</si>
  <si>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</si>
  <si>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2801</t>
  </si>
  <si>
    <t>GEN: vedení klinického pracoviště</t>
  </si>
  <si>
    <t>GEN: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</si>
  <si>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</si>
  <si>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</si>
  <si>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</si>
  <si>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</si>
  <si>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</si>
  <si>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</si>
  <si>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</si>
  <si>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</si>
  <si>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</si>
  <si>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</si>
  <si>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</si>
  <si>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</si>
  <si>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</si>
  <si>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</si>
  <si>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</si>
  <si>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</si>
  <si>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ZD151</t>
  </si>
  <si>
    <t>Ambuvak pro dospÄ›lĂ© vak 1,5 l komplet (maska, hadiÄŤka, rezervoĂˇr) 7152000</t>
  </si>
  <si>
    <t>ZE479</t>
  </si>
  <si>
    <t>Cytobrush sterilnĂ­ FLME26065</t>
  </si>
  <si>
    <t>ZB770</t>
  </si>
  <si>
    <t>DrĹľĂˇk jehly Vacuette excentrickĂ˝ Holdex 450263</t>
  </si>
  <si>
    <t>ZB771</t>
  </si>
  <si>
    <t>DrĹľĂˇk jehly Vacuette zĂˇkladnĂ­ 450201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</si>
  <si>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</si>
  <si>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</si>
  <si>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</si>
  <si>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</si>
  <si>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ZQ967</t>
  </si>
  <si>
    <t>StĹ™Ă­kaÄŤka inzulĂ­novĂˇ 0,5 ml s jehlou 29 G sterilnĂ­ bal. Ăˇ 100 ks IS0529G</t>
  </si>
  <si>
    <t>ZB761</t>
  </si>
  <si>
    <t>Zkumavka odbÄ›rovĂˇ Vacuette ÄŤervenĂˇ 4 ml sĂ©rum 454092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</si>
  <si>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</si>
  <si>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</si>
  <si>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</si>
  <si>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</si>
  <si>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</si>
  <si>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</si>
  <si>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</si>
  <si>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</si>
  <si>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</si>
  <si>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</si>
  <si>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</si>
  <si>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</si>
  <si>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</si>
  <si>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</si>
  <si>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</si>
  <si>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</si>
  <si>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ZB764</t>
  </si>
  <si>
    <t>Zkumavka odbÄ›rovĂˇ Vacuette zelenĂˇ 4 ml natrium - heparin 454051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</si>
  <si>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</si>
  <si>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</si>
  <si>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</si>
  <si>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</si>
  <si>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</si>
  <si>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</si>
  <si>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</si>
  <si>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</si>
  <si>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</si>
  <si>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</si>
  <si>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ZB768</t>
  </si>
  <si>
    <t>Jehla vakuovĂˇ Vacuette 216/38 mm zelenĂˇ 450076</t>
  </si>
  <si>
    <t>50115067</t>
  </si>
  <si>
    <t>ZPr - rukavice (Z532)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</si>
  <si>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</si>
  <si>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</si>
  <si>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</si>
  <si>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</si>
  <si>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</si>
  <si>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</si>
  <si>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</si>
  <si>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</si>
  <si>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</si>
  <si>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</si>
  <si>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</si>
  <si>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</si>
  <si>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</si>
  <si>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</si>
  <si>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ZT121</t>
  </si>
  <si>
    <t>Rukavice vyĹˇetĹ™ovacĂ­ nitril nesterilnĂ­ bez pudru ONE PLUS vel. S bal. Ăˇ 100 ks 9450-012.04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</si>
  <si>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</si>
  <si>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</si>
  <si>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</si>
  <si>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</si>
  <si>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ZT395</t>
  </si>
  <si>
    <t>Rukavice vyĹˇetĹ™ovacĂ­ nitril nesterilnĂ­ bez pudru Vasco Nitrile Blue, vel. M, bal. Ăˇ 150 ks (CN2021_N_01125BICIANCZ) 9209825</t>
  </si>
  <si>
    <t>50115020</t>
  </si>
  <si>
    <t>laboratorní diagnostika-LEK (Z501)</t>
  </si>
  <si>
    <t>DI915</t>
  </si>
  <si>
    <t>Agilent High Sensitivity DNA Kit</t>
  </si>
  <si>
    <t>DH558</t>
  </si>
  <si>
    <t>Alpha satellite 13/21Red    5testĹŻ,Cytocell</t>
  </si>
  <si>
    <t>DI089</t>
  </si>
  <si>
    <t>Alpha satellite 15 ÄŤervenĂˇ - 5 testĹŻ</t>
  </si>
  <si>
    <t>DH895</t>
  </si>
  <si>
    <t>Alpha Satellite 18 red</t>
  </si>
  <si>
    <t>DG387</t>
  </si>
  <si>
    <t>AM Pure XP 60ml (agencourt)</t>
  </si>
  <si>
    <t>DE260</t>
  </si>
  <si>
    <t>AmnioGrow CE IVD</t>
  </si>
  <si>
    <t>DI574</t>
  </si>
  <si>
    <t>AS OD, 8 RXN, 1-50 GENES</t>
  </si>
  <si>
    <t>DD697</t>
  </si>
  <si>
    <t>Automated Droplet Generation Oil for Probes, 140ml</t>
  </si>
  <si>
    <t>DG227</t>
  </si>
  <si>
    <t>BENZEN p.a., 1L</t>
  </si>
  <si>
    <t>DH007</t>
  </si>
  <si>
    <t>BigDye XTerminator Purif kit 20ml</t>
  </si>
  <si>
    <t>DH668</t>
  </si>
  <si>
    <t>Capillary array 4x36 cm</t>
  </si>
  <si>
    <t>DE667</t>
  </si>
  <si>
    <t>COLLAGENASE TYPE IA-S</t>
  </si>
  <si>
    <t>DH503</t>
  </si>
  <si>
    <t>Cot-1 Human DNA</t>
  </si>
  <si>
    <t>DF450</t>
  </si>
  <si>
    <t>CZECANCA1,1 target capture enrichment for NGS</t>
  </si>
  <si>
    <t>DC580</t>
  </si>
  <si>
    <t>ddPCR plates 96-well, semi skir</t>
  </si>
  <si>
    <t>DH088</t>
  </si>
  <si>
    <t>Devyser CFTR core</t>
  </si>
  <si>
    <t>804536</t>
  </si>
  <si>
    <t xml:space="preserve">-Diagnostikum připr. </t>
  </si>
  <si>
    <t>DB104</t>
  </si>
  <si>
    <t>DNA remover 250ml spray bottle</t>
  </si>
  <si>
    <t>DA005</t>
  </si>
  <si>
    <t>DNA remover, 4x500ml refill bottle</t>
  </si>
  <si>
    <t>DF414</t>
  </si>
  <si>
    <t>dNTP Mix 800ul</t>
  </si>
  <si>
    <t>DG379</t>
  </si>
  <si>
    <t>Doprava 21%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</si>
  <si>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</si>
  <si>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</si>
  <si>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</si>
  <si>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</si>
  <si>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</si>
  <si>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</si>
  <si>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</si>
  <si>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</si>
  <si>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</si>
  <si>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</si>
  <si>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</si>
  <si>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</si>
  <si>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</si>
  <si>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</si>
  <si>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</si>
  <si>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</si>
  <si>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DA181</t>
  </si>
  <si>
    <t>Hank's balanced salt solution (HBSS), 500 ml</t>
  </si>
  <si>
    <t>DG935</t>
  </si>
  <si>
    <t>Hhal</t>
  </si>
  <si>
    <t>DG623</t>
  </si>
  <si>
    <t>High Sensitivity DNA Kit</t>
  </si>
  <si>
    <t>DD556</t>
  </si>
  <si>
    <t>Human reference DNA Male</t>
  </si>
  <si>
    <t>DG163</t>
  </si>
  <si>
    <t>HYDROXID SODNY P.A. perliÄŤky</t>
  </si>
  <si>
    <t>DG202</t>
  </si>
  <si>
    <t>CHLORID AMONNY P.A.</t>
  </si>
  <si>
    <t>DA982</t>
  </si>
  <si>
    <t>Chromosome Synchro P</t>
  </si>
  <si>
    <t>DG598</t>
  </si>
  <si>
    <t>Illumina MiSeq reagent kit v3 (150 cycles)</t>
  </si>
  <si>
    <t>DI641</t>
  </si>
  <si>
    <t>Ion 510â„˘ &amp; Ion 520â„˘ &amp; Ion 530â„˘ Kit&amp;ndash; Chef (1 sequencing run per initialization)</t>
  </si>
  <si>
    <t>DI573</t>
  </si>
  <si>
    <t>ION AMPLISEQ FOR ION CHEF, dl8</t>
  </si>
  <si>
    <t>DC547</t>
  </si>
  <si>
    <t>KAPA Hyper Capture Bead Kit, 24 rxn</t>
  </si>
  <si>
    <t>DC561</t>
  </si>
  <si>
    <t>KAPA Hyper Capture reagent Kit, 24 rxn</t>
  </si>
  <si>
    <t>DD939</t>
  </si>
  <si>
    <t>KAPA HyperChoice MAX 0,5 Mb,T2 IRN 0200521932</t>
  </si>
  <si>
    <t>DE997</t>
  </si>
  <si>
    <t>KAPA HyperPlus kit - 96 rxn</t>
  </si>
  <si>
    <t>DD943</t>
  </si>
  <si>
    <t>KAPA HyperPure Beads Kit (30ml),kat.ÄŤ.8963843001</t>
  </si>
  <si>
    <t>DD940</t>
  </si>
  <si>
    <t>KAPA Probes Resuspension Buffer(1ml)</t>
  </si>
  <si>
    <t>DD942</t>
  </si>
  <si>
    <t>KAPA UDI Primer Mixes,1-96,96rxn</t>
  </si>
  <si>
    <t>DD941</t>
  </si>
  <si>
    <t>KAPA Universal Adapter,15uM 960uL</t>
  </si>
  <si>
    <t>DC487</t>
  </si>
  <si>
    <t>KARYOMAX COLCEMID SOLUTION (CE LABEL)</t>
  </si>
  <si>
    <t>DD659</t>
  </si>
  <si>
    <t>kyselina octovĂˇ p.a.</t>
  </si>
  <si>
    <t>DC680</t>
  </si>
  <si>
    <t>MD Williams-Beuren ELN (7q11/7q22) 5 testĹŻ</t>
  </si>
  <si>
    <t>DG229</t>
  </si>
  <si>
    <t>METHANOL P.A.</t>
  </si>
  <si>
    <t>DI729</t>
  </si>
  <si>
    <t>Microarray Slide Backing , 4x180K, 5 Backings</t>
  </si>
  <si>
    <t>DI728</t>
  </si>
  <si>
    <t>Microarray Slide Backing , 8x60K; 5 Backings</t>
  </si>
  <si>
    <t>DG636</t>
  </si>
  <si>
    <t>MiSeq reagent kit v2 (300cycles)</t>
  </si>
  <si>
    <t>DG637</t>
  </si>
  <si>
    <t>MiSeq Reagent Kit v3 (150 cycles)</t>
  </si>
  <si>
    <t>DD917</t>
  </si>
  <si>
    <t>NucleoSpin Blood (250)</t>
  </si>
  <si>
    <t>DF412</t>
  </si>
  <si>
    <t>Oligo aCGH Hybridization kit</t>
  </si>
  <si>
    <t>DB136</t>
  </si>
  <si>
    <t>Oligo aCGH ChIP-on-Chip Wash Buffer Kit</t>
  </si>
  <si>
    <t>920003</t>
  </si>
  <si>
    <t>-PBS PUFR 20X KONC,250ML (GEN) 250 ml</t>
  </si>
  <si>
    <t>805203</t>
  </si>
  <si>
    <t>-PBS pufr pro cytogenetiku, pH 7,4 (HEM) 100 ml</t>
  </si>
  <si>
    <t>DE825</t>
  </si>
  <si>
    <t>PCR H2O 15 ml</t>
  </si>
  <si>
    <t>DG993</t>
  </si>
  <si>
    <t>POP7 polymer</t>
  </si>
  <si>
    <t>920001</t>
  </si>
  <si>
    <t>-PRACOVNI ROZTOK, 1L (GEN) 1000 ml</t>
  </si>
  <si>
    <t>DC858</t>
  </si>
  <si>
    <t>PRIMER</t>
  </si>
  <si>
    <t>DF888</t>
  </si>
  <si>
    <t>Primer PCR ddPCR Copy Number Assay</t>
  </si>
  <si>
    <t>DB418</t>
  </si>
  <si>
    <t>ProteinĂˇza K 500 mg</t>
  </si>
  <si>
    <t>DC792</t>
  </si>
  <si>
    <t>QIAamp DNA Mini Kit (250), QIAgen</t>
  </si>
  <si>
    <t>500886</t>
  </si>
  <si>
    <t>-Roztok kolchicinu 0,2% (GEN) 100 ml</t>
  </si>
  <si>
    <t>920002</t>
  </si>
  <si>
    <t xml:space="preserve">-ROZTOK VERSENU 1L (GEN) </t>
  </si>
  <si>
    <t>DJ053</t>
  </si>
  <si>
    <t>SALSA  MLPA P461-A1,25 reakcĂ­</t>
  </si>
  <si>
    <t>DD252</t>
  </si>
  <si>
    <t>SALSA Barcode Solutions Plate 01-768 rxn (96x20iu)</t>
  </si>
  <si>
    <t>DC261</t>
  </si>
  <si>
    <t>SALSA digitalMLPA DRK01-IL reagentkit, 100 testĹŻ</t>
  </si>
  <si>
    <t>DC260</t>
  </si>
  <si>
    <t>SALSA digitalMLPA Probemix D001 Hereditary Cancer Panel, 25 testĹŻ</t>
  </si>
  <si>
    <t>DI577</t>
  </si>
  <si>
    <t>SALSA ligase buffer A</t>
  </si>
  <si>
    <t>DI578</t>
  </si>
  <si>
    <t>SALSA ligase buffer B</t>
  </si>
  <si>
    <t>DG939</t>
  </si>
  <si>
    <t>SALSA MLPA EK5 reagent kit- 500 reactions (5x6 vials) - FAM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</si>
  <si>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</si>
  <si>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</si>
  <si>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</si>
  <si>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</si>
  <si>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</si>
  <si>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</si>
  <si>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DG296</t>
  </si>
  <si>
    <t>SALSA MLPA P018-F1 SHOX-25rxn</t>
  </si>
  <si>
    <t>DG404</t>
  </si>
  <si>
    <t>SALSA MLPA P018-F1 SHOX-50rxn</t>
  </si>
  <si>
    <t>DI227</t>
  </si>
  <si>
    <t>SALSA MLPA P045-c1 BRCA/CHEK 2 -50R</t>
  </si>
  <si>
    <t>DH424</t>
  </si>
  <si>
    <t>SALSA MLPA P046-C1 TSC2 -25 r</t>
  </si>
  <si>
    <t>DI125</t>
  </si>
  <si>
    <t>SALSA MLPA P072 - C1 MSH6  25 r</t>
  </si>
  <si>
    <t>DI128</t>
  </si>
  <si>
    <t>SALSA MLPA P087 - BRCA1  25 r</t>
  </si>
  <si>
    <t>DG932</t>
  </si>
  <si>
    <t>SALSA MLPA P182 Centromere mix 2 probemix â€“ 50 rxn</t>
  </si>
  <si>
    <t>DA292</t>
  </si>
  <si>
    <t>SALSA MLPA P245 Microdel.Syndr.-1 probemix 25rxn</t>
  </si>
  <si>
    <t>DG399</t>
  </si>
  <si>
    <t>SALSA MLPA P250 DiGeorge probemix-25R</t>
  </si>
  <si>
    <t>DE578</t>
  </si>
  <si>
    <t>SALSA MLPA P295-B3 SPRED1,25reakcĂ­</t>
  </si>
  <si>
    <t>DE906</t>
  </si>
  <si>
    <t>SALSA MLPA P373-c1 Microdeletion syndrome 7, 25 tests</t>
  </si>
  <si>
    <t>DH638</t>
  </si>
  <si>
    <t>SALSA MLPA probemix P060-SMA 50rxn</t>
  </si>
  <si>
    <t>DI370</t>
  </si>
  <si>
    <t>SALSA MLPA probemix P124-C3 TSC1,25 rxn</t>
  </si>
  <si>
    <t>DD562</t>
  </si>
  <si>
    <t>Salsa MLPA probemix P217-B2, IGF1R 25r</t>
  </si>
  <si>
    <t>DB187</t>
  </si>
  <si>
    <t>Seq Studio cartridge v 2</t>
  </si>
  <si>
    <t>DI393</t>
  </si>
  <si>
    <t>SEQSTUDIO CATHODE BUFFER CONT KIT1</t>
  </si>
  <si>
    <t>920005</t>
  </si>
  <si>
    <t xml:space="preserve">-SORENS.PUFR PH 6,8 500ML (GEN) </t>
  </si>
  <si>
    <t>803815</t>
  </si>
  <si>
    <t>-SSC pufr 20x, pH=7 250 ml</t>
  </si>
  <si>
    <t>DH502</t>
  </si>
  <si>
    <t>SurePrint G3 CGH ISCA v2 Microarray Kit, 8x60K</t>
  </si>
  <si>
    <t>DH501</t>
  </si>
  <si>
    <t>SurePrint G3 CGH+SNP Microarray Kit 4x180K</t>
  </si>
  <si>
    <t>DG981</t>
  </si>
  <si>
    <t>SureTag Complete DNA Labeling kit</t>
  </si>
  <si>
    <t>DI730</t>
  </si>
  <si>
    <t>SureTag DNA Labeling Kit</t>
  </si>
  <si>
    <t>DI726</t>
  </si>
  <si>
    <t>SureTag Purification Columns 50 pcs</t>
  </si>
  <si>
    <t>DG967</t>
  </si>
  <si>
    <t>T4 DNA ligasa 1000U</t>
  </si>
  <si>
    <t>DA955</t>
  </si>
  <si>
    <t>TRIS ultrapure, 1 kg</t>
  </si>
  <si>
    <t>DA745</t>
  </si>
  <si>
    <t>Tris-EDTA buffer solution, mol. biology, pH 8.0</t>
  </si>
  <si>
    <t>DF133</t>
  </si>
  <si>
    <t>TRYPSIN 1:250 100g</t>
  </si>
  <si>
    <t>50115040</t>
  </si>
  <si>
    <t>laboratorní materiál (Z505)</t>
  </si>
  <si>
    <t>ZO336</t>
  </si>
  <si>
    <t>DestiÄŤka 96 jamek k analyzĂˇtoru ABI3500 MicroAmp Optical 96 well Reaction Plate bal. Ăˇ 20 ks 4306737</t>
  </si>
  <si>
    <t>ZR711</t>
  </si>
  <si>
    <t>DestiÄŤka PCR Multiply   96/0,3 ml,s polovysokĂ˝m boÄŤnĂ­m okrajem, bal. Ăˇ 50 ks 72.1979</t>
  </si>
  <si>
    <t>ZC528</t>
  </si>
  <si>
    <t>Filtr tips 200ul (1024) 990332</t>
  </si>
  <si>
    <t>ZE719</t>
  </si>
  <si>
    <t>Ĺ piÄŤka pipetovacĂ­ 0.5-10ul bĂ­lĂˇ bal. Ăˇ 1000 ks (BUN001P-BP) 5130010</t>
  </si>
  <si>
    <t>ZT045</t>
  </si>
  <si>
    <t>Ĺ piÄŤka pipetovacĂ­ AHN myTip FT 1-200 Âµl, clear, sterile, 10 x  96 tips bal. Ăˇ 960 ks 2-128-P5-0</t>
  </si>
  <si>
    <t>ZR712</t>
  </si>
  <si>
    <t>Ĺ piÄŤka pipetovacĂ­ Biosphere 1250 ÎĽl; bezbarvĂˇ; dlouhĂˇ, s filtrem; v boxu, bal. Ăˇ 768 ks 72.1186.210</t>
  </si>
  <si>
    <t>ZI392</t>
  </si>
  <si>
    <t>Ĺ piÄŤka pipetovacĂ­ Capp ExpellPlus 10ul FT long, bal. 10 x 96 ks 5030060</t>
  </si>
  <si>
    <t>ZE157</t>
  </si>
  <si>
    <t>Ĺ piÄŤka pipetovacĂ­ epDualfilter Tips 0,1-10 ul M bal. Ăˇ 960 ks 0030077512</t>
  </si>
  <si>
    <t>ZD637</t>
  </si>
  <si>
    <t>Ĺ piÄŤka pipetovacĂ­ epDualfilter Tips 2,0-20 ul bal. Ăˇ 960 ks (0030077539) 0030078535</t>
  </si>
  <si>
    <t>ZD638</t>
  </si>
  <si>
    <t>Ĺ piÄŤka pipetovacĂ­ epDualfilter Tips 200 ul bal. Ăˇ 960 ks (0030077555) 0030078551</t>
  </si>
  <si>
    <t>ZI560</t>
  </si>
  <si>
    <t>Ĺ piÄŤka pipetovacĂ­ ĹľlutĂˇ dlouhĂˇ manĹľeta gilson 1 - 200 ul FLME28063</t>
  </si>
  <si>
    <t>ZT038</t>
  </si>
  <si>
    <t>Ĺ piÄŤka pipetovacĂ­ s filtrem 100Âµl AeroGardâ„˘ Aerosol-Barrier Filter Tips, Clear, Sterile, 96/Hinged Lid Rack, 10 Racks/Packe NEW TIPl bal. Ăˇ 960 ks BAN001B-MRS</t>
  </si>
  <si>
    <t>ZC860</t>
  </si>
  <si>
    <t>Ĺ piÄŤka pipetovacĂ­ s filtrem 1250Âµl AeroGardâ„˘ Aerosol-Barrier Filter Tip, Clear, Sterile, 96/Hinged Lid Rack, 10 Racks/Packe  TIP bal. Ăˇ 768 ks BAN125XL-MRS</t>
  </si>
  <si>
    <t>ZB788</t>
  </si>
  <si>
    <t>Ĺ piÄŤka pipetovacĂ­ s filtrem 20 ul bal. Ăˇ 480 ks 96.11190.9.01 (starĂ©.k.ÄŤ. 96.10296.9.01)</t>
  </si>
  <si>
    <t>ZA793</t>
  </si>
  <si>
    <t>Ĺ piÄŤka pipetovacĂ­ s filtrem 200 ul bal. Ăˇ 480 ks (96.9263.9.01) 96.11193.9.01</t>
  </si>
  <si>
    <t>ZC977</t>
  </si>
  <si>
    <t>Ĺ piÄŤka pipetovacĂ­ Tip One Pipette Filter TIPS 0,1-10ul XL 10 x 96, rack,sterilnĂ­ bal Ăˇ 960 ks S1120-3810</t>
  </si>
  <si>
    <t>ZT005</t>
  </si>
  <si>
    <t>ZB070</t>
  </si>
  <si>
    <t>Ĺ piÄŤky s filtrem filtr tips 1000ul bal. Ăˇ 1024 990352</t>
  </si>
  <si>
    <t>ZB125</t>
  </si>
  <si>
    <t>LĂˇhev kultivaÄŤnĂ­ 25 cm2 Ăˇ 360 ks 90026</t>
  </si>
  <si>
    <t>ZL046</t>
  </si>
  <si>
    <t>Microtubes Clear 1.5 ml  bal. Ăˇ 500 ks  5101500</t>
  </si>
  <si>
    <t>ZI004</t>
  </si>
  <si>
    <t>Mikrozkumavka eppendorf 3810X 1,5 ml PCR ÄŤistĂ© s vĂ­ÄŤkem bal. Ăˇ 1000 ks 0030125215</t>
  </si>
  <si>
    <t>ZE908</t>
  </si>
  <si>
    <t>Mikrozkumavka PCR individual Tube Domed Cap 0,2 ml bal. Ăˇ 1000 ks 4Ti-0795</t>
  </si>
  <si>
    <t>ZC049</t>
  </si>
  <si>
    <t>Sklo krycĂ­ 20 x 20 mm, Ăˇ 1000 ks BD2020</t>
  </si>
  <si>
    <t>ZC831</t>
  </si>
  <si>
    <t>Sklo podloĹľnĂ­ mat. okraj bal. Ăˇ 50 ks AA00000112E (2501)</t>
  </si>
  <si>
    <t>ZA411</t>
  </si>
  <si>
    <t>GĂˇza pĹ™Ă­Ĺ™ezy 28 cm x 32 cm 17 nitĂ­ 07004</t>
  </si>
  <si>
    <t>ZA557</t>
  </si>
  <si>
    <t>Kompresa gĂˇza 10 x 20 cm/5 ks, 8 vrstev, 17 nitĂ­ sterilnĂ­ 26013</t>
  </si>
  <si>
    <t>ZQ569</t>
  </si>
  <si>
    <t>Vata buniÄŤitĂˇ dÄ›lenĂˇ cellin 2 role / 500 ks 40 x 50 mm 1230206310</t>
  </si>
  <si>
    <t>Vata buniÄŤitĂˇ pĹ™Ă­Ĺ™ezy 20 x 30 cm 0,5 kg 1230200129</t>
  </si>
  <si>
    <t>ZF477</t>
  </si>
  <si>
    <t>DestiÄŤka pro pĹ™Ă­pravu vzorkĹŻ do kapilĂˇry 96-well PCR plate bal. Ăˇ 100 ks 732-2390</t>
  </si>
  <si>
    <t>ZF370</t>
  </si>
  <si>
    <t>Filtr stĹ™Ă­kaÄŤkovĂ˝ 0,22 um, pr. 33 mm PES, sterilnĂ­, jednotlivÄ› balenĂ˝ bal. Ăˇ 200 ks 99722</t>
  </si>
  <si>
    <t>ZJ763</t>
  </si>
  <si>
    <t>KapilĂˇra avant aray 36 cm 4333464</t>
  </si>
  <si>
    <t>ZH686</t>
  </si>
  <si>
    <t>KrabiÄŤka ÄŤirĂ© pro 50 mikrozkumavek 1,5 ml (U553000) U552100</t>
  </si>
  <si>
    <t>ZF613</t>
  </si>
  <si>
    <t>Kryozkumavka 4,5 ml bal. Ăˇ 400 ks 89050</t>
  </si>
  <si>
    <t>ZM042</t>
  </si>
  <si>
    <t>Mikrozkumavka s vĂ­ÄŤkem 500 ul Qubit Assay Tubes bal. Ăˇ 500 ks Q32856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</si>
  <si>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</si>
  <si>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</si>
  <si>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</si>
  <si>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</si>
  <si>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ZM359</t>
  </si>
  <si>
    <t>NĂˇstavec pipetovacĂ­ combitips plus 5,0 ml,  barev. kĂłd - modrĂˇ, na Eppendorf dĂˇvkovaÄŤ, bal. Ăˇ 100 ks 0030089456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</si>
  <si>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</si>
  <si>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</si>
  <si>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</si>
  <si>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ZR396</t>
  </si>
  <si>
    <t>StĹ™Ă­kaÄŤka injekÄŤnĂ­ 2-dĂ­lnĂˇ 5 ml L DISCARDIT LE 309050</t>
  </si>
  <si>
    <t>ZF215</t>
  </si>
  <si>
    <t>StojĂˇnek - drĹľĂˇk PCR rack U328960.Y</t>
  </si>
  <si>
    <t>ZG224</t>
  </si>
  <si>
    <t>Stojan kombi "4 v 1" Flipper typ 2 zelenĂ˝ R108271.Z</t>
  </si>
  <si>
    <t>ZJ278</t>
  </si>
  <si>
    <t>Zkumavka PP 10 ml sterilnĂ­ bal. Ăˇ 200 ks ÄŤervenĂˇ zĂˇtka FLME21150</t>
  </si>
  <si>
    <t>ZA817</t>
  </si>
  <si>
    <t>Zkumavka PS 10 ml sterilnĂ­ modrĂˇ zĂˇtka bal. Ăˇ 20 ks 400914 - pouze pro SoudnĂ­ + DMP + NEU + Genetika</t>
  </si>
  <si>
    <t>ZC082</t>
  </si>
  <si>
    <t>Zkumavka UH moÄŤovĂˇ bez vĂ­ÄŤka 12 ml FLME25062</t>
  </si>
  <si>
    <t>ZC305</t>
  </si>
  <si>
    <t>Jehla injekÄŤnĂ­ 0,4 x 20 mm ĹˇedĂˇ 4657705</t>
  </si>
  <si>
    <t>ZK475</t>
  </si>
  <si>
    <t>Rukavice operaÄŤnĂ­ latex s pudrem sterilnĂ­ ansell, vasco surgical powderet vel. 7 6035526 (303504EU)</t>
  </si>
  <si>
    <t>Rukavice vyĹˇetĹ™ovacĂ­ latex nesterilnĂ­ bez pudru Shamrock vel . M T10112 - nahrazuje ZT122 nitril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</si>
  <si>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</si>
  <si>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</si>
  <si>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</si>
  <si>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</si>
  <si>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</si>
  <si>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</si>
  <si>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</si>
  <si>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ZT383</t>
  </si>
  <si>
    <t>Rukavice vyĹˇetĹ™ovacĂ­ nitril nesterilnĂ­ bez pudru Peha-Soft  PF vel. S Ăˇ 100 ks 941903</t>
  </si>
  <si>
    <t>ZT147</t>
  </si>
  <si>
    <t>Rukavice vyĹˇetĹ™ovacĂ­ nitril nesterilnĂ­ bez pudru sempercare Velvet vel. S bal. Ăˇ 200 ks 106402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</si>
  <si>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</si>
  <si>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</si>
  <si>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</si>
  <si>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</si>
  <si>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</si>
  <si>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</si>
  <si>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</si>
  <si>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</si>
  <si>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</si>
  <si>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</si>
  <si>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</si>
  <si>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</si>
  <si>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</si>
  <si>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</si>
  <si>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</si>
  <si>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</si>
  <si>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</si>
  <si>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</si>
  <si>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</si>
  <si>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</si>
  <si>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</si>
  <si>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</si>
  <si>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</si>
  <si>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</si>
  <si>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</si>
  <si>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</si>
  <si>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</si>
  <si>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</si>
  <si>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</si>
  <si>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</si>
  <si>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</si>
  <si>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</si>
  <si>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</si>
  <si>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</si>
  <si>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</si>
  <si>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208</t>
  </si>
  <si>
    <t>V</t>
  </si>
  <si>
    <t>09117</t>
  </si>
  <si>
    <t>ODBĚR KRVE ZE ŽÍLY U DÍTĚTĚ DO 10 LET</t>
  </si>
  <si>
    <t>09511</t>
  </si>
  <si>
    <t>MINIMÁLNÍ KONTAKT LÉKAŘE S PACIENTEM</t>
  </si>
  <si>
    <t>09551</t>
  </si>
  <si>
    <t>INFORMACE O VYDÁNÍ ROZHODNUTÍ O UKONČENÍ DOČASNÉ P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</si>
  <si>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</si>
  <si>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</si>
  <si>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</si>
  <si>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</si>
  <si>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</si>
  <si>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</si>
  <si>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</si>
  <si>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</si>
  <si>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</si>
  <si>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</si>
  <si>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</si>
  <si>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</si>
  <si>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</si>
  <si>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</si>
  <si>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</si>
  <si>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</si>
  <si>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</si>
  <si>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</si>
  <si>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</si>
  <si>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Darci AMB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</si>
  <si>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</si>
  <si>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</si>
  <si>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</si>
  <si>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</si>
  <si>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</si>
  <si>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</si>
  <si>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</si>
  <si>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</si>
  <si>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94193</t>
  </si>
  <si>
    <t>ELEKTROFORÉZA NUKLEOVÝCH KYSELIN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</si>
  <si>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</si>
  <si>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</si>
  <si>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</si>
  <si>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</si>
  <si>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</si>
  <si>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</si>
  <si>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</si>
  <si>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</si>
  <si>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</si>
  <si>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</si>
  <si>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</si>
  <si>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</si>
  <si>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</si>
  <si>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</si>
  <si>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</si>
  <si>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</si>
  <si>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</si>
  <si>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</si>
  <si>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</si>
  <si>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</si>
  <si>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</si>
  <si>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</si>
  <si>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</si>
  <si>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</si>
  <si>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</si>
  <si>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</si>
  <si>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</si>
  <si>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</si>
  <si>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</si>
  <si>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</si>
  <si>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</si>
  <si>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</si>
  <si>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</si>
  <si>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</si>
  <si>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</si>
  <si>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</si>
  <si>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</si>
  <si>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</si>
  <si>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</si>
  <si>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</si>
  <si>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</si>
  <si>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</si>
  <si>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94996</t>
  </si>
  <si>
    <t>(VZP) NESPECIFICKÝ ORPHA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</si>
  <si>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</si>
  <si>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</si>
  <si>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</si>
  <si>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</si>
  <si>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</si>
  <si>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</si>
  <si>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</si>
  <si>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</si>
  <si>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</si>
  <si>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</si>
  <si>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</si>
  <si>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Darci LAB</t>
  </si>
  <si>
    <t>94983</t>
  </si>
  <si>
    <t>(VZP) KOMPLEXNÍ MOLEKULÁRNÍ ANALÝZA 2 (NGS 21 - 10</t>
  </si>
  <si>
    <t>94994</t>
  </si>
  <si>
    <t>(VZP) MOLEKULÁRNÍ ANALÝZA PRENATÁLNÍ S NÍZKÝM ROZL</t>
  </si>
  <si>
    <t>94957</t>
  </si>
  <si>
    <t>(VZP) CYTOCHROM P450, POLYPEPTID 2C9 + VKORC 1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</si>
  <si>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</si>
  <si>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</si>
  <si>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</si>
  <si>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</si>
  <si>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</si>
  <si>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</si>
  <si>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</si>
  <si>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</si>
  <si>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</si>
  <si>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</si>
  <si>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</si>
  <si>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</si>
  <si>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32 - HOK: Hemato-onkologická klinika</t>
  </si>
  <si>
    <t>02</t>
  </si>
  <si>
    <t>03</t>
  </si>
  <si>
    <t>04</t>
  </si>
  <si>
    <t>08</t>
  </si>
  <si>
    <t>10</t>
  </si>
  <si>
    <t>17</t>
  </si>
  <si>
    <t>18</t>
  </si>
  <si>
    <t>20</t>
  </si>
  <si>
    <t>21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</si>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</sst>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87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1.7127557441664929</c:v>
                </c:pt>
                <c:pt idx="1">
                  <c:v>1.8325285282421042</c:v>
                </c:pt>
                <c:pt idx="2">
                  <c:v>1.9391650239355305</c:v>
                </c:pt>
                <c:pt idx="3">
                  <c:v>1.5495874731306913</c:v>
                </c:pt>
                <c:pt idx="4">
                  <c:v>1.5831853867925845</c:v>
                </c:pt>
                <c:pt idx="5">
                  <c:v>1.6034565616458905</c:v>
                </c:pt>
                <c:pt idx="6">
                  <c:v>1.5183350458958234</c:v>
                </c:pt>
                <c:pt idx="7">
                  <c:v>1.4980384216638669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9" totalsRowShown="0">
  <autoFilter ref="C3:S1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659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0" t="s">
        <v>660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677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1093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1121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1126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1228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1229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1251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2E9DE2DC-CA94-41C7-B477-A5A3B1B84FA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20461.020479999996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21.918979999999994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0.7856017721839178</v>
      </c>
      <c r="E10" s="165">
        <f t="shared" si="0"/>
        <v>1.3093362869731964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3427.8548699999997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14455.050810000001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39836.768019999974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39836.768019999974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1.1005181363319156</v>
      </c>
      <c r="E19" s="165">
        <f t="shared" si="1"/>
        <v>1.1005181363319156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1.1433084179924768</v>
      </c>
      <c r="E22" s="165">
        <f t="shared" si="1"/>
        <v>1.3450687270499728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8973185-A74A-4786-BB1D-459AD41F3CEE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21.338939999999994</v>
      </c>
      <c r="C5" s="29">
        <v>22.639589999999995</v>
      </c>
      <c r="D5" s="8"/>
      <c r="E5" s="117">
        <v>21.918979999999994</v>
      </c>
      <c r="F5" s="28">
        <v>0</v>
      </c>
      <c r="G5" s="116">
        <f>E5-F5</f>
        <v>21.918979999999994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2148.2716699999996</v>
      </c>
      <c r="C6" s="31">
        <v>4358.8262899999982</v>
      </c>
      <c r="D6" s="8"/>
      <c r="E6" s="118">
        <v>3427.8548699999997</v>
      </c>
      <c r="F6" s="30">
        <v>0</v>
      </c>
      <c r="G6" s="119">
        <f>E6-F6</f>
        <v>3427.8548699999997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14061.096900000002</v>
      </c>
      <c r="C7" s="31">
        <v>19264.472000000002</v>
      </c>
      <c r="D7" s="8"/>
      <c r="E7" s="118">
        <v>14455.050810000001</v>
      </c>
      <c r="F7" s="30">
        <v>0</v>
      </c>
      <c r="G7" s="119">
        <f>E7-F7</f>
        <v>14455.050810000001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2026.8427599999982</v>
      </c>
      <c r="C8" s="33">
        <v>2946.6835000000046</v>
      </c>
      <c r="D8" s="8"/>
      <c r="E8" s="120">
        <v>2556.1958199999985</v>
      </c>
      <c r="F8" s="32">
        <v>0</v>
      </c>
      <c r="G8" s="121">
        <f>E8-F8</f>
        <v>2556.1958199999985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18257.55027</v>
      </c>
      <c r="C9" s="35">
        <v>26592.621380000004</v>
      </c>
      <c r="D9" s="8"/>
      <c r="E9" s="3">
        <v>20461.020479999996</v>
      </c>
      <c r="F9" s="34">
        <v>0</v>
      </c>
      <c r="G9" s="34">
        <f>E9-F9</f>
        <v>20461.020479999996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32730.19169</v>
      </c>
      <c r="C11" s="29">
        <f>IF(ISERROR(VLOOKUP("Celkem:",'ZV Vykáz.-A'!A:H,5,0)),0,VLOOKUP("Celkem:",'ZV Vykáz.-A'!A:H,5,0)/1000)</f>
        <v>36198.193109999986</v>
      </c>
      <c r="D11" s="8"/>
      <c r="E11" s="117">
        <f>IF(ISERROR(VLOOKUP("Celkem:",'ZV Vykáz.-A'!A:H,8,0)),0,VLOOKUP("Celkem:",'ZV Vykáz.-A'!A:H,8,0)/1000)</f>
        <v>39836.768019999974</v>
      </c>
      <c r="F11" s="28"/>
      <c r="G11" s="116">
        <f>E11-F11</f>
        <v>39836.768019999974</v>
      </c>
      <c r="H11" s="122" t="str">
        <f>IF(F11&lt;0.00000001,"",E11/F11)</f>
        <v/>
      </c>
      <c r="I11" s="116">
        <f>E11-B11</f>
        <v>7106.5763299999744</v>
      </c>
      <c r="J11" s="122">
        <f>IF(B11&lt;0.00000001,"",E11/B11)</f>
        <v>1.2171260222765892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32730.19169</v>
      </c>
      <c r="C13" s="37">
        <f>SUM(C11:C12)</f>
        <v>36198.193109999986</v>
      </c>
      <c r="D13" s="8"/>
      <c r="E13" s="5">
        <f>SUM(E11:E12)</f>
        <v>39836.768019999974</v>
      </c>
      <c r="F13" s="36"/>
      <c r="G13" s="36">
        <f>E13-F13</f>
        <v>39836.768019999974</v>
      </c>
      <c r="H13" s="126" t="str">
        <f>IF(F13&lt;0.00000001,"",E13/F13)</f>
        <v/>
      </c>
      <c r="I13" s="36">
        <f>SUM(I11:I12)</f>
        <v>7106.5763299999744</v>
      </c>
      <c r="J13" s="126">
        <f>IF(B13&lt;0.00000001,"",E13/B13)</f>
        <v>1.2171260222765892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1.7926934997287562</v>
      </c>
      <c r="C15" s="39">
        <f>IF(C9=0,"",C13/C9)</f>
        <v>1.3612119163710659</v>
      </c>
      <c r="D15" s="8"/>
      <c r="E15" s="6">
        <f>IF(E9=0,"",E13/E9)</f>
        <v>1.9469590023107186</v>
      </c>
      <c r="F15" s="38"/>
      <c r="G15" s="38">
        <f>IF(ISERROR(F15-E15),"",E15-F15)</f>
        <v>1.9469590023107186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01A1417E-1F55-4369-8F3A-928CD00CC48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1.7127557441664929</v>
      </c>
      <c r="C4" s="200">
        <f t="shared" ref="C4:M4" si="0">(C10+C8)/C6</f>
        <v>1.8325285282421042</v>
      </c>
      <c r="D4" s="200">
        <f t="shared" si="0"/>
        <v>1.9391650239355305</v>
      </c>
      <c r="E4" s="200">
        <f t="shared" si="0"/>
        <v>1.5495874731306913</v>
      </c>
      <c r="F4" s="200">
        <f t="shared" si="0"/>
        <v>1.5831853867925845</v>
      </c>
      <c r="G4" s="200">
        <f t="shared" si="0"/>
        <v>1.6034565616458905</v>
      </c>
      <c r="H4" s="200">
        <f t="shared" si="0"/>
        <v>1.5183350458958234</v>
      </c>
      <c r="I4" s="200">
        <f t="shared" si="0"/>
        <v>1.4980384216638669</v>
      </c>
      <c r="J4" s="200">
        <f t="shared" si="0"/>
        <v>1.4980384216638669</v>
      </c>
      <c r="K4" s="200">
        <f t="shared" si="0"/>
        <v>1.4980384216638669</v>
      </c>
      <c r="L4" s="200">
        <f t="shared" si="0"/>
        <v>1.4980384216638669</v>
      </c>
      <c r="M4" s="200">
        <f t="shared" si="0"/>
        <v>1.4980384216638669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2453.8555799999999</v>
      </c>
      <c r="C5" s="200">
        <f>IF(ISERROR(VLOOKUP($A5,'Man Tab'!$A:$Q,COLUMN()+2,0)),0,VLOOKUP($A5,'Man Tab'!$A:$Q,COLUMN()+2,0))</f>
        <v>2983.7901900000002</v>
      </c>
      <c r="D5" s="200">
        <f>IF(ISERROR(VLOOKUP($A5,'Man Tab'!$A:$Q,COLUMN()+2,0)),0,VLOOKUP($A5,'Man Tab'!$A:$Q,COLUMN()+2,0))</f>
        <v>2823.0842000000002</v>
      </c>
      <c r="E5" s="200">
        <f>IF(ISERROR(VLOOKUP($A5,'Man Tab'!$A:$Q,COLUMN()+2,0)),0,VLOOKUP($A5,'Man Tab'!$A:$Q,COLUMN()+2,0))</f>
        <v>5470.9174000000003</v>
      </c>
      <c r="F5" s="200">
        <f>IF(ISERROR(VLOOKUP($A5,'Man Tab'!$A:$Q,COLUMN()+2,0)),0,VLOOKUP($A5,'Man Tab'!$A:$Q,COLUMN()+2,0))</f>
        <v>2914.8610299999996</v>
      </c>
      <c r="G5" s="200">
        <f>IF(ISERROR(VLOOKUP($A5,'Man Tab'!$A:$Q,COLUMN()+2,0)),0,VLOOKUP($A5,'Man Tab'!$A:$Q,COLUMN()+2,0))</f>
        <v>2841.5652700000001</v>
      </c>
      <c r="H5" s="200">
        <f>IF(ISERROR(VLOOKUP($A5,'Man Tab'!$A:$Q,COLUMN()+2,0)),0,VLOOKUP($A5,'Man Tab'!$A:$Q,COLUMN()+2,0))</f>
        <v>4205.7186700000002</v>
      </c>
      <c r="I5" s="200">
        <f>IF(ISERROR(VLOOKUP($A5,'Man Tab'!$A:$Q,COLUMN()+2,0)),0,VLOOKUP($A5,'Man Tab'!$A:$Q,COLUMN()+2,0))</f>
        <v>2898.8290400000001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2453.8555799999999</v>
      </c>
      <c r="C6" s="202">
        <f t="shared" ref="C6:M6" si="1">C5+B6</f>
        <v>5437.6457700000001</v>
      </c>
      <c r="D6" s="202">
        <f t="shared" si="1"/>
        <v>8260.7299700000003</v>
      </c>
      <c r="E6" s="202">
        <f t="shared" si="1"/>
        <v>13731.647370000001</v>
      </c>
      <c r="F6" s="202">
        <f t="shared" si="1"/>
        <v>16646.508399999999</v>
      </c>
      <c r="G6" s="202">
        <f t="shared" si="1"/>
        <v>19488.073669999998</v>
      </c>
      <c r="H6" s="202">
        <f t="shared" si="1"/>
        <v>23693.79234</v>
      </c>
      <c r="I6" s="202">
        <f t="shared" si="1"/>
        <v>26592.62138</v>
      </c>
      <c r="J6" s="202">
        <f t="shared" si="1"/>
        <v>26592.62138</v>
      </c>
      <c r="K6" s="202">
        <f t="shared" si="1"/>
        <v>26592.62138</v>
      </c>
      <c r="L6" s="202">
        <f t="shared" si="1"/>
        <v>26592.62138</v>
      </c>
      <c r="M6" s="202">
        <f t="shared" si="1"/>
        <v>26592.62138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4202855.2400000012</v>
      </c>
      <c r="C9" s="201">
        <v>5761785.7600000016</v>
      </c>
      <c r="D9" s="201">
        <v>6054277.6300000008</v>
      </c>
      <c r="E9" s="201">
        <v>5259470.120000001</v>
      </c>
      <c r="F9" s="201">
        <v>5076120.0900000008</v>
      </c>
      <c r="G9" s="201">
        <v>4893770.7600000007</v>
      </c>
      <c r="H9" s="201">
        <v>4726835.6800000006</v>
      </c>
      <c r="I9" s="201">
        <v>3861653.2799999993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4202.8552400000008</v>
      </c>
      <c r="C10" s="202">
        <f t="shared" ref="C10:M10" si="3">C9/1000+B10</f>
        <v>9964.6410000000033</v>
      </c>
      <c r="D10" s="202">
        <f t="shared" si="3"/>
        <v>16018.918630000004</v>
      </c>
      <c r="E10" s="202">
        <f t="shared" si="3"/>
        <v>21278.388750000006</v>
      </c>
      <c r="F10" s="202">
        <f t="shared" si="3"/>
        <v>26354.508840000006</v>
      </c>
      <c r="G10" s="202">
        <f t="shared" si="3"/>
        <v>31248.279600000005</v>
      </c>
      <c r="H10" s="202">
        <f t="shared" si="3"/>
        <v>35975.115280000005</v>
      </c>
      <c r="I10" s="202">
        <f t="shared" si="3"/>
        <v>39836.768560000004</v>
      </c>
      <c r="J10" s="202">
        <f t="shared" si="3"/>
        <v>39836.768560000004</v>
      </c>
      <c r="K10" s="202">
        <f t="shared" si="3"/>
        <v>39836.768560000004</v>
      </c>
      <c r="L10" s="202">
        <f t="shared" si="3"/>
        <v>39836.768560000004</v>
      </c>
      <c r="M10" s="202">
        <f t="shared" si="3"/>
        <v>39836.768560000004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02EA956D-A7AD-4408-A9A1-0E81AAD6F31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40.000000200000002</v>
      </c>
      <c r="C7" s="52">
        <v>3.3333333500000002</v>
      </c>
      <c r="D7" s="52">
        <v>1.8741300000000001</v>
      </c>
      <c r="E7" s="52">
        <v>3.0878000000000001</v>
      </c>
      <c r="F7" s="52">
        <v>2.5090599999999998</v>
      </c>
      <c r="G7" s="52">
        <v>2.4251300000000002</v>
      </c>
      <c r="H7" s="52">
        <v>2.7312500000000002</v>
      </c>
      <c r="I7" s="52">
        <v>4.3345699999999994</v>
      </c>
      <c r="J7" s="52">
        <v>3.07559</v>
      </c>
      <c r="K7" s="52">
        <v>2.6020599999999998</v>
      </c>
      <c r="L7" s="52">
        <v>0</v>
      </c>
      <c r="M7" s="52">
        <v>0</v>
      </c>
      <c r="N7" s="52">
        <v>0</v>
      </c>
      <c r="O7" s="52">
        <v>0</v>
      </c>
      <c r="P7" s="53">
        <v>22.639589999999998</v>
      </c>
      <c r="Q7" s="95">
        <v>0.84898462075507675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6435.0000003000005</v>
      </c>
      <c r="C9" s="52">
        <v>536.25000002500008</v>
      </c>
      <c r="D9" s="52">
        <v>270.06514000000004</v>
      </c>
      <c r="E9" s="52">
        <v>587.07439999999997</v>
      </c>
      <c r="F9" s="52">
        <v>582.44041000000004</v>
      </c>
      <c r="G9" s="52">
        <v>630.60401999999999</v>
      </c>
      <c r="H9" s="52">
        <v>602.50709999999992</v>
      </c>
      <c r="I9" s="52">
        <v>440.27302000000003</v>
      </c>
      <c r="J9" s="52">
        <v>883.94962999999996</v>
      </c>
      <c r="K9" s="52">
        <v>361.91257000000002</v>
      </c>
      <c r="L9" s="52">
        <v>0</v>
      </c>
      <c r="M9" s="52">
        <v>0</v>
      </c>
      <c r="N9" s="52">
        <v>0</v>
      </c>
      <c r="O9" s="52">
        <v>0</v>
      </c>
      <c r="P9" s="53">
        <v>4358.82629</v>
      </c>
      <c r="Q9" s="95">
        <v>1.016043424195056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121.39958960000001</v>
      </c>
      <c r="C11" s="52">
        <v>10.116632466666667</v>
      </c>
      <c r="D11" s="52">
        <v>7.2366200000000003</v>
      </c>
      <c r="E11" s="52">
        <v>4.98001</v>
      </c>
      <c r="F11" s="52">
        <v>9.2583400000000005</v>
      </c>
      <c r="G11" s="52">
        <v>11.92248</v>
      </c>
      <c r="H11" s="52">
        <v>12.882430000000001</v>
      </c>
      <c r="I11" s="52">
        <v>7.35365</v>
      </c>
      <c r="J11" s="52">
        <v>11.59624</v>
      </c>
      <c r="K11" s="52">
        <v>7.6533100000000003</v>
      </c>
      <c r="L11" s="52">
        <v>0</v>
      </c>
      <c r="M11" s="52">
        <v>0</v>
      </c>
      <c r="N11" s="52">
        <v>0</v>
      </c>
      <c r="O11" s="52">
        <v>0</v>
      </c>
      <c r="P11" s="53">
        <v>72.883080000000007</v>
      </c>
      <c r="Q11" s="95">
        <v>0.90053533426442489</v>
      </c>
    </row>
    <row r="12" spans="1:17" ht="14.45" customHeight="1" x14ac:dyDescent="0.2">
      <c r="A12" s="15" t="s">
        <v>40</v>
      </c>
      <c r="B12" s="51">
        <v>4.3599937000000004</v>
      </c>
      <c r="C12" s="52">
        <v>0.36333280833333337</v>
      </c>
      <c r="D12" s="52">
        <v>0</v>
      </c>
      <c r="E12" s="52">
        <v>0</v>
      </c>
      <c r="F12" s="52">
        <v>6.9010000000000002E-2</v>
      </c>
      <c r="G12" s="52">
        <v>0</v>
      </c>
      <c r="H12" s="52">
        <v>0</v>
      </c>
      <c r="I12" s="52">
        <v>0</v>
      </c>
      <c r="J12" s="52">
        <v>0</v>
      </c>
      <c r="K12" s="52">
        <v>13.486660000000001</v>
      </c>
      <c r="L12" s="52">
        <v>0</v>
      </c>
      <c r="M12" s="52">
        <v>0</v>
      </c>
      <c r="N12" s="52">
        <v>0</v>
      </c>
      <c r="O12" s="52">
        <v>0</v>
      </c>
      <c r="P12" s="53">
        <v>13.555670000000001</v>
      </c>
      <c r="Q12" s="95">
        <v>4.6636546745468923</v>
      </c>
    </row>
    <row r="13" spans="1:17" ht="14.45" customHeight="1" x14ac:dyDescent="0.2">
      <c r="A13" s="15" t="s">
        <v>41</v>
      </c>
      <c r="B13" s="51">
        <v>35.999999900000006</v>
      </c>
      <c r="C13" s="52">
        <v>2.9999999916666673</v>
      </c>
      <c r="D13" s="52">
        <v>9.6488700000000005</v>
      </c>
      <c r="E13" s="52">
        <v>6.9612799999999995</v>
      </c>
      <c r="F13" s="52">
        <v>5.6607700000000003</v>
      </c>
      <c r="G13" s="52">
        <v>5.5152399999999995</v>
      </c>
      <c r="H13" s="52">
        <v>7.46936</v>
      </c>
      <c r="I13" s="52">
        <v>1.6071900000000001</v>
      </c>
      <c r="J13" s="52">
        <v>1.6222399999999999</v>
      </c>
      <c r="K13" s="52">
        <v>1.18502</v>
      </c>
      <c r="L13" s="52">
        <v>0</v>
      </c>
      <c r="M13" s="52">
        <v>0</v>
      </c>
      <c r="N13" s="52">
        <v>0</v>
      </c>
      <c r="O13" s="52">
        <v>0</v>
      </c>
      <c r="P13" s="53">
        <v>39.669969999999999</v>
      </c>
      <c r="Q13" s="95">
        <v>1.6529154212580981</v>
      </c>
    </row>
    <row r="14" spans="1:17" ht="14.45" customHeight="1" x14ac:dyDescent="0.2">
      <c r="A14" s="15" t="s">
        <v>42</v>
      </c>
      <c r="B14" s="51">
        <v>185.5022213</v>
      </c>
      <c r="C14" s="52">
        <v>15.458518441666667</v>
      </c>
      <c r="D14" s="52">
        <v>20.65</v>
      </c>
      <c r="E14" s="52">
        <v>18.724</v>
      </c>
      <c r="F14" s="52">
        <v>18.588999999999999</v>
      </c>
      <c r="G14" s="52">
        <v>15.196</v>
      </c>
      <c r="H14" s="52">
        <v>13.010999999999999</v>
      </c>
      <c r="I14" s="52">
        <v>11.117000000000001</v>
      </c>
      <c r="J14" s="52">
        <v>10.122999999999999</v>
      </c>
      <c r="K14" s="52">
        <v>11.13</v>
      </c>
      <c r="L14" s="52">
        <v>0</v>
      </c>
      <c r="M14" s="52">
        <v>0</v>
      </c>
      <c r="N14" s="52">
        <v>0</v>
      </c>
      <c r="O14" s="52">
        <v>0</v>
      </c>
      <c r="P14" s="53">
        <v>118.53999999999999</v>
      </c>
      <c r="Q14" s="95">
        <v>0.95853299628385624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1357.901443</v>
      </c>
      <c r="C17" s="52">
        <v>113.15845358333333</v>
      </c>
      <c r="D17" s="52">
        <v>4.0744600000000002</v>
      </c>
      <c r="E17" s="52">
        <v>2.1976799999999996</v>
      </c>
      <c r="F17" s="52">
        <v>1.2786999999999999</v>
      </c>
      <c r="G17" s="52">
        <v>11.10529</v>
      </c>
      <c r="H17" s="52">
        <v>7.2993999999999994</v>
      </c>
      <c r="I17" s="52">
        <v>10.410270000000001</v>
      </c>
      <c r="J17" s="52">
        <v>30.948900000000002</v>
      </c>
      <c r="K17" s="52">
        <v>27.23714</v>
      </c>
      <c r="L17" s="52">
        <v>0</v>
      </c>
      <c r="M17" s="52">
        <v>0</v>
      </c>
      <c r="N17" s="52">
        <v>0</v>
      </c>
      <c r="O17" s="52">
        <v>0</v>
      </c>
      <c r="P17" s="53">
        <v>94.551839999999999</v>
      </c>
      <c r="Q17" s="95">
        <v>0.10444628417704686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1.784</v>
      </c>
      <c r="G18" s="52">
        <v>0</v>
      </c>
      <c r="H18" s="52">
        <v>0</v>
      </c>
      <c r="I18" s="52">
        <v>2.298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4.0819999999999999</v>
      </c>
      <c r="Q18" s="95" t="s">
        <v>266</v>
      </c>
    </row>
    <row r="19" spans="1:17" ht="14.45" customHeight="1" x14ac:dyDescent="0.2">
      <c r="A19" s="15" t="s">
        <v>47</v>
      </c>
      <c r="B19" s="51">
        <v>2036.0204816</v>
      </c>
      <c r="C19" s="52">
        <v>169.66837346666668</v>
      </c>
      <c r="D19" s="52">
        <v>65.37182</v>
      </c>
      <c r="E19" s="52">
        <v>156.47707</v>
      </c>
      <c r="F19" s="52">
        <v>112.64273</v>
      </c>
      <c r="G19" s="52">
        <v>67.030100000000004</v>
      </c>
      <c r="H19" s="52">
        <v>77.37133</v>
      </c>
      <c r="I19" s="52">
        <v>114.40024000000001</v>
      </c>
      <c r="J19" s="52">
        <v>69.118279999999999</v>
      </c>
      <c r="K19" s="52">
        <v>129.35495</v>
      </c>
      <c r="L19" s="52">
        <v>0</v>
      </c>
      <c r="M19" s="52">
        <v>0</v>
      </c>
      <c r="N19" s="52">
        <v>0</v>
      </c>
      <c r="O19" s="52">
        <v>0</v>
      </c>
      <c r="P19" s="53">
        <v>791.76652000000013</v>
      </c>
      <c r="Q19" s="95">
        <v>0.58331917126230937</v>
      </c>
    </row>
    <row r="20" spans="1:17" ht="14.45" customHeight="1" x14ac:dyDescent="0.2">
      <c r="A20" s="15" t="s">
        <v>48</v>
      </c>
      <c r="B20" s="51">
        <v>25743.135101599997</v>
      </c>
      <c r="C20" s="52">
        <v>2145.2612584666663</v>
      </c>
      <c r="D20" s="52">
        <v>1854.6242400000001</v>
      </c>
      <c r="E20" s="52">
        <v>1977.97776</v>
      </c>
      <c r="F20" s="52">
        <v>1859.0109</v>
      </c>
      <c r="G20" s="52">
        <v>4495.6588099999999</v>
      </c>
      <c r="H20" s="52">
        <v>1969.7798600000001</v>
      </c>
      <c r="I20" s="52">
        <v>2016.7144099999998</v>
      </c>
      <c r="J20" s="52">
        <v>2969.4649900000004</v>
      </c>
      <c r="K20" s="52">
        <v>2121.2410299999997</v>
      </c>
      <c r="L20" s="52">
        <v>0</v>
      </c>
      <c r="M20" s="52">
        <v>0</v>
      </c>
      <c r="N20" s="52">
        <v>0</v>
      </c>
      <c r="O20" s="52">
        <v>0</v>
      </c>
      <c r="P20" s="53">
        <v>19264.472000000005</v>
      </c>
      <c r="Q20" s="95">
        <v>1.1225015090801436</v>
      </c>
    </row>
    <row r="21" spans="1:17" ht="14.45" customHeight="1" x14ac:dyDescent="0.2">
      <c r="A21" s="16" t="s">
        <v>49</v>
      </c>
      <c r="B21" s="51">
        <v>2620.5555899999999</v>
      </c>
      <c r="C21" s="52">
        <v>218.37963249999999</v>
      </c>
      <c r="D21" s="52">
        <v>220.31029999999998</v>
      </c>
      <c r="E21" s="52">
        <v>220.31029999999998</v>
      </c>
      <c r="F21" s="52">
        <v>220.31129999999999</v>
      </c>
      <c r="G21" s="52">
        <v>220.31029999999998</v>
      </c>
      <c r="H21" s="52">
        <v>221.80929999999998</v>
      </c>
      <c r="I21" s="52">
        <v>218.49929999999998</v>
      </c>
      <c r="J21" s="52">
        <v>218.49929999999998</v>
      </c>
      <c r="K21" s="52">
        <v>223.02629999999999</v>
      </c>
      <c r="L21" s="52">
        <v>0</v>
      </c>
      <c r="M21" s="52">
        <v>0</v>
      </c>
      <c r="N21" s="52">
        <v>0</v>
      </c>
      <c r="O21" s="52">
        <v>0</v>
      </c>
      <c r="P21" s="53">
        <v>1763.0763999999997</v>
      </c>
      <c r="Q21" s="95">
        <v>1.0091808813718008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7.3205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7.3205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5.9998900000000503</v>
      </c>
      <c r="F24" s="52">
        <v>9.5299800000007053</v>
      </c>
      <c r="G24" s="52">
        <v>11.150030000000697</v>
      </c>
      <c r="H24" s="52">
        <v>0</v>
      </c>
      <c r="I24" s="52">
        <v>14.557620000000043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41.237520000001496</v>
      </c>
      <c r="Q24" s="95" t="s">
        <v>266</v>
      </c>
    </row>
    <row r="25" spans="1:17" ht="14.45" customHeight="1" x14ac:dyDescent="0.2">
      <c r="A25" s="17" t="s">
        <v>53</v>
      </c>
      <c r="B25" s="54">
        <v>38579.874421200002</v>
      </c>
      <c r="C25" s="55">
        <v>3214.9895351</v>
      </c>
      <c r="D25" s="55">
        <v>2453.8555799999999</v>
      </c>
      <c r="E25" s="55">
        <v>2983.7901900000002</v>
      </c>
      <c r="F25" s="55">
        <v>2823.0842000000002</v>
      </c>
      <c r="G25" s="55">
        <v>5470.9174000000003</v>
      </c>
      <c r="H25" s="55">
        <v>2914.8610299999996</v>
      </c>
      <c r="I25" s="55">
        <v>2841.5652700000001</v>
      </c>
      <c r="J25" s="55">
        <v>4205.7186700000002</v>
      </c>
      <c r="K25" s="55">
        <v>2898.8290400000001</v>
      </c>
      <c r="L25" s="55">
        <v>0</v>
      </c>
      <c r="M25" s="55">
        <v>0</v>
      </c>
      <c r="N25" s="55">
        <v>0</v>
      </c>
      <c r="O25" s="55">
        <v>0</v>
      </c>
      <c r="P25" s="56">
        <v>26592.62138</v>
      </c>
      <c r="Q25" s="96">
        <v>1.0339311018617692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239.42729</v>
      </c>
      <c r="E26" s="52">
        <v>212.37739000000002</v>
      </c>
      <c r="F26" s="52">
        <v>227.56492</v>
      </c>
      <c r="G26" s="52">
        <v>324.13420000000002</v>
      </c>
      <c r="H26" s="52">
        <v>216.03635999999997</v>
      </c>
      <c r="I26" s="52">
        <v>283.38819000000001</v>
      </c>
      <c r="J26" s="52">
        <v>997.31631000000004</v>
      </c>
      <c r="K26" s="52">
        <v>219.65554999999998</v>
      </c>
      <c r="L26" s="52">
        <v>0</v>
      </c>
      <c r="M26" s="52">
        <v>0</v>
      </c>
      <c r="N26" s="52">
        <v>0</v>
      </c>
      <c r="O26" s="52">
        <v>0</v>
      </c>
      <c r="P26" s="53">
        <v>2719.9002100000002</v>
      </c>
      <c r="Q26" s="95" t="s">
        <v>266</v>
      </c>
    </row>
    <row r="27" spans="1:17" ht="14.45" customHeight="1" x14ac:dyDescent="0.2">
      <c r="A27" s="18" t="s">
        <v>55</v>
      </c>
      <c r="B27" s="54">
        <v>38579.874421200002</v>
      </c>
      <c r="C27" s="55">
        <v>3214.9895351</v>
      </c>
      <c r="D27" s="55">
        <v>2693.28287</v>
      </c>
      <c r="E27" s="55">
        <v>3196.1675800000003</v>
      </c>
      <c r="F27" s="55">
        <v>3050.64912</v>
      </c>
      <c r="G27" s="55">
        <v>5795.0516000000007</v>
      </c>
      <c r="H27" s="55">
        <v>3130.8973899999996</v>
      </c>
      <c r="I27" s="55">
        <v>3124.9534600000002</v>
      </c>
      <c r="J27" s="55">
        <v>5203.0349800000004</v>
      </c>
      <c r="K27" s="55">
        <v>3118.48459</v>
      </c>
      <c r="L27" s="55">
        <v>0</v>
      </c>
      <c r="M27" s="55">
        <v>0</v>
      </c>
      <c r="N27" s="55">
        <v>0</v>
      </c>
      <c r="O27" s="55">
        <v>0</v>
      </c>
      <c r="P27" s="56">
        <v>29312.52159</v>
      </c>
      <c r="Q27" s="96">
        <v>1.1396818430502393</v>
      </c>
    </row>
    <row r="28" spans="1:17" ht="14.45" customHeight="1" x14ac:dyDescent="0.2">
      <c r="A28" s="16" t="s">
        <v>56</v>
      </c>
      <c r="B28" s="51">
        <v>28.314223300000002</v>
      </c>
      <c r="C28" s="52">
        <v>2.3595186083333335</v>
      </c>
      <c r="D28" s="52">
        <v>11.716200000000001</v>
      </c>
      <c r="E28" s="52">
        <v>13.500830000000001</v>
      </c>
      <c r="F28" s="52">
        <v>29.53256</v>
      </c>
      <c r="G28" s="52">
        <v>0</v>
      </c>
      <c r="H28" s="52">
        <v>0</v>
      </c>
      <c r="I28" s="52">
        <v>15.73386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70.483450000000005</v>
      </c>
      <c r="Q28" s="95">
        <v>3.7339952390641775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6E2CC460-1157-497A-B03B-A144720B027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-31615.979380800003</v>
      </c>
      <c r="C6" s="461">
        <v>34708.637490000001</v>
      </c>
      <c r="D6" s="461">
        <v>66324.616870800004</v>
      </c>
      <c r="E6" s="462">
        <v>-1.0978194624923792</v>
      </c>
      <c r="F6" s="460">
        <v>22778.116199799999</v>
      </c>
      <c r="G6" s="461">
        <v>15185.410799866666</v>
      </c>
      <c r="H6" s="461">
        <v>4334.8831600000003</v>
      </c>
      <c r="I6" s="461">
        <v>23631.19371</v>
      </c>
      <c r="J6" s="461">
        <v>8445.7829101333336</v>
      </c>
      <c r="K6" s="463">
        <v>1.0374516269351322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31649.348211500001</v>
      </c>
      <c r="C7" s="461">
        <v>34699.668829999995</v>
      </c>
      <c r="D7" s="461">
        <v>3050.3206184999945</v>
      </c>
      <c r="E7" s="462">
        <v>1.0963786236012165</v>
      </c>
      <c r="F7" s="460">
        <v>38579.874421200002</v>
      </c>
      <c r="G7" s="461">
        <v>25719.9162808</v>
      </c>
      <c r="H7" s="461">
        <v>2898.8290400000001</v>
      </c>
      <c r="I7" s="461">
        <v>26592.62138</v>
      </c>
      <c r="J7" s="461">
        <v>872.7050992000004</v>
      </c>
      <c r="K7" s="463">
        <v>0.68928740124117938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4837.2892391999994</v>
      </c>
      <c r="C8" s="461">
        <v>5469.3890499999998</v>
      </c>
      <c r="D8" s="461">
        <v>632.09981080000034</v>
      </c>
      <c r="E8" s="462">
        <v>1.1306723207034315</v>
      </c>
      <c r="F8" s="460">
        <v>6822.2618050000001</v>
      </c>
      <c r="G8" s="461">
        <v>4548.1745366666664</v>
      </c>
      <c r="H8" s="461">
        <v>397.96962000000002</v>
      </c>
      <c r="I8" s="461">
        <v>4626.1144800000002</v>
      </c>
      <c r="J8" s="461">
        <v>77.939943333333758</v>
      </c>
      <c r="K8" s="463">
        <v>0.67809102204338523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4652.5433043000003</v>
      </c>
      <c r="C9" s="461">
        <v>5289.8840499999997</v>
      </c>
      <c r="D9" s="461">
        <v>637.34074569999939</v>
      </c>
      <c r="E9" s="462">
        <v>1.1369876009775024</v>
      </c>
      <c r="F9" s="460">
        <v>6636.7595836999999</v>
      </c>
      <c r="G9" s="461">
        <v>4424.506389133333</v>
      </c>
      <c r="H9" s="461">
        <v>386.83961999999997</v>
      </c>
      <c r="I9" s="461">
        <v>4507.5744800000002</v>
      </c>
      <c r="J9" s="461">
        <v>83.068090866667262</v>
      </c>
      <c r="K9" s="463">
        <v>0.67918302948183984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-2.0000000000000002E-5</v>
      </c>
      <c r="D10" s="461">
        <v>-2.0000000000000002E-5</v>
      </c>
      <c r="E10" s="462">
        <v>0</v>
      </c>
      <c r="F10" s="460">
        <v>0</v>
      </c>
      <c r="G10" s="461">
        <v>0</v>
      </c>
      <c r="H10" s="461">
        <v>0</v>
      </c>
      <c r="I10" s="461">
        <v>-1.1999999999999999E-4</v>
      </c>
      <c r="J10" s="461">
        <v>-1.1999999999999999E-4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-2.0000000000000002E-5</v>
      </c>
      <c r="D11" s="461">
        <v>-2.0000000000000002E-5</v>
      </c>
      <c r="E11" s="462">
        <v>0</v>
      </c>
      <c r="F11" s="460">
        <v>0</v>
      </c>
      <c r="G11" s="461">
        <v>0</v>
      </c>
      <c r="H11" s="461">
        <v>0</v>
      </c>
      <c r="I11" s="461">
        <v>-1.1999999999999999E-4</v>
      </c>
      <c r="J11" s="461">
        <v>-1.1999999999999999E-4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40.000000200000002</v>
      </c>
      <c r="C12" s="461">
        <v>39.566249999999997</v>
      </c>
      <c r="D12" s="461">
        <v>-0.43375020000000575</v>
      </c>
      <c r="E12" s="462">
        <v>0.98915624505421862</v>
      </c>
      <c r="F12" s="460">
        <v>40.000000200000002</v>
      </c>
      <c r="G12" s="461">
        <v>26.666666800000002</v>
      </c>
      <c r="H12" s="461">
        <v>2.6020599999999998</v>
      </c>
      <c r="I12" s="461">
        <v>22.639590000000002</v>
      </c>
      <c r="J12" s="461">
        <v>-4.0270767999999997</v>
      </c>
      <c r="K12" s="463">
        <v>0.56598974717005124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40.000000200000002</v>
      </c>
      <c r="C13" s="461">
        <v>39.566249999999997</v>
      </c>
      <c r="D13" s="461">
        <v>-0.43375020000000575</v>
      </c>
      <c r="E13" s="462">
        <v>0.98915624505421862</v>
      </c>
      <c r="F13" s="460">
        <v>40.000000200000002</v>
      </c>
      <c r="G13" s="461">
        <v>26.666666800000002</v>
      </c>
      <c r="H13" s="461">
        <v>2.6020599999999998</v>
      </c>
      <c r="I13" s="461">
        <v>22.639590000000002</v>
      </c>
      <c r="J13" s="461">
        <v>-4.0270767999999997</v>
      </c>
      <c r="K13" s="463">
        <v>0.56598974717005124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4500.0000003000005</v>
      </c>
      <c r="C14" s="461">
        <v>5061.5874299999996</v>
      </c>
      <c r="D14" s="461">
        <v>561.58742969999912</v>
      </c>
      <c r="E14" s="462">
        <v>1.12479720659168</v>
      </c>
      <c r="F14" s="460">
        <v>6435.0000003000005</v>
      </c>
      <c r="G14" s="461">
        <v>4290.0000002000006</v>
      </c>
      <c r="H14" s="461">
        <v>361.91257000000002</v>
      </c>
      <c r="I14" s="461">
        <v>4358.82629</v>
      </c>
      <c r="J14" s="461">
        <v>68.826289799999358</v>
      </c>
      <c r="K14" s="463">
        <v>0.67736228279670407</v>
      </c>
      <c r="L14" s="150"/>
      <c r="M14" s="459" t="str">
        <f t="shared" si="0"/>
        <v>X</v>
      </c>
    </row>
    <row r="15" spans="1:13" ht="14.45" customHeight="1" x14ac:dyDescent="0.2">
      <c r="A15" s="464" t="s">
        <v>276</v>
      </c>
      <c r="B15" s="460">
        <v>4075</v>
      </c>
      <c r="C15" s="461">
        <v>4733.8287099999998</v>
      </c>
      <c r="D15" s="461">
        <v>658.82870999999977</v>
      </c>
      <c r="E15" s="462">
        <v>1.1616757570552148</v>
      </c>
      <c r="F15" s="460">
        <v>5899.9999999000001</v>
      </c>
      <c r="G15" s="461">
        <v>3933.3333332666666</v>
      </c>
      <c r="H15" s="461">
        <v>342.23117999999999</v>
      </c>
      <c r="I15" s="461">
        <v>4011.1692000000003</v>
      </c>
      <c r="J15" s="461">
        <v>77.83586673333366</v>
      </c>
      <c r="K15" s="463">
        <v>0.679859186452201</v>
      </c>
      <c r="L15" s="150"/>
      <c r="M15" s="459" t="str">
        <f t="shared" si="0"/>
        <v/>
      </c>
    </row>
    <row r="16" spans="1:13" ht="14.45" customHeight="1" x14ac:dyDescent="0.2">
      <c r="A16" s="464" t="s">
        <v>277</v>
      </c>
      <c r="B16" s="460">
        <v>200.00000009999999</v>
      </c>
      <c r="C16" s="461">
        <v>248.30538000000001</v>
      </c>
      <c r="D16" s="461">
        <v>48.30537990000002</v>
      </c>
      <c r="E16" s="462">
        <v>1.2415268993792365</v>
      </c>
      <c r="F16" s="460">
        <v>250.00000009999999</v>
      </c>
      <c r="G16" s="461">
        <v>166.66666673333333</v>
      </c>
      <c r="H16" s="461">
        <v>9.78566</v>
      </c>
      <c r="I16" s="461">
        <v>212.74814999999998</v>
      </c>
      <c r="J16" s="461">
        <v>46.081483266666652</v>
      </c>
      <c r="K16" s="463">
        <v>0.85099259965960294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10</v>
      </c>
      <c r="C17" s="461">
        <v>5.0323700000000002</v>
      </c>
      <c r="D17" s="461">
        <v>-4.9676299999999998</v>
      </c>
      <c r="E17" s="462">
        <v>0.50323700000000005</v>
      </c>
      <c r="F17" s="460">
        <v>8</v>
      </c>
      <c r="G17" s="461">
        <v>5.333333333333333</v>
      </c>
      <c r="H17" s="461">
        <v>0.50180000000000002</v>
      </c>
      <c r="I17" s="461">
        <v>2.7144599999999999</v>
      </c>
      <c r="J17" s="461">
        <v>-2.6188733333333332</v>
      </c>
      <c r="K17" s="463">
        <v>0.33930749999999998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190</v>
      </c>
      <c r="C18" s="461">
        <v>41.536199999999994</v>
      </c>
      <c r="D18" s="461">
        <v>-148.46379999999999</v>
      </c>
      <c r="E18" s="462">
        <v>0.21861157894736838</v>
      </c>
      <c r="F18" s="460">
        <v>244.00000020000002</v>
      </c>
      <c r="G18" s="461">
        <v>162.6666668</v>
      </c>
      <c r="H18" s="461">
        <v>6.8899300000000006</v>
      </c>
      <c r="I18" s="461">
        <v>84.945979999999992</v>
      </c>
      <c r="J18" s="461">
        <v>-77.72068680000001</v>
      </c>
      <c r="K18" s="463">
        <v>0.34813926200972184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0</v>
      </c>
      <c r="C19" s="461">
        <v>0.41494999999999999</v>
      </c>
      <c r="D19" s="461">
        <v>0.41494999999999999</v>
      </c>
      <c r="E19" s="462">
        <v>0</v>
      </c>
      <c r="F19" s="460">
        <v>0</v>
      </c>
      <c r="G19" s="461">
        <v>0</v>
      </c>
      <c r="H19" s="461">
        <v>0</v>
      </c>
      <c r="I19" s="461">
        <v>0</v>
      </c>
      <c r="J19" s="461">
        <v>0</v>
      </c>
      <c r="K19" s="463">
        <v>0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5.0000002000000006</v>
      </c>
      <c r="C20" s="461">
        <v>3.7904</v>
      </c>
      <c r="D20" s="461">
        <v>-1.2096002000000006</v>
      </c>
      <c r="E20" s="462">
        <v>0.75807996967680114</v>
      </c>
      <c r="F20" s="460">
        <v>5.0000002000000006</v>
      </c>
      <c r="G20" s="461">
        <v>3.3333334666666672</v>
      </c>
      <c r="H20" s="461">
        <v>0.434</v>
      </c>
      <c r="I20" s="461">
        <v>2.286</v>
      </c>
      <c r="J20" s="461">
        <v>-1.0473334666666672</v>
      </c>
      <c r="K20" s="463">
        <v>0.45719998171200071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28.679419999999997</v>
      </c>
      <c r="D21" s="461">
        <v>8.6794199999999968</v>
      </c>
      <c r="E21" s="462">
        <v>1.4339709999999999</v>
      </c>
      <c r="F21" s="460">
        <v>27.999999899999999</v>
      </c>
      <c r="G21" s="461">
        <v>18.666666599999999</v>
      </c>
      <c r="H21" s="461">
        <v>2.0699999999999998</v>
      </c>
      <c r="I21" s="461">
        <v>35.6875</v>
      </c>
      <c r="J21" s="461">
        <v>17.020833400000001</v>
      </c>
      <c r="K21" s="463">
        <v>1.2745535759805486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9.2750000000000004</v>
      </c>
      <c r="J22" s="461">
        <v>9.2750000000000004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104.834266</v>
      </c>
      <c r="C23" s="461">
        <v>99.725979999999993</v>
      </c>
      <c r="D23" s="461">
        <v>-5.1082860000000068</v>
      </c>
      <c r="E23" s="462">
        <v>0.95127274511560933</v>
      </c>
      <c r="F23" s="460">
        <v>121.39958960000001</v>
      </c>
      <c r="G23" s="461">
        <v>80.933059733333337</v>
      </c>
      <c r="H23" s="461">
        <v>7.6533100000000003</v>
      </c>
      <c r="I23" s="461">
        <v>72.883080000000007</v>
      </c>
      <c r="J23" s="461">
        <v>-8.0499797333333305</v>
      </c>
      <c r="K23" s="463">
        <v>0.60035688950961663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-20.53068</v>
      </c>
      <c r="D24" s="461">
        <v>-20.53068</v>
      </c>
      <c r="E24" s="462">
        <v>0</v>
      </c>
      <c r="F24" s="460">
        <v>0</v>
      </c>
      <c r="G24" s="461">
        <v>0</v>
      </c>
      <c r="H24" s="461">
        <v>0.06</v>
      </c>
      <c r="I24" s="461">
        <v>3.0236900000000002</v>
      </c>
      <c r="J24" s="461">
        <v>3.0236900000000002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6.9999998999999997</v>
      </c>
      <c r="C25" s="461">
        <v>6.2702</v>
      </c>
      <c r="D25" s="461">
        <v>-0.72979989999999972</v>
      </c>
      <c r="E25" s="462">
        <v>0.89574286993918384</v>
      </c>
      <c r="F25" s="460">
        <v>6.9999998999999997</v>
      </c>
      <c r="G25" s="461">
        <v>4.6666666000000001</v>
      </c>
      <c r="H25" s="461">
        <v>0.41678999999999999</v>
      </c>
      <c r="I25" s="461">
        <v>3.2564199999999999</v>
      </c>
      <c r="J25" s="461">
        <v>-1.4102466000000002</v>
      </c>
      <c r="K25" s="463">
        <v>0.46520286378861236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12.000000099999999</v>
      </c>
      <c r="C26" s="461">
        <v>15.068010000000001</v>
      </c>
      <c r="D26" s="461">
        <v>3.0680099000000016</v>
      </c>
      <c r="E26" s="462">
        <v>1.2556674895361044</v>
      </c>
      <c r="F26" s="460">
        <v>15</v>
      </c>
      <c r="G26" s="461">
        <v>10</v>
      </c>
      <c r="H26" s="461">
        <v>1.1650699999999998</v>
      </c>
      <c r="I26" s="461">
        <v>4.7699799999999994</v>
      </c>
      <c r="J26" s="461">
        <v>-5.2300200000000006</v>
      </c>
      <c r="K26" s="463">
        <v>0.31799866666666665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36.999999900000006</v>
      </c>
      <c r="C27" s="461">
        <v>39.833120000000001</v>
      </c>
      <c r="D27" s="461">
        <v>2.833120099999995</v>
      </c>
      <c r="E27" s="462">
        <v>1.0765708137204615</v>
      </c>
      <c r="F27" s="460">
        <v>42.000000099999994</v>
      </c>
      <c r="G27" s="461">
        <v>28.000000066666662</v>
      </c>
      <c r="H27" s="461">
        <v>3.8575999999999997</v>
      </c>
      <c r="I27" s="461">
        <v>28.342599999999997</v>
      </c>
      <c r="J27" s="461">
        <v>0.34259993333333583</v>
      </c>
      <c r="K27" s="463">
        <v>0.67482380791708618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1.7553337</v>
      </c>
      <c r="C28" s="461">
        <v>1.373</v>
      </c>
      <c r="D28" s="461">
        <v>-0.3823337</v>
      </c>
      <c r="E28" s="462">
        <v>0.78218745529696143</v>
      </c>
      <c r="F28" s="460">
        <v>1.9391201</v>
      </c>
      <c r="G28" s="461">
        <v>1.2927467333333333</v>
      </c>
      <c r="H28" s="461">
        <v>0</v>
      </c>
      <c r="I28" s="461">
        <v>1.0846600000000002</v>
      </c>
      <c r="J28" s="461">
        <v>-0.20808673333333316</v>
      </c>
      <c r="K28" s="463">
        <v>0.55935679280514916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</v>
      </c>
      <c r="D29" s="461">
        <v>0</v>
      </c>
      <c r="E29" s="462">
        <v>0</v>
      </c>
      <c r="F29" s="460">
        <v>0</v>
      </c>
      <c r="G29" s="461">
        <v>0</v>
      </c>
      <c r="H29" s="461">
        <v>0</v>
      </c>
      <c r="I29" s="461">
        <v>2.725E-2</v>
      </c>
      <c r="J29" s="461">
        <v>2.725E-2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0.70422000000000007</v>
      </c>
      <c r="D30" s="461">
        <v>0.70422000000000007</v>
      </c>
      <c r="E30" s="462">
        <v>0</v>
      </c>
      <c r="F30" s="460">
        <v>0</v>
      </c>
      <c r="G30" s="461">
        <v>0</v>
      </c>
      <c r="H30" s="461">
        <v>0.23474</v>
      </c>
      <c r="I30" s="461">
        <v>0.70422000000000007</v>
      </c>
      <c r="J30" s="461">
        <v>0.70422000000000007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</v>
      </c>
      <c r="C31" s="461">
        <v>0.87120000000000009</v>
      </c>
      <c r="D31" s="461">
        <v>-1.1288</v>
      </c>
      <c r="E31" s="462">
        <v>0.43560000000000004</v>
      </c>
      <c r="F31" s="460">
        <v>2</v>
      </c>
      <c r="G31" s="461">
        <v>1.3333333333333333</v>
      </c>
      <c r="H31" s="461">
        <v>0</v>
      </c>
      <c r="I31" s="461">
        <v>0.47272000000000003</v>
      </c>
      <c r="J31" s="461">
        <v>-0.86061333333333323</v>
      </c>
      <c r="K31" s="463">
        <v>0.23636000000000001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18.0973556</v>
      </c>
      <c r="C32" s="461">
        <v>21.782040000000002</v>
      </c>
      <c r="D32" s="461">
        <v>3.6846844000000019</v>
      </c>
      <c r="E32" s="462">
        <v>1.2036034701114013</v>
      </c>
      <c r="F32" s="460">
        <v>26.478892699999999</v>
      </c>
      <c r="G32" s="461">
        <v>17.652595133333332</v>
      </c>
      <c r="H32" s="461">
        <v>0</v>
      </c>
      <c r="I32" s="461">
        <v>17.49681</v>
      </c>
      <c r="J32" s="461">
        <v>-0.15578513333333177</v>
      </c>
      <c r="K32" s="463">
        <v>0.66078329627431887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22.000000100000001</v>
      </c>
      <c r="C33" s="461">
        <v>18.11787</v>
      </c>
      <c r="D33" s="461">
        <v>-3.8821301000000012</v>
      </c>
      <c r="E33" s="462">
        <v>0.82353954171118382</v>
      </c>
      <c r="F33" s="460">
        <v>22.000000100000001</v>
      </c>
      <c r="G33" s="461">
        <v>14.666666733333335</v>
      </c>
      <c r="H33" s="461">
        <v>1.9191099999999999</v>
      </c>
      <c r="I33" s="461">
        <v>13.70473</v>
      </c>
      <c r="J33" s="461">
        <v>-0.96193673333333507</v>
      </c>
      <c r="K33" s="463">
        <v>0.62294226989571688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4.9815766999999997</v>
      </c>
      <c r="C34" s="461">
        <v>16.236999999999998</v>
      </c>
      <c r="D34" s="461">
        <v>11.255423299999999</v>
      </c>
      <c r="E34" s="462">
        <v>3.2594098169762193</v>
      </c>
      <c r="F34" s="460">
        <v>4.9815766999999997</v>
      </c>
      <c r="G34" s="461">
        <v>3.321051133333333</v>
      </c>
      <c r="H34" s="461">
        <v>0</v>
      </c>
      <c r="I34" s="461">
        <v>0</v>
      </c>
      <c r="J34" s="461">
        <v>-3.321051133333333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3.7090378999999998</v>
      </c>
      <c r="C35" s="461">
        <v>2.2704599999999999</v>
      </c>
      <c r="D35" s="461">
        <v>-1.4385778999999999</v>
      </c>
      <c r="E35" s="462">
        <v>0.61214257206700429</v>
      </c>
      <c r="F35" s="460">
        <v>4.3599937000000004</v>
      </c>
      <c r="G35" s="461">
        <v>2.9066624666666669</v>
      </c>
      <c r="H35" s="461">
        <v>13.486660000000001</v>
      </c>
      <c r="I35" s="461">
        <v>13.555669999999999</v>
      </c>
      <c r="J35" s="461">
        <v>10.649007533333332</v>
      </c>
      <c r="K35" s="463">
        <v>3.1091031163645941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0.70903779999999994</v>
      </c>
      <c r="C36" s="461">
        <v>0</v>
      </c>
      <c r="D36" s="461">
        <v>-0.70903779999999994</v>
      </c>
      <c r="E36" s="462">
        <v>0</v>
      </c>
      <c r="F36" s="460">
        <v>1.7725944999999999</v>
      </c>
      <c r="G36" s="461">
        <v>1.1817296666666666</v>
      </c>
      <c r="H36" s="461">
        <v>0</v>
      </c>
      <c r="I36" s="461">
        <v>0</v>
      </c>
      <c r="J36" s="461">
        <v>-1.1817296666666666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0</v>
      </c>
      <c r="C37" s="461">
        <v>1.4847000000000001</v>
      </c>
      <c r="D37" s="461">
        <v>1.4847000000000001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3.0000001000000003</v>
      </c>
      <c r="C38" s="461">
        <v>0.78576000000000001</v>
      </c>
      <c r="D38" s="461">
        <v>-2.2142401000000005</v>
      </c>
      <c r="E38" s="462">
        <v>0.26191999126933363</v>
      </c>
      <c r="F38" s="460">
        <v>2.5873991999999997</v>
      </c>
      <c r="G38" s="461">
        <v>1.7249327999999997</v>
      </c>
      <c r="H38" s="461">
        <v>0</v>
      </c>
      <c r="I38" s="461">
        <v>6.9010000000000002E-2</v>
      </c>
      <c r="J38" s="461">
        <v>-1.6559227999999997</v>
      </c>
      <c r="K38" s="463">
        <v>2.6671570432579561E-2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</v>
      </c>
      <c r="C39" s="461">
        <v>0</v>
      </c>
      <c r="D39" s="461">
        <v>0</v>
      </c>
      <c r="E39" s="462">
        <v>0</v>
      </c>
      <c r="F39" s="460">
        <v>0</v>
      </c>
      <c r="G39" s="461">
        <v>0</v>
      </c>
      <c r="H39" s="461">
        <v>13.486660000000001</v>
      </c>
      <c r="I39" s="461">
        <v>13.486660000000001</v>
      </c>
      <c r="J39" s="461">
        <v>13.486660000000001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3.9999998999999997</v>
      </c>
      <c r="C40" s="461">
        <v>86.733949999999993</v>
      </c>
      <c r="D40" s="461">
        <v>82.733950099999987</v>
      </c>
      <c r="E40" s="462">
        <v>21.683488042087202</v>
      </c>
      <c r="F40" s="460">
        <v>35.999999900000006</v>
      </c>
      <c r="G40" s="461">
        <v>23.999999933333338</v>
      </c>
      <c r="H40" s="461">
        <v>1.18502</v>
      </c>
      <c r="I40" s="461">
        <v>39.669969999999999</v>
      </c>
      <c r="J40" s="461">
        <v>15.669970066666661</v>
      </c>
      <c r="K40" s="463">
        <v>1.1019436141720653</v>
      </c>
      <c r="L40" s="150"/>
      <c r="M40" s="459" t="str">
        <f t="shared" si="0"/>
        <v>X</v>
      </c>
    </row>
    <row r="41" spans="1:13" ht="14.45" customHeight="1" x14ac:dyDescent="0.2">
      <c r="A41" s="464" t="s">
        <v>302</v>
      </c>
      <c r="B41" s="460">
        <v>0</v>
      </c>
      <c r="C41" s="461">
        <v>3.8724600000000002</v>
      </c>
      <c r="D41" s="461">
        <v>3.8724600000000002</v>
      </c>
      <c r="E41" s="462">
        <v>0</v>
      </c>
      <c r="F41" s="460">
        <v>0</v>
      </c>
      <c r="G41" s="461">
        <v>0</v>
      </c>
      <c r="H41" s="461">
        <v>0.31218000000000001</v>
      </c>
      <c r="I41" s="461">
        <v>3.2738</v>
      </c>
      <c r="J41" s="461">
        <v>3.2738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31.603429999999999</v>
      </c>
      <c r="D42" s="461">
        <v>31.603429999999999</v>
      </c>
      <c r="E42" s="462">
        <v>0</v>
      </c>
      <c r="F42" s="460">
        <v>32</v>
      </c>
      <c r="G42" s="461">
        <v>21.333333333333332</v>
      </c>
      <c r="H42" s="461">
        <v>0.55200000000000005</v>
      </c>
      <c r="I42" s="461">
        <v>34.347059999999999</v>
      </c>
      <c r="J42" s="461">
        <v>13.013726666666667</v>
      </c>
      <c r="K42" s="463">
        <v>1.073345625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1</v>
      </c>
      <c r="C43" s="461">
        <v>0.92527000000000004</v>
      </c>
      <c r="D43" s="461">
        <v>-7.4729999999999963E-2</v>
      </c>
      <c r="E43" s="462">
        <v>0.92527000000000004</v>
      </c>
      <c r="F43" s="460">
        <v>1</v>
      </c>
      <c r="G43" s="461">
        <v>0.66666666666666663</v>
      </c>
      <c r="H43" s="461">
        <v>0</v>
      </c>
      <c r="I43" s="461">
        <v>0</v>
      </c>
      <c r="J43" s="461">
        <v>-0.66666666666666663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2.9999998999999997</v>
      </c>
      <c r="C44" s="461">
        <v>2.9921500000000001</v>
      </c>
      <c r="D44" s="461">
        <v>-7.8498999999996322E-3</v>
      </c>
      <c r="E44" s="462">
        <v>0.99738336657944571</v>
      </c>
      <c r="F44" s="460">
        <v>2.9999998999999997</v>
      </c>
      <c r="G44" s="461">
        <v>1.9999999333333331</v>
      </c>
      <c r="H44" s="461">
        <v>0.32083999999999996</v>
      </c>
      <c r="I44" s="461">
        <v>2.0491100000000002</v>
      </c>
      <c r="J44" s="461">
        <v>4.9110066666667063E-2</v>
      </c>
      <c r="K44" s="463">
        <v>0.68303668943455642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0.31866</v>
      </c>
      <c r="D45" s="461">
        <v>0.31866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42.906599999999997</v>
      </c>
      <c r="D46" s="461">
        <v>42.906599999999997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4.11538</v>
      </c>
      <c r="D47" s="461">
        <v>4.11538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184.74593489999998</v>
      </c>
      <c r="C48" s="461">
        <v>179.505</v>
      </c>
      <c r="D48" s="461">
        <v>-5.240934899999985</v>
      </c>
      <c r="E48" s="462">
        <v>0.97163166321988725</v>
      </c>
      <c r="F48" s="460">
        <v>185.5022213</v>
      </c>
      <c r="G48" s="461">
        <v>123.66814753333334</v>
      </c>
      <c r="H48" s="461">
        <v>11.13</v>
      </c>
      <c r="I48" s="461">
        <v>118.54</v>
      </c>
      <c r="J48" s="461">
        <v>-5.1281475333333333</v>
      </c>
      <c r="K48" s="463">
        <v>0.63902199752257094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184.74593489999998</v>
      </c>
      <c r="C49" s="461">
        <v>179.505</v>
      </c>
      <c r="D49" s="461">
        <v>-5.240934899999985</v>
      </c>
      <c r="E49" s="462">
        <v>0.97163166321988725</v>
      </c>
      <c r="F49" s="460">
        <v>185.5022213</v>
      </c>
      <c r="G49" s="461">
        <v>123.66814753333334</v>
      </c>
      <c r="H49" s="461">
        <v>11.13</v>
      </c>
      <c r="I49" s="461">
        <v>118.54</v>
      </c>
      <c r="J49" s="461">
        <v>-5.1281475333333333</v>
      </c>
      <c r="K49" s="463">
        <v>0.63902199752257094</v>
      </c>
      <c r="L49" s="150"/>
      <c r="M49" s="459" t="str">
        <f t="shared" si="0"/>
        <v>X</v>
      </c>
    </row>
    <row r="50" spans="1:13" ht="14.45" customHeight="1" x14ac:dyDescent="0.2">
      <c r="A50" s="464" t="s">
        <v>311</v>
      </c>
      <c r="B50" s="460">
        <v>74.717999899999995</v>
      </c>
      <c r="C50" s="461">
        <v>72.311999999999998</v>
      </c>
      <c r="D50" s="461">
        <v>-2.4059998999999976</v>
      </c>
      <c r="E50" s="462">
        <v>0.96779892524933608</v>
      </c>
      <c r="F50" s="460">
        <v>72.094451899999996</v>
      </c>
      <c r="G50" s="461">
        <v>48.062967933333333</v>
      </c>
      <c r="H50" s="461">
        <v>5.806</v>
      </c>
      <c r="I50" s="461">
        <v>45.241999999999997</v>
      </c>
      <c r="J50" s="461">
        <v>-2.8209679333333355</v>
      </c>
      <c r="K50" s="463">
        <v>0.62753788686477274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28.295901300000001</v>
      </c>
      <c r="C51" s="461">
        <v>25.026</v>
      </c>
      <c r="D51" s="461">
        <v>-3.2699013000000008</v>
      </c>
      <c r="E51" s="462">
        <v>0.88443904771465964</v>
      </c>
      <c r="F51" s="460">
        <v>28.981501300000001</v>
      </c>
      <c r="G51" s="461">
        <v>19.321000866666669</v>
      </c>
      <c r="H51" s="461">
        <v>2.734</v>
      </c>
      <c r="I51" s="461">
        <v>18.716000000000001</v>
      </c>
      <c r="J51" s="461">
        <v>-0.60500086666666775</v>
      </c>
      <c r="K51" s="463">
        <v>0.64579125167680673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81.732033700000002</v>
      </c>
      <c r="C52" s="461">
        <v>82.167000000000002</v>
      </c>
      <c r="D52" s="461">
        <v>0.43496629999999925</v>
      </c>
      <c r="E52" s="462">
        <v>1.0053218582764814</v>
      </c>
      <c r="F52" s="460">
        <v>84.426268100000001</v>
      </c>
      <c r="G52" s="461">
        <v>56.284178733333334</v>
      </c>
      <c r="H52" s="461">
        <v>2.59</v>
      </c>
      <c r="I52" s="461">
        <v>54.582000000000001</v>
      </c>
      <c r="J52" s="461">
        <v>-1.7021787333333336</v>
      </c>
      <c r="K52" s="463">
        <v>0.64650494719664153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1343.0908715999999</v>
      </c>
      <c r="C53" s="461">
        <v>1503.1724400000001</v>
      </c>
      <c r="D53" s="461">
        <v>160.08156840000015</v>
      </c>
      <c r="E53" s="462">
        <v>1.1191889333662866</v>
      </c>
      <c r="F53" s="460">
        <v>3393.9219246000002</v>
      </c>
      <c r="G53" s="461">
        <v>2262.6146164000002</v>
      </c>
      <c r="H53" s="461">
        <v>156.59208999999998</v>
      </c>
      <c r="I53" s="461">
        <v>890.40035999999998</v>
      </c>
      <c r="J53" s="461">
        <v>-1372.2142564000001</v>
      </c>
      <c r="K53" s="463">
        <v>0.26235145645106156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192.42510289999998</v>
      </c>
      <c r="C54" s="461">
        <v>298.64371999999997</v>
      </c>
      <c r="D54" s="461">
        <v>106.21861709999999</v>
      </c>
      <c r="E54" s="462">
        <v>1.5519997936818044</v>
      </c>
      <c r="F54" s="460">
        <v>1357.901443</v>
      </c>
      <c r="G54" s="461">
        <v>905.26762866666661</v>
      </c>
      <c r="H54" s="461">
        <v>27.23714</v>
      </c>
      <c r="I54" s="461">
        <v>94.551839999999999</v>
      </c>
      <c r="J54" s="461">
        <v>-810.71578866666664</v>
      </c>
      <c r="K54" s="463">
        <v>6.9630856118031242E-2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192.42510289999998</v>
      </c>
      <c r="C55" s="461">
        <v>298.64371999999997</v>
      </c>
      <c r="D55" s="461">
        <v>106.21861709999999</v>
      </c>
      <c r="E55" s="462">
        <v>1.5519997936818044</v>
      </c>
      <c r="F55" s="460">
        <v>1357.901443</v>
      </c>
      <c r="G55" s="461">
        <v>905.26762866666661</v>
      </c>
      <c r="H55" s="461">
        <v>27.23714</v>
      </c>
      <c r="I55" s="461">
        <v>94.551839999999999</v>
      </c>
      <c r="J55" s="461">
        <v>-810.71578866666664</v>
      </c>
      <c r="K55" s="463">
        <v>6.9630856118031242E-2</v>
      </c>
      <c r="L55" s="150"/>
      <c r="M55" s="459" t="str">
        <f t="shared" si="0"/>
        <v>X</v>
      </c>
    </row>
    <row r="56" spans="1:13" ht="14.45" customHeight="1" x14ac:dyDescent="0.2">
      <c r="A56" s="464" t="s">
        <v>317</v>
      </c>
      <c r="B56" s="460">
        <v>92.780836699999995</v>
      </c>
      <c r="C56" s="461">
        <v>126.19007999999999</v>
      </c>
      <c r="D56" s="461">
        <v>33.4092433</v>
      </c>
      <c r="E56" s="462">
        <v>1.3600877561389786</v>
      </c>
      <c r="F56" s="460">
        <v>92.780836800000003</v>
      </c>
      <c r="G56" s="461">
        <v>61.8538912</v>
      </c>
      <c r="H56" s="461">
        <v>0</v>
      </c>
      <c r="I56" s="461">
        <v>39.312899999999999</v>
      </c>
      <c r="J56" s="461">
        <v>-22.540991200000001</v>
      </c>
      <c r="K56" s="463">
        <v>0.42371788567442625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0.66547509999999999</v>
      </c>
      <c r="C57" s="461">
        <v>0</v>
      </c>
      <c r="D57" s="461">
        <v>-0.66547509999999999</v>
      </c>
      <c r="E57" s="462">
        <v>0</v>
      </c>
      <c r="F57" s="460">
        <v>1.3141208</v>
      </c>
      <c r="G57" s="461">
        <v>0.87608053333333336</v>
      </c>
      <c r="H57" s="461">
        <v>0</v>
      </c>
      <c r="I57" s="461">
        <v>0</v>
      </c>
      <c r="J57" s="461">
        <v>-0.87608053333333336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38</v>
      </c>
      <c r="C58" s="461">
        <v>136.70681999999999</v>
      </c>
      <c r="D58" s="461">
        <v>98.706819999999993</v>
      </c>
      <c r="E58" s="462">
        <v>3.597547894736842</v>
      </c>
      <c r="F58" s="460">
        <v>117.6578355</v>
      </c>
      <c r="G58" s="461">
        <v>78.438557000000003</v>
      </c>
      <c r="H58" s="461">
        <v>0</v>
      </c>
      <c r="I58" s="461">
        <v>0</v>
      </c>
      <c r="J58" s="461">
        <v>-78.438557000000003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30.978791099999999</v>
      </c>
      <c r="C59" s="461">
        <v>25.863599999999998</v>
      </c>
      <c r="D59" s="461">
        <v>-5.1151911000000005</v>
      </c>
      <c r="E59" s="462">
        <v>0.8348808678980375</v>
      </c>
      <c r="F59" s="460">
        <v>36.703322</v>
      </c>
      <c r="G59" s="461">
        <v>24.468881333333332</v>
      </c>
      <c r="H59" s="461">
        <v>1.5928399999999998</v>
      </c>
      <c r="I59" s="461">
        <v>25.723680000000002</v>
      </c>
      <c r="J59" s="461">
        <v>1.2547986666666695</v>
      </c>
      <c r="K59" s="463">
        <v>0.70085427144714585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30</v>
      </c>
      <c r="C60" s="461">
        <v>8.8112199999999987</v>
      </c>
      <c r="D60" s="461">
        <v>-21.188780000000001</v>
      </c>
      <c r="E60" s="462">
        <v>0.29370733333333326</v>
      </c>
      <c r="F60" s="460">
        <v>1109.4453278999999</v>
      </c>
      <c r="G60" s="461">
        <v>739.63021859999992</v>
      </c>
      <c r="H60" s="461">
        <v>22.764500000000002</v>
      </c>
      <c r="I60" s="461">
        <v>24.244499999999999</v>
      </c>
      <c r="J60" s="461">
        <v>-715.3857185999999</v>
      </c>
      <c r="K60" s="463">
        <v>2.1852811842374337E-2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1.0720000000000001</v>
      </c>
      <c r="D61" s="461">
        <v>1.0720000000000001</v>
      </c>
      <c r="E61" s="462">
        <v>0</v>
      </c>
      <c r="F61" s="460">
        <v>0</v>
      </c>
      <c r="G61" s="461">
        <v>0</v>
      </c>
      <c r="H61" s="461">
        <v>2.8798000000000004</v>
      </c>
      <c r="I61" s="461">
        <v>5.2707600000000001</v>
      </c>
      <c r="J61" s="461">
        <v>5.2707600000000001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55.207999999999998</v>
      </c>
      <c r="D62" s="461">
        <v>55.207999999999998</v>
      </c>
      <c r="E62" s="462">
        <v>0</v>
      </c>
      <c r="F62" s="460">
        <v>0</v>
      </c>
      <c r="G62" s="461">
        <v>0</v>
      </c>
      <c r="H62" s="461">
        <v>0</v>
      </c>
      <c r="I62" s="461">
        <v>4.0819999999999999</v>
      </c>
      <c r="J62" s="461">
        <v>4.0819999999999999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55.207999999999998</v>
      </c>
      <c r="D63" s="461">
        <v>55.207999999999998</v>
      </c>
      <c r="E63" s="462">
        <v>0</v>
      </c>
      <c r="F63" s="460">
        <v>0</v>
      </c>
      <c r="G63" s="461">
        <v>0</v>
      </c>
      <c r="H63" s="461">
        <v>0</v>
      </c>
      <c r="I63" s="461">
        <v>4.0819999999999999</v>
      </c>
      <c r="J63" s="461">
        <v>4.0819999999999999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325</v>
      </c>
      <c r="B64" s="460">
        <v>0</v>
      </c>
      <c r="C64" s="461">
        <v>39.886000000000003</v>
      </c>
      <c r="D64" s="461">
        <v>39.886000000000003</v>
      </c>
      <c r="E64" s="462">
        <v>0</v>
      </c>
      <c r="F64" s="460">
        <v>0</v>
      </c>
      <c r="G64" s="461">
        <v>0</v>
      </c>
      <c r="H64" s="461">
        <v>0</v>
      </c>
      <c r="I64" s="461">
        <v>4.0819999999999999</v>
      </c>
      <c r="J64" s="461">
        <v>4.0819999999999999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15.321999999999999</v>
      </c>
      <c r="D65" s="461">
        <v>15.321999999999999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1150.6657686999999</v>
      </c>
      <c r="C66" s="461">
        <v>1149.3207199999999</v>
      </c>
      <c r="D66" s="461">
        <v>-1.3450487000000066</v>
      </c>
      <c r="E66" s="462">
        <v>0.99883106916309883</v>
      </c>
      <c r="F66" s="460">
        <v>2036.0204816</v>
      </c>
      <c r="G66" s="461">
        <v>1357.3469877333334</v>
      </c>
      <c r="H66" s="461">
        <v>129.35495</v>
      </c>
      <c r="I66" s="461">
        <v>791.76652000000001</v>
      </c>
      <c r="J66" s="461">
        <v>-565.58046773333342</v>
      </c>
      <c r="K66" s="463">
        <v>0.38887944750820624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0</v>
      </c>
      <c r="C67" s="461">
        <v>0</v>
      </c>
      <c r="D67" s="461">
        <v>0</v>
      </c>
      <c r="E67" s="462">
        <v>0</v>
      </c>
      <c r="F67" s="460">
        <v>0</v>
      </c>
      <c r="G67" s="461">
        <v>0</v>
      </c>
      <c r="H67" s="461">
        <v>-0.36299999999999999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>X</v>
      </c>
    </row>
    <row r="68" spans="1:13" ht="14.45" customHeight="1" x14ac:dyDescent="0.2">
      <c r="A68" s="464" t="s">
        <v>329</v>
      </c>
      <c r="B68" s="460">
        <v>0</v>
      </c>
      <c r="C68" s="461">
        <v>0</v>
      </c>
      <c r="D68" s="461">
        <v>0</v>
      </c>
      <c r="E68" s="462">
        <v>0</v>
      </c>
      <c r="F68" s="460">
        <v>0</v>
      </c>
      <c r="G68" s="461">
        <v>0</v>
      </c>
      <c r="H68" s="461">
        <v>-0.36299999999999999</v>
      </c>
      <c r="I68" s="461">
        <v>0</v>
      </c>
      <c r="J68" s="461">
        <v>0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57.365897599999997</v>
      </c>
      <c r="C69" s="461">
        <v>50.143380000000001</v>
      </c>
      <c r="D69" s="461">
        <v>-7.2225175999999962</v>
      </c>
      <c r="E69" s="462">
        <v>0.87409736616759581</v>
      </c>
      <c r="F69" s="460">
        <v>15.185571599999999</v>
      </c>
      <c r="G69" s="461">
        <v>10.123714399999999</v>
      </c>
      <c r="H69" s="461">
        <v>4.64825</v>
      </c>
      <c r="I69" s="461">
        <v>39.249489999999994</v>
      </c>
      <c r="J69" s="461">
        <v>29.125775599999997</v>
      </c>
      <c r="K69" s="463">
        <v>2.5846567408763192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43.368222699999997</v>
      </c>
      <c r="C70" s="461">
        <v>38.634900000000002</v>
      </c>
      <c r="D70" s="461">
        <v>-4.7333226999999951</v>
      </c>
      <c r="E70" s="462">
        <v>0.89085735118215958</v>
      </c>
      <c r="F70" s="460">
        <v>0</v>
      </c>
      <c r="G70" s="461">
        <v>0</v>
      </c>
      <c r="H70" s="461">
        <v>3.3826999999999998</v>
      </c>
      <c r="I70" s="461">
        <v>28.0702</v>
      </c>
      <c r="J70" s="461">
        <v>28.0702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13.9976749</v>
      </c>
      <c r="C71" s="461">
        <v>11.508479999999999</v>
      </c>
      <c r="D71" s="461">
        <v>-2.4891949000000011</v>
      </c>
      <c r="E71" s="462">
        <v>0.8221708306713138</v>
      </c>
      <c r="F71" s="460">
        <v>15.185571599999999</v>
      </c>
      <c r="G71" s="461">
        <v>10.123714399999999</v>
      </c>
      <c r="H71" s="461">
        <v>1.26555</v>
      </c>
      <c r="I71" s="461">
        <v>11.179290000000002</v>
      </c>
      <c r="J71" s="461">
        <v>1.0555756000000027</v>
      </c>
      <c r="K71" s="463">
        <v>0.73617841293507857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22.2229493</v>
      </c>
      <c r="C72" s="461">
        <v>21.7575</v>
      </c>
      <c r="D72" s="461">
        <v>-0.46544929999999951</v>
      </c>
      <c r="E72" s="462">
        <v>0.97905546677371036</v>
      </c>
      <c r="F72" s="460">
        <v>22.248689600000002</v>
      </c>
      <c r="G72" s="461">
        <v>14.832459733333335</v>
      </c>
      <c r="H72" s="461">
        <v>0</v>
      </c>
      <c r="I72" s="461">
        <v>14.73</v>
      </c>
      <c r="J72" s="461">
        <v>-0.10245973333333502</v>
      </c>
      <c r="K72" s="463">
        <v>0.66206146361087259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2.7</v>
      </c>
      <c r="C73" s="461">
        <v>2.7</v>
      </c>
      <c r="D73" s="461">
        <v>0</v>
      </c>
      <c r="E73" s="462">
        <v>1</v>
      </c>
      <c r="F73" s="460">
        <v>2.7</v>
      </c>
      <c r="G73" s="461">
        <v>1.8</v>
      </c>
      <c r="H73" s="461">
        <v>0</v>
      </c>
      <c r="I73" s="461">
        <v>2.0249999999999999</v>
      </c>
      <c r="J73" s="461">
        <v>0.22499999999999987</v>
      </c>
      <c r="K73" s="463">
        <v>0.74999999999999989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19.522949300000001</v>
      </c>
      <c r="C74" s="461">
        <v>19.057500000000001</v>
      </c>
      <c r="D74" s="461">
        <v>-0.46544929999999951</v>
      </c>
      <c r="E74" s="462">
        <v>0.976158863456148</v>
      </c>
      <c r="F74" s="460">
        <v>19.548689600000003</v>
      </c>
      <c r="G74" s="461">
        <v>13.032459733333335</v>
      </c>
      <c r="H74" s="461">
        <v>0</v>
      </c>
      <c r="I74" s="461">
        <v>12.705</v>
      </c>
      <c r="J74" s="461">
        <v>-0.32745973333333467</v>
      </c>
      <c r="K74" s="463">
        <v>0.64991568539714284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318.0081386</v>
      </c>
      <c r="C75" s="461">
        <v>372.85591999999997</v>
      </c>
      <c r="D75" s="461">
        <v>54.847781399999974</v>
      </c>
      <c r="E75" s="462">
        <v>1.1724728858873299</v>
      </c>
      <c r="F75" s="460">
        <v>427.92541190000003</v>
      </c>
      <c r="G75" s="461">
        <v>285.28360793333337</v>
      </c>
      <c r="H75" s="461">
        <v>31.99166</v>
      </c>
      <c r="I75" s="461">
        <v>266.15481</v>
      </c>
      <c r="J75" s="461">
        <v>-19.128797933333374</v>
      </c>
      <c r="K75" s="463">
        <v>0.62196542340934058</v>
      </c>
      <c r="L75" s="150"/>
      <c r="M75" s="459" t="str">
        <f t="shared" si="1"/>
        <v>X</v>
      </c>
    </row>
    <row r="76" spans="1:13" ht="14.45" customHeight="1" x14ac:dyDescent="0.2">
      <c r="A76" s="464" t="s">
        <v>337</v>
      </c>
      <c r="B76" s="460">
        <v>271.33456800000005</v>
      </c>
      <c r="C76" s="461">
        <v>271.17266999999998</v>
      </c>
      <c r="D76" s="461">
        <v>-0.16189800000006471</v>
      </c>
      <c r="E76" s="462">
        <v>0.99940332703940593</v>
      </c>
      <c r="F76" s="460">
        <v>311.12826840000002</v>
      </c>
      <c r="G76" s="461">
        <v>207.41884560000003</v>
      </c>
      <c r="H76" s="461">
        <v>23.692589999999999</v>
      </c>
      <c r="I76" s="461">
        <v>186.62273000000002</v>
      </c>
      <c r="J76" s="461">
        <v>-20.796115600000007</v>
      </c>
      <c r="K76" s="463">
        <v>0.59982569555547338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2.5921601999999999</v>
      </c>
      <c r="C77" s="461">
        <v>0</v>
      </c>
      <c r="D77" s="461">
        <v>-2.5921601999999999</v>
      </c>
      <c r="E77" s="462">
        <v>0</v>
      </c>
      <c r="F77" s="460">
        <v>3.3017585</v>
      </c>
      <c r="G77" s="461">
        <v>2.2011723333333335</v>
      </c>
      <c r="H77" s="461">
        <v>0</v>
      </c>
      <c r="I77" s="461">
        <v>0</v>
      </c>
      <c r="J77" s="461">
        <v>-2.2011723333333335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0.35969400000000001</v>
      </c>
      <c r="C78" s="461">
        <v>0.36299999999999999</v>
      </c>
      <c r="D78" s="461">
        <v>3.3059999999999756E-3</v>
      </c>
      <c r="E78" s="462">
        <v>1.0091911458072695</v>
      </c>
      <c r="F78" s="460">
        <v>0.44706879999999999</v>
      </c>
      <c r="G78" s="461">
        <v>0.29804586666666666</v>
      </c>
      <c r="H78" s="461">
        <v>0</v>
      </c>
      <c r="I78" s="461">
        <v>0.182</v>
      </c>
      <c r="J78" s="461">
        <v>-0.11604586666666666</v>
      </c>
      <c r="K78" s="463">
        <v>0.40709617848528012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29.160716000000001</v>
      </c>
      <c r="C79" s="461">
        <v>29.075220000000002</v>
      </c>
      <c r="D79" s="461">
        <v>-8.5495999999999128E-2</v>
      </c>
      <c r="E79" s="462">
        <v>0.99706811039893539</v>
      </c>
      <c r="F79" s="460">
        <v>30.886437099999998</v>
      </c>
      <c r="G79" s="461">
        <v>20.590958066666666</v>
      </c>
      <c r="H79" s="461">
        <v>2.4312300000000002</v>
      </c>
      <c r="I79" s="461">
        <v>21.728650000000002</v>
      </c>
      <c r="J79" s="461">
        <v>1.1376919333333362</v>
      </c>
      <c r="K79" s="463">
        <v>0.70350134363668648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14.561000400000001</v>
      </c>
      <c r="C80" s="461">
        <v>72.24503</v>
      </c>
      <c r="D80" s="461">
        <v>57.684029600000002</v>
      </c>
      <c r="E80" s="462">
        <v>4.961543026947516</v>
      </c>
      <c r="F80" s="460">
        <v>82.161879100000007</v>
      </c>
      <c r="G80" s="461">
        <v>54.774586066666672</v>
      </c>
      <c r="H80" s="461">
        <v>5.8678400000000002</v>
      </c>
      <c r="I80" s="461">
        <v>57.621430000000004</v>
      </c>
      <c r="J80" s="461">
        <v>2.8468439333333322</v>
      </c>
      <c r="K80" s="463">
        <v>0.70131587338537393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0.84035749999999998</v>
      </c>
      <c r="C81" s="461">
        <v>0</v>
      </c>
      <c r="D81" s="461">
        <v>-0.84035749999999998</v>
      </c>
      <c r="E81" s="462">
        <v>0</v>
      </c>
      <c r="F81" s="460">
        <v>1.2605363000000001</v>
      </c>
      <c r="G81" s="461">
        <v>0.84035753333333341</v>
      </c>
      <c r="H81" s="461">
        <v>0</v>
      </c>
      <c r="I81" s="461">
        <v>0</v>
      </c>
      <c r="J81" s="461">
        <v>-0.84035753333333341</v>
      </c>
      <c r="K81" s="463">
        <v>0</v>
      </c>
      <c r="L81" s="150"/>
      <c r="M81" s="459" t="str">
        <f t="shared" si="1"/>
        <v>X</v>
      </c>
    </row>
    <row r="82" spans="1:13" ht="14.45" customHeight="1" x14ac:dyDescent="0.2">
      <c r="A82" s="464" t="s">
        <v>343</v>
      </c>
      <c r="B82" s="460">
        <v>0.84035749999999998</v>
      </c>
      <c r="C82" s="461">
        <v>0</v>
      </c>
      <c r="D82" s="461">
        <v>-0.84035749999999998</v>
      </c>
      <c r="E82" s="462">
        <v>0</v>
      </c>
      <c r="F82" s="460">
        <v>1.2605363000000001</v>
      </c>
      <c r="G82" s="461">
        <v>0.84035753333333341</v>
      </c>
      <c r="H82" s="461">
        <v>0</v>
      </c>
      <c r="I82" s="461">
        <v>0</v>
      </c>
      <c r="J82" s="461">
        <v>-0.84035753333333341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537.50022730000001</v>
      </c>
      <c r="C83" s="461">
        <v>591.87209999999993</v>
      </c>
      <c r="D83" s="461">
        <v>54.371872699999926</v>
      </c>
      <c r="E83" s="462">
        <v>1.1011569296874972</v>
      </c>
      <c r="F83" s="460">
        <v>1253.9911129</v>
      </c>
      <c r="G83" s="461">
        <v>835.99407526666664</v>
      </c>
      <c r="H83" s="461">
        <v>93.078039999999987</v>
      </c>
      <c r="I83" s="461">
        <v>351.53209000000004</v>
      </c>
      <c r="J83" s="461">
        <v>-484.4619852666666</v>
      </c>
      <c r="K83" s="463">
        <v>0.28033060711813285</v>
      </c>
      <c r="L83" s="150"/>
      <c r="M83" s="459" t="str">
        <f t="shared" si="1"/>
        <v>X</v>
      </c>
    </row>
    <row r="84" spans="1:13" ht="14.45" customHeight="1" x14ac:dyDescent="0.2">
      <c r="A84" s="464" t="s">
        <v>345</v>
      </c>
      <c r="B84" s="460">
        <v>0</v>
      </c>
      <c r="C84" s="461">
        <v>0</v>
      </c>
      <c r="D84" s="461">
        <v>0</v>
      </c>
      <c r="E84" s="462">
        <v>0</v>
      </c>
      <c r="F84" s="460">
        <v>0</v>
      </c>
      <c r="G84" s="461">
        <v>0</v>
      </c>
      <c r="H84" s="461">
        <v>0</v>
      </c>
      <c r="I84" s="461">
        <v>21.542000000000002</v>
      </c>
      <c r="J84" s="461">
        <v>21.542000000000002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295.84675319999997</v>
      </c>
      <c r="C85" s="461">
        <v>412.55715000000004</v>
      </c>
      <c r="D85" s="461">
        <v>116.71039680000007</v>
      </c>
      <c r="E85" s="462">
        <v>1.3944961218523189</v>
      </c>
      <c r="F85" s="460">
        <v>332.49428259999996</v>
      </c>
      <c r="G85" s="461">
        <v>221.66285506666665</v>
      </c>
      <c r="H85" s="461">
        <v>93.078039999999987</v>
      </c>
      <c r="I85" s="461">
        <v>236.38490999999999</v>
      </c>
      <c r="J85" s="461">
        <v>14.722054933333339</v>
      </c>
      <c r="K85" s="463">
        <v>0.71094428497099216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10</v>
      </c>
      <c r="C86" s="461">
        <v>11.136379999999999</v>
      </c>
      <c r="D86" s="461">
        <v>1.1363799999999991</v>
      </c>
      <c r="E86" s="462">
        <v>1.1136379999999999</v>
      </c>
      <c r="F86" s="460">
        <v>10</v>
      </c>
      <c r="G86" s="461">
        <v>6.666666666666667</v>
      </c>
      <c r="H86" s="461">
        <v>0</v>
      </c>
      <c r="I86" s="461">
        <v>5.1887799999999995</v>
      </c>
      <c r="J86" s="461">
        <v>-1.4778866666666675</v>
      </c>
      <c r="K86" s="463">
        <v>0.51887799999999995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226.65347370000001</v>
      </c>
      <c r="C87" s="461">
        <v>167.91896</v>
      </c>
      <c r="D87" s="461">
        <v>-58.734513700000008</v>
      </c>
      <c r="E87" s="462">
        <v>0.7408620625080673</v>
      </c>
      <c r="F87" s="460">
        <v>240.91837749999999</v>
      </c>
      <c r="G87" s="461">
        <v>160.61225166666665</v>
      </c>
      <c r="H87" s="461">
        <v>0</v>
      </c>
      <c r="I87" s="461">
        <v>50.910019999999996</v>
      </c>
      <c r="J87" s="461">
        <v>-109.70223166666665</v>
      </c>
      <c r="K87" s="463">
        <v>0.21131646546972116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0</v>
      </c>
      <c r="C88" s="461">
        <v>0</v>
      </c>
      <c r="D88" s="461">
        <v>0</v>
      </c>
      <c r="E88" s="462">
        <v>0</v>
      </c>
      <c r="F88" s="460">
        <v>591.22830740000006</v>
      </c>
      <c r="G88" s="461">
        <v>394.15220493333339</v>
      </c>
      <c r="H88" s="461">
        <v>0</v>
      </c>
      <c r="I88" s="461">
        <v>2.754</v>
      </c>
      <c r="J88" s="461">
        <v>-391.39820493333337</v>
      </c>
      <c r="K88" s="463">
        <v>4.6580990211904051E-3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0</v>
      </c>
      <c r="C89" s="461">
        <v>0</v>
      </c>
      <c r="D89" s="461">
        <v>0</v>
      </c>
      <c r="E89" s="462">
        <v>0</v>
      </c>
      <c r="F89" s="460">
        <v>0</v>
      </c>
      <c r="G89" s="461">
        <v>0</v>
      </c>
      <c r="H89" s="461">
        <v>0</v>
      </c>
      <c r="I89" s="461">
        <v>29.3062</v>
      </c>
      <c r="J89" s="461">
        <v>29.3062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5.0000004000000002</v>
      </c>
      <c r="C90" s="461">
        <v>0.25961000000000001</v>
      </c>
      <c r="D90" s="461">
        <v>-4.7403903999999999</v>
      </c>
      <c r="E90" s="462">
        <v>5.1921995846240333E-2</v>
      </c>
      <c r="F90" s="460">
        <v>79.350145399999988</v>
      </c>
      <c r="G90" s="461">
        <v>52.900096933333323</v>
      </c>
      <c r="H90" s="461">
        <v>0</v>
      </c>
      <c r="I90" s="461">
        <v>5.44618</v>
      </c>
      <c r="J90" s="461">
        <v>-47.453916933333325</v>
      </c>
      <c r="K90" s="463">
        <v>6.8634782867077151E-2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214.7281984</v>
      </c>
      <c r="C91" s="461">
        <v>112.69182000000001</v>
      </c>
      <c r="D91" s="461">
        <v>-102.03637839999999</v>
      </c>
      <c r="E91" s="462">
        <v>0.52481146323444405</v>
      </c>
      <c r="F91" s="460">
        <v>315.4091593</v>
      </c>
      <c r="G91" s="461">
        <v>210.27277286666666</v>
      </c>
      <c r="H91" s="461">
        <v>0</v>
      </c>
      <c r="I91" s="461">
        <v>120.10013000000001</v>
      </c>
      <c r="J91" s="461">
        <v>-90.172642866666649</v>
      </c>
      <c r="K91" s="463">
        <v>0.38077565745567749</v>
      </c>
      <c r="L91" s="150"/>
      <c r="M91" s="459" t="str">
        <f t="shared" si="1"/>
        <v>X</v>
      </c>
    </row>
    <row r="92" spans="1:13" ht="14.45" customHeight="1" x14ac:dyDescent="0.2">
      <c r="A92" s="464" t="s">
        <v>353</v>
      </c>
      <c r="B92" s="460">
        <v>31.693586</v>
      </c>
      <c r="C92" s="461">
        <v>105.43182</v>
      </c>
      <c r="D92" s="461">
        <v>73.738234000000006</v>
      </c>
      <c r="E92" s="462">
        <v>3.3265980062969209</v>
      </c>
      <c r="F92" s="460">
        <v>30.940504799999999</v>
      </c>
      <c r="G92" s="461">
        <v>20.627003200000001</v>
      </c>
      <c r="H92" s="461">
        <v>0</v>
      </c>
      <c r="I92" s="461">
        <v>27.186130000000002</v>
      </c>
      <c r="J92" s="461">
        <v>6.5591268000000014</v>
      </c>
      <c r="K92" s="463">
        <v>0.87865825640957229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183.03461240000001</v>
      </c>
      <c r="C93" s="461">
        <v>7.26</v>
      </c>
      <c r="D93" s="461">
        <v>-175.77461240000002</v>
      </c>
      <c r="E93" s="462">
        <v>3.966462902729101E-2</v>
      </c>
      <c r="F93" s="460">
        <v>284.46865450000001</v>
      </c>
      <c r="G93" s="461">
        <v>189.64576966666667</v>
      </c>
      <c r="H93" s="461">
        <v>0</v>
      </c>
      <c r="I93" s="461">
        <v>90.11</v>
      </c>
      <c r="J93" s="461">
        <v>-99.535769666666667</v>
      </c>
      <c r="K93" s="463">
        <v>0.31676600769382834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0</v>
      </c>
      <c r="C94" s="461">
        <v>0</v>
      </c>
      <c r="D94" s="461">
        <v>0</v>
      </c>
      <c r="E94" s="462">
        <v>0</v>
      </c>
      <c r="F94" s="460">
        <v>0</v>
      </c>
      <c r="G94" s="461">
        <v>0</v>
      </c>
      <c r="H94" s="461">
        <v>0</v>
      </c>
      <c r="I94" s="461">
        <v>2.8039999999999998</v>
      </c>
      <c r="J94" s="461">
        <v>2.8039999999999998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23106.0060328</v>
      </c>
      <c r="C95" s="461">
        <v>25311.505860000001</v>
      </c>
      <c r="D95" s="461">
        <v>2205.4998272000012</v>
      </c>
      <c r="E95" s="462">
        <v>1.095451365505107</v>
      </c>
      <c r="F95" s="460">
        <v>25743.135101599997</v>
      </c>
      <c r="G95" s="461">
        <v>17162.09006773333</v>
      </c>
      <c r="H95" s="461">
        <v>2121.2410299999997</v>
      </c>
      <c r="I95" s="461">
        <v>19264.472000000002</v>
      </c>
      <c r="J95" s="461">
        <v>2102.3819322666714</v>
      </c>
      <c r="K95" s="463">
        <v>0.74833433938676208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16977.1855301</v>
      </c>
      <c r="C96" s="461">
        <v>18672.617999999999</v>
      </c>
      <c r="D96" s="461">
        <v>1695.432469899999</v>
      </c>
      <c r="E96" s="462">
        <v>1.099865343810613</v>
      </c>
      <c r="F96" s="460">
        <v>18961.319347199998</v>
      </c>
      <c r="G96" s="461">
        <v>12640.8795648</v>
      </c>
      <c r="H96" s="461">
        <v>1563.8440000000001</v>
      </c>
      <c r="I96" s="461">
        <v>14228.939</v>
      </c>
      <c r="J96" s="461">
        <v>1588.0594352000007</v>
      </c>
      <c r="K96" s="463">
        <v>0.75041924770394075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16854.650606400002</v>
      </c>
      <c r="C97" s="461">
        <v>17024.092000000001</v>
      </c>
      <c r="D97" s="461">
        <v>169.44139359999826</v>
      </c>
      <c r="E97" s="462">
        <v>1.0100530943985073</v>
      </c>
      <c r="F97" s="460">
        <v>18761.957995000001</v>
      </c>
      <c r="G97" s="461">
        <v>12507.971996666667</v>
      </c>
      <c r="H97" s="461">
        <v>1550.4849999999999</v>
      </c>
      <c r="I97" s="461">
        <v>12419.713</v>
      </c>
      <c r="J97" s="461">
        <v>-88.258996666667372</v>
      </c>
      <c r="K97" s="463">
        <v>0.66196252029291458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16854.650606400002</v>
      </c>
      <c r="C98" s="461">
        <v>17024.092000000001</v>
      </c>
      <c r="D98" s="461">
        <v>169.44139359999826</v>
      </c>
      <c r="E98" s="462">
        <v>1.0100530943985073</v>
      </c>
      <c r="F98" s="460">
        <v>18761.957995000001</v>
      </c>
      <c r="G98" s="461">
        <v>12507.971996666667</v>
      </c>
      <c r="H98" s="461">
        <v>1550.4849999999999</v>
      </c>
      <c r="I98" s="461">
        <v>12419.713</v>
      </c>
      <c r="J98" s="461">
        <v>-88.258996666667372</v>
      </c>
      <c r="K98" s="463">
        <v>0.66196252029291458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60.545453999999999</v>
      </c>
      <c r="C99" s="461">
        <v>71.302000000000007</v>
      </c>
      <c r="D99" s="461">
        <v>10.756546000000007</v>
      </c>
      <c r="E99" s="462">
        <v>1.1776606712702165</v>
      </c>
      <c r="F99" s="460">
        <v>68.794825500000002</v>
      </c>
      <c r="G99" s="461">
        <v>45.863216999999999</v>
      </c>
      <c r="H99" s="461">
        <v>0.5</v>
      </c>
      <c r="I99" s="461">
        <v>7.375</v>
      </c>
      <c r="J99" s="461">
        <v>-38.488216999999999</v>
      </c>
      <c r="K99" s="463">
        <v>0.10720283024774879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60.545453999999999</v>
      </c>
      <c r="C100" s="461">
        <v>71.302000000000007</v>
      </c>
      <c r="D100" s="461">
        <v>10.756546000000007</v>
      </c>
      <c r="E100" s="462">
        <v>1.1776606712702165</v>
      </c>
      <c r="F100" s="460">
        <v>68.794825500000002</v>
      </c>
      <c r="G100" s="461">
        <v>45.863216999999999</v>
      </c>
      <c r="H100" s="461">
        <v>0.5</v>
      </c>
      <c r="I100" s="461">
        <v>7.375</v>
      </c>
      <c r="J100" s="461">
        <v>-38.488216999999999</v>
      </c>
      <c r="K100" s="463">
        <v>0.10720283024774879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37.151203699999996</v>
      </c>
      <c r="C101" s="461">
        <v>49.667999999999999</v>
      </c>
      <c r="D101" s="461">
        <v>12.516796300000003</v>
      </c>
      <c r="E101" s="462">
        <v>1.3369149597701999</v>
      </c>
      <c r="F101" s="460">
        <v>130.5665267</v>
      </c>
      <c r="G101" s="461">
        <v>87.044351133333336</v>
      </c>
      <c r="H101" s="461">
        <v>5.359</v>
      </c>
      <c r="I101" s="461">
        <v>58.317</v>
      </c>
      <c r="J101" s="461">
        <v>-28.727351133333336</v>
      </c>
      <c r="K101" s="463">
        <v>0.44664587068317874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37.151203699999996</v>
      </c>
      <c r="C102" s="461">
        <v>49.667999999999999</v>
      </c>
      <c r="D102" s="461">
        <v>12.516796300000003</v>
      </c>
      <c r="E102" s="462">
        <v>1.3369149597701999</v>
      </c>
      <c r="F102" s="460">
        <v>130.5665267</v>
      </c>
      <c r="G102" s="461">
        <v>87.044351133333336</v>
      </c>
      <c r="H102" s="461">
        <v>5.359</v>
      </c>
      <c r="I102" s="461">
        <v>58.317</v>
      </c>
      <c r="J102" s="461">
        <v>-28.727351133333336</v>
      </c>
      <c r="K102" s="463">
        <v>0.44664587068317874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24.838266000000001</v>
      </c>
      <c r="C103" s="461">
        <v>18.25</v>
      </c>
      <c r="D103" s="461">
        <v>-6.5882660000000008</v>
      </c>
      <c r="E103" s="462">
        <v>0.73475338415330604</v>
      </c>
      <c r="F103" s="460">
        <v>0</v>
      </c>
      <c r="G103" s="461">
        <v>0</v>
      </c>
      <c r="H103" s="461">
        <v>7.5</v>
      </c>
      <c r="I103" s="461">
        <v>7.5</v>
      </c>
      <c r="J103" s="461">
        <v>7.5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24.838266000000001</v>
      </c>
      <c r="C104" s="461">
        <v>18.25</v>
      </c>
      <c r="D104" s="461">
        <v>-6.5882660000000008</v>
      </c>
      <c r="E104" s="462">
        <v>0.73475338415330604</v>
      </c>
      <c r="F104" s="460">
        <v>0</v>
      </c>
      <c r="G104" s="461">
        <v>0</v>
      </c>
      <c r="H104" s="461">
        <v>7.5</v>
      </c>
      <c r="I104" s="461">
        <v>7.5</v>
      </c>
      <c r="J104" s="461">
        <v>7.5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0</v>
      </c>
      <c r="C105" s="461">
        <v>1509.306</v>
      </c>
      <c r="D105" s="461">
        <v>1509.306</v>
      </c>
      <c r="E105" s="462">
        <v>0</v>
      </c>
      <c r="F105" s="460">
        <v>0</v>
      </c>
      <c r="G105" s="461">
        <v>0</v>
      </c>
      <c r="H105" s="461">
        <v>0</v>
      </c>
      <c r="I105" s="461">
        <v>1736.0340000000001</v>
      </c>
      <c r="J105" s="461">
        <v>1736.0340000000001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367</v>
      </c>
      <c r="B106" s="460">
        <v>0</v>
      </c>
      <c r="C106" s="461">
        <v>1509.306</v>
      </c>
      <c r="D106" s="461">
        <v>1509.306</v>
      </c>
      <c r="E106" s="462">
        <v>0</v>
      </c>
      <c r="F106" s="460">
        <v>0</v>
      </c>
      <c r="G106" s="461">
        <v>0</v>
      </c>
      <c r="H106" s="461">
        <v>0</v>
      </c>
      <c r="I106" s="461">
        <v>1736.0340000000001</v>
      </c>
      <c r="J106" s="461">
        <v>1736.0340000000001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5717.8243474000001</v>
      </c>
      <c r="C107" s="461">
        <v>6292.49899</v>
      </c>
      <c r="D107" s="461">
        <v>574.67464259999997</v>
      </c>
      <c r="E107" s="462">
        <v>1.1005058231390608</v>
      </c>
      <c r="F107" s="460">
        <v>6398.3705974000004</v>
      </c>
      <c r="G107" s="461">
        <v>4265.5803982666666</v>
      </c>
      <c r="H107" s="461">
        <v>526.27172999999993</v>
      </c>
      <c r="I107" s="461">
        <v>4785.3072999999995</v>
      </c>
      <c r="J107" s="461">
        <v>519.72690173333285</v>
      </c>
      <c r="K107" s="463">
        <v>0.74789467523880615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1522.4976071999999</v>
      </c>
      <c r="C108" s="461">
        <v>1540.4947</v>
      </c>
      <c r="D108" s="461">
        <v>17.997092800000019</v>
      </c>
      <c r="E108" s="462">
        <v>1.0118207691853771</v>
      </c>
      <c r="F108" s="460">
        <v>1706.7050320999999</v>
      </c>
      <c r="G108" s="461">
        <v>1137.8033547333332</v>
      </c>
      <c r="H108" s="461">
        <v>140.22053</v>
      </c>
      <c r="I108" s="461">
        <v>1118.60438</v>
      </c>
      <c r="J108" s="461">
        <v>-19.198974733333216</v>
      </c>
      <c r="K108" s="463">
        <v>0.65541752028680855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1522.4976071999999</v>
      </c>
      <c r="C109" s="461">
        <v>1540.4947</v>
      </c>
      <c r="D109" s="461">
        <v>17.997092800000019</v>
      </c>
      <c r="E109" s="462">
        <v>1.0118207691853771</v>
      </c>
      <c r="F109" s="460">
        <v>1706.7050320999999</v>
      </c>
      <c r="G109" s="461">
        <v>1137.8033547333332</v>
      </c>
      <c r="H109" s="461">
        <v>140.22053</v>
      </c>
      <c r="I109" s="461">
        <v>1118.60438</v>
      </c>
      <c r="J109" s="461">
        <v>-19.198974733333216</v>
      </c>
      <c r="K109" s="463">
        <v>0.65541752028680855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4195.3267402000001</v>
      </c>
      <c r="C110" s="461">
        <v>4241.8596399999997</v>
      </c>
      <c r="D110" s="461">
        <v>46.532899799999541</v>
      </c>
      <c r="E110" s="462">
        <v>1.011091603272307</v>
      </c>
      <c r="F110" s="460">
        <v>4691.6655652999998</v>
      </c>
      <c r="G110" s="461">
        <v>3127.7770435333332</v>
      </c>
      <c r="H110" s="461">
        <v>386.05119999999999</v>
      </c>
      <c r="I110" s="461">
        <v>3079.92337</v>
      </c>
      <c r="J110" s="461">
        <v>-47.853673533333222</v>
      </c>
      <c r="K110" s="463">
        <v>0.65646694700052854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4195.3267402000001</v>
      </c>
      <c r="C111" s="461">
        <v>4241.8596399999997</v>
      </c>
      <c r="D111" s="461">
        <v>46.532899799999541</v>
      </c>
      <c r="E111" s="462">
        <v>1.011091603272307</v>
      </c>
      <c r="F111" s="460">
        <v>4691.6655652999998</v>
      </c>
      <c r="G111" s="461">
        <v>3127.7770435333332</v>
      </c>
      <c r="H111" s="461">
        <v>386.05119999999999</v>
      </c>
      <c r="I111" s="461">
        <v>3079.92337</v>
      </c>
      <c r="J111" s="461">
        <v>-47.853673533333222</v>
      </c>
      <c r="K111" s="463">
        <v>0.65646694700052854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0</v>
      </c>
      <c r="C112" s="461">
        <v>135.83673999999999</v>
      </c>
      <c r="D112" s="461">
        <v>135.83673999999999</v>
      </c>
      <c r="E112" s="462">
        <v>0</v>
      </c>
      <c r="F112" s="460">
        <v>0</v>
      </c>
      <c r="G112" s="461">
        <v>0</v>
      </c>
      <c r="H112" s="461">
        <v>0</v>
      </c>
      <c r="I112" s="461">
        <v>156.24313000000001</v>
      </c>
      <c r="J112" s="461">
        <v>156.24313000000001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0</v>
      </c>
      <c r="C113" s="461">
        <v>135.83673999999999</v>
      </c>
      <c r="D113" s="461">
        <v>135.83673999999999</v>
      </c>
      <c r="E113" s="462">
        <v>0</v>
      </c>
      <c r="F113" s="460">
        <v>0</v>
      </c>
      <c r="G113" s="461">
        <v>0</v>
      </c>
      <c r="H113" s="461">
        <v>0</v>
      </c>
      <c r="I113" s="461">
        <v>156.24313000000001</v>
      </c>
      <c r="J113" s="461">
        <v>156.24313000000001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0</v>
      </c>
      <c r="C114" s="461">
        <v>374.30790999999999</v>
      </c>
      <c r="D114" s="461">
        <v>374.30790999999999</v>
      </c>
      <c r="E114" s="462">
        <v>0</v>
      </c>
      <c r="F114" s="460">
        <v>0</v>
      </c>
      <c r="G114" s="461">
        <v>0</v>
      </c>
      <c r="H114" s="461">
        <v>0</v>
      </c>
      <c r="I114" s="461">
        <v>430.53641999999996</v>
      </c>
      <c r="J114" s="461">
        <v>430.53641999999996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0</v>
      </c>
      <c r="C115" s="461">
        <v>374.30790999999999</v>
      </c>
      <c r="D115" s="461">
        <v>374.30790999999999</v>
      </c>
      <c r="E115" s="462">
        <v>0</v>
      </c>
      <c r="F115" s="460">
        <v>0</v>
      </c>
      <c r="G115" s="461">
        <v>0</v>
      </c>
      <c r="H115" s="461">
        <v>0</v>
      </c>
      <c r="I115" s="461">
        <v>430.53641999999996</v>
      </c>
      <c r="J115" s="461">
        <v>430.53641999999996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71.452444600000007</v>
      </c>
      <c r="C116" s="461">
        <v>0</v>
      </c>
      <c r="D116" s="461">
        <v>-71.452444600000007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71.452444600000007</v>
      </c>
      <c r="C117" s="461">
        <v>0</v>
      </c>
      <c r="D117" s="461">
        <v>-71.452444600000007</v>
      </c>
      <c r="E117" s="462">
        <v>0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379</v>
      </c>
      <c r="B118" s="460">
        <v>71.452444600000007</v>
      </c>
      <c r="C118" s="461">
        <v>0</v>
      </c>
      <c r="D118" s="461">
        <v>-71.452444600000007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339.54371070000002</v>
      </c>
      <c r="C119" s="461">
        <v>341.50786999999997</v>
      </c>
      <c r="D119" s="461">
        <v>1.9641592999999489</v>
      </c>
      <c r="E119" s="462">
        <v>1.0057847023464244</v>
      </c>
      <c r="F119" s="460">
        <v>383.44515699999999</v>
      </c>
      <c r="G119" s="461">
        <v>255.63010466666665</v>
      </c>
      <c r="H119" s="461">
        <v>31.125299999999999</v>
      </c>
      <c r="I119" s="461">
        <v>249.5967</v>
      </c>
      <c r="J119" s="461">
        <v>-6.0334046666666552</v>
      </c>
      <c r="K119" s="463">
        <v>0.6509319401835606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339.54371070000002</v>
      </c>
      <c r="C120" s="461">
        <v>341.50786999999997</v>
      </c>
      <c r="D120" s="461">
        <v>1.9641592999999489</v>
      </c>
      <c r="E120" s="462">
        <v>1.0057847023464244</v>
      </c>
      <c r="F120" s="460">
        <v>383.44515699999999</v>
      </c>
      <c r="G120" s="461">
        <v>255.63010466666665</v>
      </c>
      <c r="H120" s="461">
        <v>31.125299999999999</v>
      </c>
      <c r="I120" s="461">
        <v>249.5967</v>
      </c>
      <c r="J120" s="461">
        <v>-6.0334046666666552</v>
      </c>
      <c r="K120" s="463">
        <v>0.6509319401835606</v>
      </c>
      <c r="L120" s="150"/>
      <c r="M120" s="459" t="str">
        <f t="shared" si="1"/>
        <v>X</v>
      </c>
    </row>
    <row r="121" spans="1:13" ht="14.45" customHeight="1" x14ac:dyDescent="0.2">
      <c r="A121" s="464" t="s">
        <v>382</v>
      </c>
      <c r="B121" s="460">
        <v>339.54371070000002</v>
      </c>
      <c r="C121" s="461">
        <v>341.50786999999997</v>
      </c>
      <c r="D121" s="461">
        <v>1.9641592999999489</v>
      </c>
      <c r="E121" s="462">
        <v>1.0057847023464244</v>
      </c>
      <c r="F121" s="460">
        <v>383.44515699999999</v>
      </c>
      <c r="G121" s="461">
        <v>255.63010466666665</v>
      </c>
      <c r="H121" s="461">
        <v>31.125299999999999</v>
      </c>
      <c r="I121" s="461">
        <v>249.5967</v>
      </c>
      <c r="J121" s="461">
        <v>-6.0334046666666552</v>
      </c>
      <c r="K121" s="463">
        <v>0.6509319401835606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0</v>
      </c>
      <c r="C122" s="461">
        <v>4.8810000000000002</v>
      </c>
      <c r="D122" s="461">
        <v>4.8810000000000002</v>
      </c>
      <c r="E122" s="462">
        <v>0</v>
      </c>
      <c r="F122" s="460">
        <v>0</v>
      </c>
      <c r="G122" s="461">
        <v>0</v>
      </c>
      <c r="H122" s="461">
        <v>0</v>
      </c>
      <c r="I122" s="461">
        <v>0.629</v>
      </c>
      <c r="J122" s="461">
        <v>0.629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0</v>
      </c>
      <c r="C123" s="461">
        <v>4.8810000000000002</v>
      </c>
      <c r="D123" s="461">
        <v>4.8810000000000002</v>
      </c>
      <c r="E123" s="462">
        <v>0</v>
      </c>
      <c r="F123" s="460">
        <v>0</v>
      </c>
      <c r="G123" s="461">
        <v>0</v>
      </c>
      <c r="H123" s="461">
        <v>0</v>
      </c>
      <c r="I123" s="461">
        <v>0.629</v>
      </c>
      <c r="J123" s="461">
        <v>0.629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385</v>
      </c>
      <c r="B124" s="460">
        <v>0</v>
      </c>
      <c r="C124" s="461">
        <v>4.8810000000000002</v>
      </c>
      <c r="D124" s="461">
        <v>4.8810000000000002</v>
      </c>
      <c r="E124" s="462">
        <v>0</v>
      </c>
      <c r="F124" s="460">
        <v>0</v>
      </c>
      <c r="G124" s="461">
        <v>0</v>
      </c>
      <c r="H124" s="461">
        <v>0</v>
      </c>
      <c r="I124" s="461">
        <v>0.629</v>
      </c>
      <c r="J124" s="461">
        <v>0.629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112.59894</v>
      </c>
      <c r="C125" s="461">
        <v>118.21395</v>
      </c>
      <c r="D125" s="461">
        <v>5.6150099999999981</v>
      </c>
      <c r="E125" s="462">
        <v>1.0498673433337826</v>
      </c>
      <c r="F125" s="460">
        <v>0</v>
      </c>
      <c r="G125" s="461">
        <v>0</v>
      </c>
      <c r="H125" s="461">
        <v>0</v>
      </c>
      <c r="I125" s="461">
        <v>40.98</v>
      </c>
      <c r="J125" s="461">
        <v>40.98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112.59894</v>
      </c>
      <c r="C126" s="461">
        <v>118.21395</v>
      </c>
      <c r="D126" s="461">
        <v>5.6150099999999981</v>
      </c>
      <c r="E126" s="462">
        <v>1.0498673433337826</v>
      </c>
      <c r="F126" s="460">
        <v>0</v>
      </c>
      <c r="G126" s="461">
        <v>0</v>
      </c>
      <c r="H126" s="461">
        <v>0</v>
      </c>
      <c r="I126" s="461">
        <v>40.98</v>
      </c>
      <c r="J126" s="461">
        <v>40.98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79.208779200000009</v>
      </c>
      <c r="C127" s="461">
        <v>106.39395</v>
      </c>
      <c r="D127" s="461">
        <v>27.185170799999995</v>
      </c>
      <c r="E127" s="462">
        <v>1.343209061856113</v>
      </c>
      <c r="F127" s="460">
        <v>0</v>
      </c>
      <c r="G127" s="461">
        <v>0</v>
      </c>
      <c r="H127" s="461">
        <v>0</v>
      </c>
      <c r="I127" s="461">
        <v>26.73</v>
      </c>
      <c r="J127" s="461">
        <v>26.73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389</v>
      </c>
      <c r="B128" s="460">
        <v>0.9845256</v>
      </c>
      <c r="C128" s="461">
        <v>0.80495000000000005</v>
      </c>
      <c r="D128" s="461">
        <v>-0.17957559999999995</v>
      </c>
      <c r="E128" s="462">
        <v>0.81760189882314904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18.970994399999999</v>
      </c>
      <c r="C129" s="461">
        <v>15</v>
      </c>
      <c r="D129" s="461">
        <v>-3.9709943999999986</v>
      </c>
      <c r="E129" s="462">
        <v>0.79068074575995873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59.253259200000002</v>
      </c>
      <c r="C130" s="461">
        <v>90.588999999999999</v>
      </c>
      <c r="D130" s="461">
        <v>31.335740799999996</v>
      </c>
      <c r="E130" s="462">
        <v>1.5288441720012593</v>
      </c>
      <c r="F130" s="460">
        <v>0</v>
      </c>
      <c r="G130" s="461">
        <v>0</v>
      </c>
      <c r="H130" s="461">
        <v>0</v>
      </c>
      <c r="I130" s="461">
        <v>26.73</v>
      </c>
      <c r="J130" s="461">
        <v>26.73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11.4869796</v>
      </c>
      <c r="C131" s="461">
        <v>0.6</v>
      </c>
      <c r="D131" s="461">
        <v>-10.8869796</v>
      </c>
      <c r="E131" s="462">
        <v>5.2233051758880114E-2</v>
      </c>
      <c r="F131" s="460">
        <v>0</v>
      </c>
      <c r="G131" s="461">
        <v>0</v>
      </c>
      <c r="H131" s="461">
        <v>0</v>
      </c>
      <c r="I131" s="461">
        <v>14.25</v>
      </c>
      <c r="J131" s="461">
        <v>14.25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11.4869796</v>
      </c>
      <c r="C132" s="461">
        <v>0.6</v>
      </c>
      <c r="D132" s="461">
        <v>-10.8869796</v>
      </c>
      <c r="E132" s="462">
        <v>5.2233051758880114E-2</v>
      </c>
      <c r="F132" s="460">
        <v>0</v>
      </c>
      <c r="G132" s="461">
        <v>0</v>
      </c>
      <c r="H132" s="461">
        <v>0</v>
      </c>
      <c r="I132" s="461">
        <v>14.25</v>
      </c>
      <c r="J132" s="461">
        <v>14.25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10.057089599999999</v>
      </c>
      <c r="C133" s="461">
        <v>11.22</v>
      </c>
      <c r="D133" s="461">
        <v>1.1629104000000012</v>
      </c>
      <c r="E133" s="462">
        <v>1.1156309077727617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10.057089599999999</v>
      </c>
      <c r="C134" s="461">
        <v>11.22</v>
      </c>
      <c r="D134" s="461">
        <v>1.1629104000000012</v>
      </c>
      <c r="E134" s="462">
        <v>1.1156309077727617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11.846091599999999</v>
      </c>
      <c r="C135" s="461">
        <v>0</v>
      </c>
      <c r="D135" s="461">
        <v>-11.846091599999999</v>
      </c>
      <c r="E135" s="462">
        <v>0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>X</v>
      </c>
    </row>
    <row r="136" spans="1:13" ht="14.45" customHeight="1" x14ac:dyDescent="0.2">
      <c r="A136" s="464" t="s">
        <v>397</v>
      </c>
      <c r="B136" s="460">
        <v>11.846091599999999</v>
      </c>
      <c r="C136" s="461">
        <v>0</v>
      </c>
      <c r="D136" s="461">
        <v>-11.846091599999999</v>
      </c>
      <c r="E136" s="462">
        <v>0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2250.1196442999999</v>
      </c>
      <c r="C137" s="461">
        <v>2294.9975800000002</v>
      </c>
      <c r="D137" s="461">
        <v>44.877935700000307</v>
      </c>
      <c r="E137" s="462">
        <v>1.0199446886363066</v>
      </c>
      <c r="F137" s="460">
        <v>2620.5555899999999</v>
      </c>
      <c r="G137" s="461">
        <v>1747.0370599999999</v>
      </c>
      <c r="H137" s="461">
        <v>223.02629999999999</v>
      </c>
      <c r="I137" s="461">
        <v>1770.3969</v>
      </c>
      <c r="J137" s="461">
        <v>23.359840000000077</v>
      </c>
      <c r="K137" s="463">
        <v>0.67558074583718331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2250.1196442999999</v>
      </c>
      <c r="C138" s="461">
        <v>2179.9061699999997</v>
      </c>
      <c r="D138" s="461">
        <v>-70.213474300000144</v>
      </c>
      <c r="E138" s="462">
        <v>0.96879567072005934</v>
      </c>
      <c r="F138" s="460">
        <v>2620.5555899999999</v>
      </c>
      <c r="G138" s="461">
        <v>1747.0370599999999</v>
      </c>
      <c r="H138" s="461">
        <v>223.02629999999999</v>
      </c>
      <c r="I138" s="461">
        <v>1763.0763999999999</v>
      </c>
      <c r="J138" s="461">
        <v>16.039340000000038</v>
      </c>
      <c r="K138" s="463">
        <v>0.67278725424786734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2250.1196442999999</v>
      </c>
      <c r="C139" s="461">
        <v>2179.9061699999997</v>
      </c>
      <c r="D139" s="461">
        <v>-70.213474300000144</v>
      </c>
      <c r="E139" s="462">
        <v>0.96879567072005934</v>
      </c>
      <c r="F139" s="460">
        <v>2620.5555899999999</v>
      </c>
      <c r="G139" s="461">
        <v>1747.0370599999999</v>
      </c>
      <c r="H139" s="461">
        <v>223.02629999999999</v>
      </c>
      <c r="I139" s="461">
        <v>1763.0763999999999</v>
      </c>
      <c r="J139" s="461">
        <v>16.039340000000038</v>
      </c>
      <c r="K139" s="463">
        <v>0.67278725424786734</v>
      </c>
      <c r="L139" s="150"/>
      <c r="M139" s="459" t="str">
        <f t="shared" si="2"/>
        <v>X</v>
      </c>
    </row>
    <row r="140" spans="1:13" ht="14.45" customHeight="1" x14ac:dyDescent="0.2">
      <c r="A140" s="464" t="s">
        <v>401</v>
      </c>
      <c r="B140" s="460">
        <v>0</v>
      </c>
      <c r="C140" s="461">
        <v>0</v>
      </c>
      <c r="D140" s="461">
        <v>0</v>
      </c>
      <c r="E140" s="462">
        <v>0</v>
      </c>
      <c r="F140" s="460">
        <v>240.756</v>
      </c>
      <c r="G140" s="461">
        <v>160.50399999999999</v>
      </c>
      <c r="H140" s="461">
        <v>20.062999999999999</v>
      </c>
      <c r="I140" s="461">
        <v>160.50399999999999</v>
      </c>
      <c r="J140" s="461">
        <v>0</v>
      </c>
      <c r="K140" s="463">
        <v>0.66666666666666663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642.3269196</v>
      </c>
      <c r="C141" s="461">
        <v>495.53509000000003</v>
      </c>
      <c r="D141" s="461">
        <v>-146.79182959999997</v>
      </c>
      <c r="E141" s="462">
        <v>0.77146866319815377</v>
      </c>
      <c r="F141" s="460">
        <v>495.24127199999998</v>
      </c>
      <c r="G141" s="461">
        <v>330.16084799999999</v>
      </c>
      <c r="H141" s="461">
        <v>41.271209999999996</v>
      </c>
      <c r="I141" s="461">
        <v>330.16967999999997</v>
      </c>
      <c r="J141" s="461">
        <v>8.8319999999839638E-3</v>
      </c>
      <c r="K141" s="463">
        <v>0.66668450039842397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853.80726430000004</v>
      </c>
      <c r="C142" s="461">
        <v>930.44500000000005</v>
      </c>
      <c r="D142" s="461">
        <v>76.637735700000007</v>
      </c>
      <c r="E142" s="462">
        <v>1.0897599949127066</v>
      </c>
      <c r="F142" s="460">
        <v>900.17499959999998</v>
      </c>
      <c r="G142" s="461">
        <v>600.11666639999999</v>
      </c>
      <c r="H142" s="461">
        <v>79.661000000000001</v>
      </c>
      <c r="I142" s="461">
        <v>616.15200000000004</v>
      </c>
      <c r="J142" s="461">
        <v>16.035333600000058</v>
      </c>
      <c r="K142" s="463">
        <v>0.68448024025749676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58.607999999999997</v>
      </c>
      <c r="C143" s="461">
        <v>58.603000000000002</v>
      </c>
      <c r="D143" s="461">
        <v>-4.9999999999954525E-3</v>
      </c>
      <c r="E143" s="462">
        <v>0.99991468741468748</v>
      </c>
      <c r="F143" s="460">
        <v>58.595999999999997</v>
      </c>
      <c r="G143" s="461">
        <v>39.064</v>
      </c>
      <c r="H143" s="461">
        <v>4.883</v>
      </c>
      <c r="I143" s="461">
        <v>39.064999999999998</v>
      </c>
      <c r="J143" s="461">
        <v>9.9999999999766942E-4</v>
      </c>
      <c r="K143" s="463">
        <v>0.66668373267799852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5.1134604000000001</v>
      </c>
      <c r="C144" s="461">
        <v>5.08908</v>
      </c>
      <c r="D144" s="461">
        <v>-2.438040000000008E-2</v>
      </c>
      <c r="E144" s="462">
        <v>0.9952321132671722</v>
      </c>
      <c r="F144" s="460">
        <v>5.0993184000000005</v>
      </c>
      <c r="G144" s="461">
        <v>3.3995456000000002</v>
      </c>
      <c r="H144" s="461">
        <v>0.42408999999999997</v>
      </c>
      <c r="I144" s="461">
        <v>3.3927199999999997</v>
      </c>
      <c r="J144" s="461">
        <v>-6.8256000000004313E-3</v>
      </c>
      <c r="K144" s="463">
        <v>0.66532813483464759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690.26400000000001</v>
      </c>
      <c r="C145" s="461">
        <v>690.23400000000004</v>
      </c>
      <c r="D145" s="461">
        <v>-2.9999999999972715E-2</v>
      </c>
      <c r="E145" s="462">
        <v>0.99995653836792886</v>
      </c>
      <c r="F145" s="460">
        <v>920.68799999999999</v>
      </c>
      <c r="G145" s="461">
        <v>613.79200000000003</v>
      </c>
      <c r="H145" s="461">
        <v>76.724000000000004</v>
      </c>
      <c r="I145" s="461">
        <v>613.79300000000001</v>
      </c>
      <c r="J145" s="461">
        <v>9.9999999997635314E-4</v>
      </c>
      <c r="K145" s="463">
        <v>0.66666775281094137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0</v>
      </c>
      <c r="C146" s="461">
        <v>115.09141000000001</v>
      </c>
      <c r="D146" s="461">
        <v>115.09141000000001</v>
      </c>
      <c r="E146" s="462">
        <v>0</v>
      </c>
      <c r="F146" s="460">
        <v>0</v>
      </c>
      <c r="G146" s="461">
        <v>0</v>
      </c>
      <c r="H146" s="461">
        <v>0</v>
      </c>
      <c r="I146" s="461">
        <v>7.3205</v>
      </c>
      <c r="J146" s="461">
        <v>7.3205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0</v>
      </c>
      <c r="C147" s="461">
        <v>103.47541</v>
      </c>
      <c r="D147" s="461">
        <v>103.47541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0</v>
      </c>
      <c r="C148" s="461">
        <v>103.47541</v>
      </c>
      <c r="D148" s="461">
        <v>103.47541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0</v>
      </c>
      <c r="C149" s="461">
        <v>11.616</v>
      </c>
      <c r="D149" s="461">
        <v>11.616</v>
      </c>
      <c r="E149" s="462">
        <v>0</v>
      </c>
      <c r="F149" s="460">
        <v>0</v>
      </c>
      <c r="G149" s="461">
        <v>0</v>
      </c>
      <c r="H149" s="461">
        <v>0</v>
      </c>
      <c r="I149" s="461">
        <v>7.3205</v>
      </c>
      <c r="J149" s="461">
        <v>7.3205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411</v>
      </c>
      <c r="B150" s="460">
        <v>0</v>
      </c>
      <c r="C150" s="461">
        <v>11.616</v>
      </c>
      <c r="D150" s="461">
        <v>11.616</v>
      </c>
      <c r="E150" s="462">
        <v>0</v>
      </c>
      <c r="F150" s="460">
        <v>0</v>
      </c>
      <c r="G150" s="461">
        <v>0</v>
      </c>
      <c r="H150" s="461">
        <v>0</v>
      </c>
      <c r="I150" s="461">
        <v>7.3205</v>
      </c>
      <c r="J150" s="461">
        <v>7.3205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0.24348359999999999</v>
      </c>
      <c r="C151" s="461">
        <v>2.3899499999999998</v>
      </c>
      <c r="D151" s="461">
        <v>2.1464664</v>
      </c>
      <c r="E151" s="462">
        <v>9.8156508282282662</v>
      </c>
      <c r="F151" s="460">
        <v>0</v>
      </c>
      <c r="G151" s="461">
        <v>0</v>
      </c>
      <c r="H151" s="461">
        <v>0</v>
      </c>
      <c r="I151" s="461">
        <v>0.25763999999999998</v>
      </c>
      <c r="J151" s="461">
        <v>0.25763999999999998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0.24348359999999999</v>
      </c>
      <c r="C152" s="461">
        <v>2.3899499999999998</v>
      </c>
      <c r="D152" s="461">
        <v>2.1464664</v>
      </c>
      <c r="E152" s="462">
        <v>9.8156508282282662</v>
      </c>
      <c r="F152" s="460">
        <v>0</v>
      </c>
      <c r="G152" s="461">
        <v>0</v>
      </c>
      <c r="H152" s="461">
        <v>0</v>
      </c>
      <c r="I152" s="461">
        <v>0.25763999999999998</v>
      </c>
      <c r="J152" s="461">
        <v>0.25763999999999998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0.24348359999999999</v>
      </c>
      <c r="C153" s="461">
        <v>2.3899499999999998</v>
      </c>
      <c r="D153" s="461">
        <v>2.1464664</v>
      </c>
      <c r="E153" s="462">
        <v>9.8156508282282662</v>
      </c>
      <c r="F153" s="460">
        <v>0</v>
      </c>
      <c r="G153" s="461">
        <v>0</v>
      </c>
      <c r="H153" s="461">
        <v>0</v>
      </c>
      <c r="I153" s="461">
        <v>0.25763999999999998</v>
      </c>
      <c r="J153" s="461">
        <v>0.25763999999999998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415</v>
      </c>
      <c r="B154" s="460">
        <v>0.24348359999999999</v>
      </c>
      <c r="C154" s="461">
        <v>2.3899499999999998</v>
      </c>
      <c r="D154" s="461">
        <v>2.1464664</v>
      </c>
      <c r="E154" s="462">
        <v>9.8156508282282662</v>
      </c>
      <c r="F154" s="460">
        <v>0</v>
      </c>
      <c r="G154" s="461">
        <v>0</v>
      </c>
      <c r="H154" s="461">
        <v>0</v>
      </c>
      <c r="I154" s="461">
        <v>0.25763999999999998</v>
      </c>
      <c r="J154" s="461">
        <v>0.25763999999999998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33.368830699999997</v>
      </c>
      <c r="C155" s="461">
        <v>72716.28373000001</v>
      </c>
      <c r="D155" s="461">
        <v>72682.914899300013</v>
      </c>
      <c r="E155" s="462">
        <v>2179.1678702724221</v>
      </c>
      <c r="F155" s="460">
        <v>61357.990620999997</v>
      </c>
      <c r="G155" s="461">
        <v>40905.327080666662</v>
      </c>
      <c r="H155" s="461">
        <v>7453.3677500000003</v>
      </c>
      <c r="I155" s="461">
        <v>52943.715299999996</v>
      </c>
      <c r="J155" s="461">
        <v>12038.388219333334</v>
      </c>
      <c r="K155" s="463">
        <v>0.86286585926560344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28.028582</v>
      </c>
      <c r="C156" s="461">
        <v>69919.616209999993</v>
      </c>
      <c r="D156" s="461">
        <v>69891.587627999994</v>
      </c>
      <c r="E156" s="462">
        <v>2494.5827159575892</v>
      </c>
      <c r="F156" s="460">
        <v>61357.990620999997</v>
      </c>
      <c r="G156" s="461">
        <v>40905.327080666662</v>
      </c>
      <c r="H156" s="461">
        <v>7386.11276</v>
      </c>
      <c r="I156" s="461">
        <v>50188.484509999995</v>
      </c>
      <c r="J156" s="461">
        <v>9283.1574293333324</v>
      </c>
      <c r="K156" s="463">
        <v>0.81796167055090629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28.028582</v>
      </c>
      <c r="C157" s="461">
        <v>69919.616209999993</v>
      </c>
      <c r="D157" s="461">
        <v>69891.587627999994</v>
      </c>
      <c r="E157" s="462">
        <v>2494.5827159575892</v>
      </c>
      <c r="F157" s="460">
        <v>61357.990620999997</v>
      </c>
      <c r="G157" s="461">
        <v>40905.327080666662</v>
      </c>
      <c r="H157" s="461">
        <v>7386.11276</v>
      </c>
      <c r="I157" s="461">
        <v>50188.484509999995</v>
      </c>
      <c r="J157" s="461">
        <v>9283.1574293333324</v>
      </c>
      <c r="K157" s="463">
        <v>0.81796167055090629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28.028582</v>
      </c>
      <c r="C158" s="461">
        <v>50.730919999999998</v>
      </c>
      <c r="D158" s="461">
        <v>22.702337999999997</v>
      </c>
      <c r="E158" s="462">
        <v>1.8099709789100282</v>
      </c>
      <c r="F158" s="460">
        <v>28.314223300000002</v>
      </c>
      <c r="G158" s="461">
        <v>18.876148866666668</v>
      </c>
      <c r="H158" s="461">
        <v>0</v>
      </c>
      <c r="I158" s="461">
        <v>70.483449999999991</v>
      </c>
      <c r="J158" s="461">
        <v>51.607301133333323</v>
      </c>
      <c r="K158" s="463">
        <v>2.4893301593761179</v>
      </c>
      <c r="L158" s="150"/>
      <c r="M158" s="459" t="str">
        <f t="shared" si="2"/>
        <v>X</v>
      </c>
    </row>
    <row r="159" spans="1:13" ht="14.45" customHeight="1" x14ac:dyDescent="0.2">
      <c r="A159" s="464" t="s">
        <v>420</v>
      </c>
      <c r="B159" s="460">
        <v>0</v>
      </c>
      <c r="C159" s="461">
        <v>5.7110000000000003</v>
      </c>
      <c r="D159" s="461">
        <v>5.7110000000000003</v>
      </c>
      <c r="E159" s="462">
        <v>0</v>
      </c>
      <c r="F159" s="460">
        <v>0</v>
      </c>
      <c r="G159" s="461">
        <v>0</v>
      </c>
      <c r="H159" s="461">
        <v>0</v>
      </c>
      <c r="I159" s="461">
        <v>0.85386000000000006</v>
      </c>
      <c r="J159" s="461">
        <v>0.85386000000000006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10.3873955</v>
      </c>
      <c r="C160" s="461">
        <v>30.43656</v>
      </c>
      <c r="D160" s="461">
        <v>20.0491645</v>
      </c>
      <c r="E160" s="462">
        <v>2.9301435571602141</v>
      </c>
      <c r="F160" s="460">
        <v>7.5127443000000005</v>
      </c>
      <c r="G160" s="461">
        <v>5.0084962000000006</v>
      </c>
      <c r="H160" s="461">
        <v>0</v>
      </c>
      <c r="I160" s="461">
        <v>40.097029999999997</v>
      </c>
      <c r="J160" s="461">
        <v>35.088533799999993</v>
      </c>
      <c r="K160" s="463">
        <v>5.3372014804230714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17.6411865</v>
      </c>
      <c r="C161" s="461">
        <v>14.583360000000001</v>
      </c>
      <c r="D161" s="461">
        <v>-3.0578264999999991</v>
      </c>
      <c r="E161" s="462">
        <v>0.82666548534022932</v>
      </c>
      <c r="F161" s="460">
        <v>20.801479</v>
      </c>
      <c r="G161" s="461">
        <v>13.867652666666666</v>
      </c>
      <c r="H161" s="461">
        <v>0</v>
      </c>
      <c r="I161" s="461">
        <v>29.53256</v>
      </c>
      <c r="J161" s="461">
        <v>15.664907333333334</v>
      </c>
      <c r="K161" s="463">
        <v>1.4197336641303246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12.445309999999999</v>
      </c>
      <c r="D162" s="461">
        <v>12.445309999999999</v>
      </c>
      <c r="E162" s="462">
        <v>0</v>
      </c>
      <c r="F162" s="460">
        <v>14.7416065</v>
      </c>
      <c r="G162" s="461">
        <v>9.8277376666666658</v>
      </c>
      <c r="H162" s="461">
        <v>9.5706000000000007</v>
      </c>
      <c r="I162" s="461">
        <v>68.128079999999997</v>
      </c>
      <c r="J162" s="461">
        <v>58.300342333333333</v>
      </c>
      <c r="K162" s="463">
        <v>4.6214827400256544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12.445309999999999</v>
      </c>
      <c r="D163" s="461">
        <v>12.445309999999999</v>
      </c>
      <c r="E163" s="462">
        <v>0</v>
      </c>
      <c r="F163" s="460">
        <v>0</v>
      </c>
      <c r="G163" s="461">
        <v>0</v>
      </c>
      <c r="H163" s="461">
        <v>9.5706000000000007</v>
      </c>
      <c r="I163" s="461">
        <v>54.164120000000004</v>
      </c>
      <c r="J163" s="461">
        <v>54.164120000000004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0</v>
      </c>
      <c r="D164" s="461">
        <v>0</v>
      </c>
      <c r="E164" s="462">
        <v>0</v>
      </c>
      <c r="F164" s="460">
        <v>14.7416065</v>
      </c>
      <c r="G164" s="461">
        <v>9.8277376666666658</v>
      </c>
      <c r="H164" s="461">
        <v>0</v>
      </c>
      <c r="I164" s="461">
        <v>13.963959999999998</v>
      </c>
      <c r="J164" s="461">
        <v>4.1362223333333326</v>
      </c>
      <c r="K164" s="463">
        <v>0.94724818492475693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67844.095709999994</v>
      </c>
      <c r="D165" s="461">
        <v>67844.095709999994</v>
      </c>
      <c r="E165" s="462">
        <v>0</v>
      </c>
      <c r="F165" s="460">
        <v>61314.934791199994</v>
      </c>
      <c r="G165" s="461">
        <v>40876.623194133332</v>
      </c>
      <c r="H165" s="461">
        <v>6099.96126</v>
      </c>
      <c r="I165" s="461">
        <v>48581.293159999994</v>
      </c>
      <c r="J165" s="461">
        <v>7704.6699658666621</v>
      </c>
      <c r="K165" s="463">
        <v>0.79232397988250736</v>
      </c>
      <c r="L165" s="150"/>
      <c r="M165" s="459" t="str">
        <f t="shared" si="2"/>
        <v>X</v>
      </c>
    </row>
    <row r="166" spans="1:13" ht="14.45" customHeight="1" x14ac:dyDescent="0.2">
      <c r="A166" s="464" t="s">
        <v>427</v>
      </c>
      <c r="B166" s="460">
        <v>0</v>
      </c>
      <c r="C166" s="461">
        <v>67844.095709999994</v>
      </c>
      <c r="D166" s="461">
        <v>67844.095709999994</v>
      </c>
      <c r="E166" s="462">
        <v>0</v>
      </c>
      <c r="F166" s="460">
        <v>61314.934791199994</v>
      </c>
      <c r="G166" s="461">
        <v>40876.623194133332</v>
      </c>
      <c r="H166" s="461">
        <v>6099.96126</v>
      </c>
      <c r="I166" s="461">
        <v>48581.293159999994</v>
      </c>
      <c r="J166" s="461">
        <v>7704.6699658666621</v>
      </c>
      <c r="K166" s="463">
        <v>0.79232397988250736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2012.3442700000001</v>
      </c>
      <c r="D167" s="461">
        <v>2012.3442700000001</v>
      </c>
      <c r="E167" s="462">
        <v>0</v>
      </c>
      <c r="F167" s="460">
        <v>0</v>
      </c>
      <c r="G167" s="461">
        <v>0</v>
      </c>
      <c r="H167" s="461">
        <v>1276.5808999999999</v>
      </c>
      <c r="I167" s="461">
        <v>1468.5798200000002</v>
      </c>
      <c r="J167" s="461">
        <v>1468.5798200000002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2012.3442700000001</v>
      </c>
      <c r="D168" s="461">
        <v>2012.3442700000001</v>
      </c>
      <c r="E168" s="462">
        <v>0</v>
      </c>
      <c r="F168" s="460">
        <v>0</v>
      </c>
      <c r="G168" s="461">
        <v>0</v>
      </c>
      <c r="H168" s="461">
        <v>1276.5808999999999</v>
      </c>
      <c r="I168" s="461">
        <v>1468.5798200000002</v>
      </c>
      <c r="J168" s="461">
        <v>1468.5798200000002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5.1921207000000003</v>
      </c>
      <c r="C169" s="461">
        <v>59.83278</v>
      </c>
      <c r="D169" s="461">
        <v>54.640659299999996</v>
      </c>
      <c r="E169" s="462">
        <v>11.523765231420755</v>
      </c>
      <c r="F169" s="460">
        <v>0</v>
      </c>
      <c r="G169" s="461">
        <v>0</v>
      </c>
      <c r="H169" s="461">
        <v>7.5</v>
      </c>
      <c r="I169" s="461">
        <v>16.426110000000001</v>
      </c>
      <c r="J169" s="461">
        <v>16.426110000000001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18.25</v>
      </c>
      <c r="D170" s="461">
        <v>18.25</v>
      </c>
      <c r="E170" s="462">
        <v>0</v>
      </c>
      <c r="F170" s="460">
        <v>0</v>
      </c>
      <c r="G170" s="461">
        <v>0</v>
      </c>
      <c r="H170" s="461">
        <v>7.5</v>
      </c>
      <c r="I170" s="461">
        <v>7.5</v>
      </c>
      <c r="J170" s="461">
        <v>7.5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18.25</v>
      </c>
      <c r="D171" s="461">
        <v>18.25</v>
      </c>
      <c r="E171" s="462">
        <v>0</v>
      </c>
      <c r="F171" s="460">
        <v>0</v>
      </c>
      <c r="G171" s="461">
        <v>0</v>
      </c>
      <c r="H171" s="461">
        <v>7.5</v>
      </c>
      <c r="I171" s="461">
        <v>7.5</v>
      </c>
      <c r="J171" s="461">
        <v>7.5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433</v>
      </c>
      <c r="B172" s="460">
        <v>0</v>
      </c>
      <c r="C172" s="461">
        <v>18.25</v>
      </c>
      <c r="D172" s="461">
        <v>18.25</v>
      </c>
      <c r="E172" s="462">
        <v>0</v>
      </c>
      <c r="F172" s="460">
        <v>0</v>
      </c>
      <c r="G172" s="461">
        <v>0</v>
      </c>
      <c r="H172" s="461">
        <v>7.5</v>
      </c>
      <c r="I172" s="461">
        <v>7.5</v>
      </c>
      <c r="J172" s="461">
        <v>7.5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5.1921207000000003</v>
      </c>
      <c r="C173" s="461">
        <v>41.58278</v>
      </c>
      <c r="D173" s="461">
        <v>36.390659299999996</v>
      </c>
      <c r="E173" s="462">
        <v>8.0088238318496714</v>
      </c>
      <c r="F173" s="460">
        <v>0</v>
      </c>
      <c r="G173" s="461">
        <v>0</v>
      </c>
      <c r="H173" s="461">
        <v>0</v>
      </c>
      <c r="I173" s="461">
        <v>8.9261100000000013</v>
      </c>
      <c r="J173" s="461">
        <v>8.9261100000000013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</v>
      </c>
      <c r="C174" s="461">
        <v>1.9370000000000002E-2</v>
      </c>
      <c r="D174" s="461">
        <v>1.9370000000000002E-2</v>
      </c>
      <c r="E174" s="462">
        <v>0</v>
      </c>
      <c r="F174" s="460">
        <v>0</v>
      </c>
      <c r="G174" s="461">
        <v>0</v>
      </c>
      <c r="H174" s="461">
        <v>0</v>
      </c>
      <c r="I174" s="461">
        <v>5.1000000000000004E-4</v>
      </c>
      <c r="J174" s="461">
        <v>5.1000000000000004E-4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</v>
      </c>
      <c r="C175" s="461">
        <v>1.9370000000000002E-2</v>
      </c>
      <c r="D175" s="461">
        <v>1.9370000000000002E-2</v>
      </c>
      <c r="E175" s="462">
        <v>0</v>
      </c>
      <c r="F175" s="460">
        <v>0</v>
      </c>
      <c r="G175" s="461">
        <v>0</v>
      </c>
      <c r="H175" s="461">
        <v>0</v>
      </c>
      <c r="I175" s="461">
        <v>5.1000000000000004E-4</v>
      </c>
      <c r="J175" s="461">
        <v>5.1000000000000004E-4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5.1921207000000003</v>
      </c>
      <c r="C176" s="461">
        <v>41.563410000000005</v>
      </c>
      <c r="D176" s="461">
        <v>36.371289300000001</v>
      </c>
      <c r="E176" s="462">
        <v>8.0050931789779085</v>
      </c>
      <c r="F176" s="460">
        <v>0</v>
      </c>
      <c r="G176" s="461">
        <v>0</v>
      </c>
      <c r="H176" s="461">
        <v>0</v>
      </c>
      <c r="I176" s="461">
        <v>8.9256000000000011</v>
      </c>
      <c r="J176" s="461">
        <v>8.9256000000000011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29.166720000000002</v>
      </c>
      <c r="D177" s="461">
        <v>29.166720000000002</v>
      </c>
      <c r="E177" s="462">
        <v>0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5.1921207000000003</v>
      </c>
      <c r="C178" s="461">
        <v>12.396690000000001</v>
      </c>
      <c r="D178" s="461">
        <v>7.2045693000000011</v>
      </c>
      <c r="E178" s="462">
        <v>2.3875966519807603</v>
      </c>
      <c r="F178" s="460">
        <v>0</v>
      </c>
      <c r="G178" s="461">
        <v>0</v>
      </c>
      <c r="H178" s="461">
        <v>0</v>
      </c>
      <c r="I178" s="461">
        <v>8.9256000000000011</v>
      </c>
      <c r="J178" s="461">
        <v>8.9256000000000011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0.14812799999999998</v>
      </c>
      <c r="C179" s="461">
        <v>0.30214999999999997</v>
      </c>
      <c r="D179" s="461">
        <v>0.15402199999999999</v>
      </c>
      <c r="E179" s="462">
        <v>2.0397899114279543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0.14812799999999998</v>
      </c>
      <c r="C180" s="461">
        <v>0.30214999999999997</v>
      </c>
      <c r="D180" s="461">
        <v>0.15402199999999999</v>
      </c>
      <c r="E180" s="462">
        <v>2.0397899114279543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0.14812799999999998</v>
      </c>
      <c r="C181" s="461">
        <v>0.30214999999999997</v>
      </c>
      <c r="D181" s="461">
        <v>0.15402199999999999</v>
      </c>
      <c r="E181" s="462">
        <v>2.0397899114279543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0.14812799999999998</v>
      </c>
      <c r="C182" s="461">
        <v>0.30214999999999997</v>
      </c>
      <c r="D182" s="461">
        <v>0.15402199999999999</v>
      </c>
      <c r="E182" s="462">
        <v>2.0397899114279543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2736.5325899999998</v>
      </c>
      <c r="D183" s="461">
        <v>2736.5325899999998</v>
      </c>
      <c r="E183" s="462">
        <v>0</v>
      </c>
      <c r="F183" s="460">
        <v>0</v>
      </c>
      <c r="G183" s="461">
        <v>0</v>
      </c>
      <c r="H183" s="461">
        <v>59.754989999999999</v>
      </c>
      <c r="I183" s="461">
        <v>2738.8046800000002</v>
      </c>
      <c r="J183" s="461">
        <v>2738.8046800000002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2736.5325899999998</v>
      </c>
      <c r="D184" s="461">
        <v>2736.5325899999998</v>
      </c>
      <c r="E184" s="462">
        <v>0</v>
      </c>
      <c r="F184" s="460">
        <v>0</v>
      </c>
      <c r="G184" s="461">
        <v>0</v>
      </c>
      <c r="H184" s="461">
        <v>59.754989999999999</v>
      </c>
      <c r="I184" s="461">
        <v>2738.8046800000002</v>
      </c>
      <c r="J184" s="461">
        <v>2738.8046800000002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2019.45065</v>
      </c>
      <c r="D185" s="461">
        <v>2019.45065</v>
      </c>
      <c r="E185" s="462">
        <v>0</v>
      </c>
      <c r="F185" s="460">
        <v>0</v>
      </c>
      <c r="G185" s="461">
        <v>0</v>
      </c>
      <c r="H185" s="461">
        <v>0</v>
      </c>
      <c r="I185" s="461">
        <v>2260.7577200000001</v>
      </c>
      <c r="J185" s="461">
        <v>2260.7577200000001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2019.45065</v>
      </c>
      <c r="D186" s="461">
        <v>2019.45065</v>
      </c>
      <c r="E186" s="462">
        <v>0</v>
      </c>
      <c r="F186" s="460">
        <v>0</v>
      </c>
      <c r="G186" s="461">
        <v>0</v>
      </c>
      <c r="H186" s="461">
        <v>0</v>
      </c>
      <c r="I186" s="461">
        <v>2260.7577200000001</v>
      </c>
      <c r="J186" s="461">
        <v>2260.7577200000001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717.08193999999992</v>
      </c>
      <c r="D187" s="461">
        <v>717.08193999999992</v>
      </c>
      <c r="E187" s="462">
        <v>0</v>
      </c>
      <c r="F187" s="460">
        <v>0</v>
      </c>
      <c r="G187" s="461">
        <v>0</v>
      </c>
      <c r="H187" s="461">
        <v>59.754989999999999</v>
      </c>
      <c r="I187" s="461">
        <v>478.04696000000001</v>
      </c>
      <c r="J187" s="461">
        <v>478.04696000000001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449</v>
      </c>
      <c r="B188" s="460">
        <v>0</v>
      </c>
      <c r="C188" s="461">
        <v>717.08193999999992</v>
      </c>
      <c r="D188" s="461">
        <v>717.08193999999992</v>
      </c>
      <c r="E188" s="462">
        <v>0</v>
      </c>
      <c r="F188" s="460">
        <v>0</v>
      </c>
      <c r="G188" s="461">
        <v>0</v>
      </c>
      <c r="H188" s="461">
        <v>59.754989999999999</v>
      </c>
      <c r="I188" s="461">
        <v>478.04696000000001</v>
      </c>
      <c r="J188" s="461">
        <v>478.04696000000001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3307.97741</v>
      </c>
      <c r="D189" s="461">
        <v>3307.97741</v>
      </c>
      <c r="E189" s="462">
        <v>0</v>
      </c>
      <c r="F189" s="460">
        <v>0</v>
      </c>
      <c r="G189" s="461">
        <v>0</v>
      </c>
      <c r="H189" s="461">
        <v>219.65554999999998</v>
      </c>
      <c r="I189" s="461">
        <v>2719.9002099999998</v>
      </c>
      <c r="J189" s="461">
        <v>2719.9002099999998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3307.97741</v>
      </c>
      <c r="D190" s="461">
        <v>3307.97741</v>
      </c>
      <c r="E190" s="462">
        <v>0</v>
      </c>
      <c r="F190" s="460">
        <v>0</v>
      </c>
      <c r="G190" s="461">
        <v>0</v>
      </c>
      <c r="H190" s="461">
        <v>219.65554999999998</v>
      </c>
      <c r="I190" s="461">
        <v>2719.9002099999998</v>
      </c>
      <c r="J190" s="461">
        <v>2719.9002099999998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3307.97741</v>
      </c>
      <c r="D191" s="461">
        <v>3307.97741</v>
      </c>
      <c r="E191" s="462">
        <v>0</v>
      </c>
      <c r="F191" s="460">
        <v>0</v>
      </c>
      <c r="G191" s="461">
        <v>0</v>
      </c>
      <c r="H191" s="461">
        <v>219.65554999999998</v>
      </c>
      <c r="I191" s="461">
        <v>2719.9002099999998</v>
      </c>
      <c r="J191" s="461">
        <v>2719.9002099999998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0.85414000000000001</v>
      </c>
      <c r="D192" s="461">
        <v>0.85414000000000001</v>
      </c>
      <c r="E192" s="462">
        <v>0</v>
      </c>
      <c r="F192" s="460">
        <v>0</v>
      </c>
      <c r="G192" s="461">
        <v>0</v>
      </c>
      <c r="H192" s="461">
        <v>0</v>
      </c>
      <c r="I192" s="461">
        <v>2.981E-2</v>
      </c>
      <c r="J192" s="461">
        <v>2.981E-2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454</v>
      </c>
      <c r="B193" s="460">
        <v>0</v>
      </c>
      <c r="C193" s="461">
        <v>0.85414000000000001</v>
      </c>
      <c r="D193" s="461">
        <v>0.85414000000000001</v>
      </c>
      <c r="E193" s="462">
        <v>0</v>
      </c>
      <c r="F193" s="460">
        <v>0</v>
      </c>
      <c r="G193" s="461">
        <v>0</v>
      </c>
      <c r="H193" s="461">
        <v>0</v>
      </c>
      <c r="I193" s="461">
        <v>2.981E-2</v>
      </c>
      <c r="J193" s="461">
        <v>2.981E-2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12.83</v>
      </c>
      <c r="D194" s="461">
        <v>12.83</v>
      </c>
      <c r="E194" s="462">
        <v>0</v>
      </c>
      <c r="F194" s="460">
        <v>0</v>
      </c>
      <c r="G194" s="461">
        <v>0</v>
      </c>
      <c r="H194" s="461">
        <v>0</v>
      </c>
      <c r="I194" s="461">
        <v>10.029999999999999</v>
      </c>
      <c r="J194" s="461">
        <v>10.029999999999999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456</v>
      </c>
      <c r="B195" s="460">
        <v>0</v>
      </c>
      <c r="C195" s="461">
        <v>11.81</v>
      </c>
      <c r="D195" s="461">
        <v>11.81</v>
      </c>
      <c r="E195" s="462">
        <v>0</v>
      </c>
      <c r="F195" s="460">
        <v>0</v>
      </c>
      <c r="G195" s="461">
        <v>0</v>
      </c>
      <c r="H195" s="461">
        <v>0</v>
      </c>
      <c r="I195" s="461">
        <v>8.84</v>
      </c>
      <c r="J195" s="461">
        <v>8.84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1.02</v>
      </c>
      <c r="D196" s="461">
        <v>1.02</v>
      </c>
      <c r="E196" s="462">
        <v>0</v>
      </c>
      <c r="F196" s="460">
        <v>0</v>
      </c>
      <c r="G196" s="461">
        <v>0</v>
      </c>
      <c r="H196" s="461">
        <v>0</v>
      </c>
      <c r="I196" s="461">
        <v>1.19</v>
      </c>
      <c r="J196" s="461">
        <v>1.19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7.4063999999999997</v>
      </c>
      <c r="D197" s="461">
        <v>7.4063999999999997</v>
      </c>
      <c r="E197" s="462">
        <v>0</v>
      </c>
      <c r="F197" s="460">
        <v>0</v>
      </c>
      <c r="G197" s="461">
        <v>0</v>
      </c>
      <c r="H197" s="461">
        <v>0.29399999999999998</v>
      </c>
      <c r="I197" s="461">
        <v>3.0163200000000003</v>
      </c>
      <c r="J197" s="461">
        <v>3.0163200000000003</v>
      </c>
      <c r="K197" s="463">
        <v>0</v>
      </c>
      <c r="L197" s="150"/>
      <c r="M197" s="459" t="str">
        <f t="shared" si="2"/>
        <v>X</v>
      </c>
    </row>
    <row r="198" spans="1:13" ht="14.45" customHeight="1" x14ac:dyDescent="0.2">
      <c r="A198" s="464" t="s">
        <v>459</v>
      </c>
      <c r="B198" s="460">
        <v>0</v>
      </c>
      <c r="C198" s="461">
        <v>0.78800000000000003</v>
      </c>
      <c r="D198" s="461">
        <v>0.78800000000000003</v>
      </c>
      <c r="E198" s="462">
        <v>0</v>
      </c>
      <c r="F198" s="460">
        <v>0</v>
      </c>
      <c r="G198" s="461">
        <v>0</v>
      </c>
      <c r="H198" s="461">
        <v>0</v>
      </c>
      <c r="I198" s="461">
        <v>0</v>
      </c>
      <c r="J198" s="461">
        <v>0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6.6183999999999994</v>
      </c>
      <c r="D199" s="461">
        <v>6.6183999999999994</v>
      </c>
      <c r="E199" s="462">
        <v>0</v>
      </c>
      <c r="F199" s="460">
        <v>0</v>
      </c>
      <c r="G199" s="461">
        <v>0</v>
      </c>
      <c r="H199" s="461">
        <v>0.29399999999999998</v>
      </c>
      <c r="I199" s="461">
        <v>3.0163200000000003</v>
      </c>
      <c r="J199" s="461">
        <v>3.0163200000000003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3.8445800000000001</v>
      </c>
      <c r="D200" s="461">
        <v>3.8445800000000001</v>
      </c>
      <c r="E200" s="462">
        <v>0</v>
      </c>
      <c r="F200" s="460">
        <v>0</v>
      </c>
      <c r="G200" s="461">
        <v>0</v>
      </c>
      <c r="H200" s="461">
        <v>0.24958000000000002</v>
      </c>
      <c r="I200" s="461">
        <v>2.8311199999999999</v>
      </c>
      <c r="J200" s="461">
        <v>2.8311199999999999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3.8445800000000001</v>
      </c>
      <c r="D201" s="461">
        <v>3.8445800000000001</v>
      </c>
      <c r="E201" s="462">
        <v>0</v>
      </c>
      <c r="F201" s="460">
        <v>0</v>
      </c>
      <c r="G201" s="461">
        <v>0</v>
      </c>
      <c r="H201" s="461">
        <v>0.24958000000000002</v>
      </c>
      <c r="I201" s="461">
        <v>2.8311199999999999</v>
      </c>
      <c r="J201" s="461">
        <v>2.8311199999999999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0.67</v>
      </c>
      <c r="D202" s="461">
        <v>0.67</v>
      </c>
      <c r="E202" s="462">
        <v>0</v>
      </c>
      <c r="F202" s="460">
        <v>0</v>
      </c>
      <c r="G202" s="461">
        <v>0</v>
      </c>
      <c r="H202" s="461">
        <v>2.8000000000000001E-2</v>
      </c>
      <c r="I202" s="461">
        <v>0.224</v>
      </c>
      <c r="J202" s="461">
        <v>0.224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464</v>
      </c>
      <c r="B203" s="460">
        <v>0</v>
      </c>
      <c r="C203" s="461">
        <v>0.67</v>
      </c>
      <c r="D203" s="461">
        <v>0.67</v>
      </c>
      <c r="E203" s="462">
        <v>0</v>
      </c>
      <c r="F203" s="460">
        <v>0</v>
      </c>
      <c r="G203" s="461">
        <v>0</v>
      </c>
      <c r="H203" s="461">
        <v>2.8000000000000001E-2</v>
      </c>
      <c r="I203" s="461">
        <v>0.224</v>
      </c>
      <c r="J203" s="461">
        <v>0.224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730.3351899999999</v>
      </c>
      <c r="D204" s="461">
        <v>730.3351899999999</v>
      </c>
      <c r="E204" s="462">
        <v>0</v>
      </c>
      <c r="F204" s="460">
        <v>0</v>
      </c>
      <c r="G204" s="461">
        <v>0</v>
      </c>
      <c r="H204" s="461">
        <v>44.294510000000002</v>
      </c>
      <c r="I204" s="461">
        <v>403.71014000000002</v>
      </c>
      <c r="J204" s="461">
        <v>403.71014000000002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466</v>
      </c>
      <c r="B205" s="460">
        <v>0</v>
      </c>
      <c r="C205" s="461">
        <v>730.3351899999999</v>
      </c>
      <c r="D205" s="461">
        <v>730.3351899999999</v>
      </c>
      <c r="E205" s="462">
        <v>0</v>
      </c>
      <c r="F205" s="460">
        <v>0</v>
      </c>
      <c r="G205" s="461">
        <v>0</v>
      </c>
      <c r="H205" s="461">
        <v>44.294510000000002</v>
      </c>
      <c r="I205" s="461">
        <v>403.71014000000002</v>
      </c>
      <c r="J205" s="461">
        <v>403.71014000000002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467</v>
      </c>
      <c r="B206" s="460">
        <v>0</v>
      </c>
      <c r="C206" s="461">
        <v>2504.5221900000001</v>
      </c>
      <c r="D206" s="461">
        <v>2504.5221900000001</v>
      </c>
      <c r="E206" s="462">
        <v>0</v>
      </c>
      <c r="F206" s="460">
        <v>0</v>
      </c>
      <c r="G206" s="461">
        <v>0</v>
      </c>
      <c r="H206" s="461">
        <v>171.32147000000001</v>
      </c>
      <c r="I206" s="461">
        <v>2268.8700400000002</v>
      </c>
      <c r="J206" s="461">
        <v>2268.8700400000002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468</v>
      </c>
      <c r="B207" s="460">
        <v>0</v>
      </c>
      <c r="C207" s="461">
        <v>2504.5221900000001</v>
      </c>
      <c r="D207" s="461">
        <v>2504.5221900000001</v>
      </c>
      <c r="E207" s="462">
        <v>0</v>
      </c>
      <c r="F207" s="460">
        <v>0</v>
      </c>
      <c r="G207" s="461">
        <v>0</v>
      </c>
      <c r="H207" s="461">
        <v>171.32147000000001</v>
      </c>
      <c r="I207" s="461">
        <v>2268.8700400000002</v>
      </c>
      <c r="J207" s="461">
        <v>2268.8700400000002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469</v>
      </c>
      <c r="B208" s="460">
        <v>0</v>
      </c>
      <c r="C208" s="461">
        <v>47.51491</v>
      </c>
      <c r="D208" s="461">
        <v>47.51491</v>
      </c>
      <c r="E208" s="462">
        <v>0</v>
      </c>
      <c r="F208" s="460">
        <v>0</v>
      </c>
      <c r="G208" s="461">
        <v>0</v>
      </c>
      <c r="H208" s="461">
        <v>3.4679899999999999</v>
      </c>
      <c r="I208" s="461">
        <v>31.188779999999998</v>
      </c>
      <c r="J208" s="461">
        <v>31.188779999999998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470</v>
      </c>
      <c r="B209" s="460">
        <v>0</v>
      </c>
      <c r="C209" s="461">
        <v>47.51491</v>
      </c>
      <c r="D209" s="461">
        <v>47.51491</v>
      </c>
      <c r="E209" s="462">
        <v>0</v>
      </c>
      <c r="F209" s="460">
        <v>0</v>
      </c>
      <c r="G209" s="461">
        <v>0</v>
      </c>
      <c r="H209" s="461">
        <v>3.4679899999999999</v>
      </c>
      <c r="I209" s="461">
        <v>31.188779999999998</v>
      </c>
      <c r="J209" s="461">
        <v>31.188779999999998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0713C7A0-CA35-48CA-9DE3-9BE7DDBD8AE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471</v>
      </c>
      <c r="B5" s="466" t="s">
        <v>472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471</v>
      </c>
      <c r="B6" s="466" t="s">
        <v>473</v>
      </c>
      <c r="C6" s="467">
        <v>21.338939999999994</v>
      </c>
      <c r="D6" s="467">
        <v>21.918979999999994</v>
      </c>
      <c r="E6" s="467"/>
      <c r="F6" s="467">
        <v>22.639589999999995</v>
      </c>
      <c r="G6" s="467">
        <v>0</v>
      </c>
      <c r="H6" s="467">
        <v>22.639589999999995</v>
      </c>
      <c r="I6" s="468" t="s">
        <v>266</v>
      </c>
      <c r="J6" s="469" t="s">
        <v>1</v>
      </c>
    </row>
    <row r="7" spans="1:10" ht="14.45" customHeight="1" x14ac:dyDescent="0.2">
      <c r="A7" s="465" t="s">
        <v>471</v>
      </c>
      <c r="B7" s="466" t="s">
        <v>474</v>
      </c>
      <c r="C7" s="467">
        <v>21.338939999999994</v>
      </c>
      <c r="D7" s="467">
        <v>21.918979999999994</v>
      </c>
      <c r="E7" s="467"/>
      <c r="F7" s="467">
        <v>22.639589999999995</v>
      </c>
      <c r="G7" s="467">
        <v>0</v>
      </c>
      <c r="H7" s="467">
        <v>22.639589999999995</v>
      </c>
      <c r="I7" s="468" t="s">
        <v>266</v>
      </c>
      <c r="J7" s="469" t="s">
        <v>475</v>
      </c>
    </row>
    <row r="9" spans="1:10" ht="14.45" customHeight="1" x14ac:dyDescent="0.2">
      <c r="A9" s="465" t="s">
        <v>471</v>
      </c>
      <c r="B9" s="466" t="s">
        <v>472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68</v>
      </c>
    </row>
    <row r="10" spans="1:10" ht="14.45" customHeight="1" x14ac:dyDescent="0.2">
      <c r="A10" s="465" t="s">
        <v>476</v>
      </c>
      <c r="B10" s="466" t="s">
        <v>477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0</v>
      </c>
    </row>
    <row r="11" spans="1:10" ht="14.45" customHeight="1" x14ac:dyDescent="0.2">
      <c r="A11" s="465" t="s">
        <v>476</v>
      </c>
      <c r="B11" s="466" t="s">
        <v>473</v>
      </c>
      <c r="C11" s="467">
        <v>0.41872999999999999</v>
      </c>
      <c r="D11" s="467">
        <v>1.0842000000000001</v>
      </c>
      <c r="E11" s="467"/>
      <c r="F11" s="467">
        <v>0.14636000000000002</v>
      </c>
      <c r="G11" s="467">
        <v>0</v>
      </c>
      <c r="H11" s="467">
        <v>0.14636000000000002</v>
      </c>
      <c r="I11" s="468" t="s">
        <v>266</v>
      </c>
      <c r="J11" s="469" t="s">
        <v>1</v>
      </c>
    </row>
    <row r="12" spans="1:10" ht="14.45" customHeight="1" x14ac:dyDescent="0.2">
      <c r="A12" s="465" t="s">
        <v>476</v>
      </c>
      <c r="B12" s="466" t="s">
        <v>478</v>
      </c>
      <c r="C12" s="467">
        <v>0.41872999999999999</v>
      </c>
      <c r="D12" s="467">
        <v>1.0842000000000001</v>
      </c>
      <c r="E12" s="467"/>
      <c r="F12" s="467">
        <v>0.14636000000000002</v>
      </c>
      <c r="G12" s="467">
        <v>0</v>
      </c>
      <c r="H12" s="467">
        <v>0.14636000000000002</v>
      </c>
      <c r="I12" s="468" t="s">
        <v>266</v>
      </c>
      <c r="J12" s="469" t="s">
        <v>479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480</v>
      </c>
    </row>
    <row r="14" spans="1:10" ht="14.45" customHeight="1" x14ac:dyDescent="0.2">
      <c r="A14" s="465" t="s">
        <v>481</v>
      </c>
      <c r="B14" s="466" t="s">
        <v>482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0</v>
      </c>
    </row>
    <row r="15" spans="1:10" ht="14.45" customHeight="1" x14ac:dyDescent="0.2">
      <c r="A15" s="465" t="s">
        <v>481</v>
      </c>
      <c r="B15" s="466" t="s">
        <v>473</v>
      </c>
      <c r="C15" s="467">
        <v>20.920209999999994</v>
      </c>
      <c r="D15" s="467">
        <v>20.834779999999995</v>
      </c>
      <c r="E15" s="467"/>
      <c r="F15" s="467">
        <v>22.493229999999993</v>
      </c>
      <c r="G15" s="467">
        <v>0</v>
      </c>
      <c r="H15" s="467">
        <v>22.493229999999993</v>
      </c>
      <c r="I15" s="468" t="s">
        <v>266</v>
      </c>
      <c r="J15" s="469" t="s">
        <v>1</v>
      </c>
    </row>
    <row r="16" spans="1:10" ht="14.45" customHeight="1" x14ac:dyDescent="0.2">
      <c r="A16" s="465" t="s">
        <v>481</v>
      </c>
      <c r="B16" s="466" t="s">
        <v>483</v>
      </c>
      <c r="C16" s="467">
        <v>20.920209999999994</v>
      </c>
      <c r="D16" s="467">
        <v>20.834779999999995</v>
      </c>
      <c r="E16" s="467"/>
      <c r="F16" s="467">
        <v>22.493229999999993</v>
      </c>
      <c r="G16" s="467">
        <v>0</v>
      </c>
      <c r="H16" s="467">
        <v>22.493229999999993</v>
      </c>
      <c r="I16" s="468" t="s">
        <v>266</v>
      </c>
      <c r="J16" s="469" t="s">
        <v>479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480</v>
      </c>
    </row>
    <row r="18" spans="1:10" ht="14.45" customHeight="1" x14ac:dyDescent="0.2">
      <c r="A18" s="465" t="s">
        <v>471</v>
      </c>
      <c r="B18" s="466" t="s">
        <v>474</v>
      </c>
      <c r="C18" s="467">
        <v>21.338939999999994</v>
      </c>
      <c r="D18" s="467">
        <v>21.918979999999994</v>
      </c>
      <c r="E18" s="467"/>
      <c r="F18" s="467">
        <v>22.639589999999995</v>
      </c>
      <c r="G18" s="467">
        <v>0</v>
      </c>
      <c r="H18" s="467">
        <v>22.639589999999995</v>
      </c>
      <c r="I18" s="468" t="s">
        <v>266</v>
      </c>
      <c r="J18" s="469" t="s">
        <v>475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265CC27E-78D0-49DE-B205-BC51EE3867E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253.45990466217114</v>
      </c>
      <c r="M3" s="98">
        <f>SUBTOTAL(9,M5:M1048576)</f>
        <v>30.25</v>
      </c>
      <c r="N3" s="99">
        <f>SUBTOTAL(9,N5:N1048576)</f>
        <v>7667.1621160306768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471</v>
      </c>
      <c r="B5" s="477" t="s">
        <v>472</v>
      </c>
      <c r="C5" s="478" t="s">
        <v>476</v>
      </c>
      <c r="D5" s="479" t="s">
        <v>477</v>
      </c>
      <c r="E5" s="480">
        <v>50113001</v>
      </c>
      <c r="F5" s="479" t="s">
        <v>484</v>
      </c>
      <c r="G5" s="478" t="s">
        <v>485</v>
      </c>
      <c r="H5" s="478">
        <v>115518</v>
      </c>
      <c r="I5" s="478">
        <v>187418</v>
      </c>
      <c r="J5" s="478" t="s">
        <v>486</v>
      </c>
      <c r="K5" s="478" t="s">
        <v>487</v>
      </c>
      <c r="L5" s="481">
        <v>73.179999999999993</v>
      </c>
      <c r="M5" s="481">
        <v>2</v>
      </c>
      <c r="N5" s="482">
        <v>146.35999999999999</v>
      </c>
    </row>
    <row r="6" spans="1:14" ht="14.45" customHeight="1" x14ac:dyDescent="0.2">
      <c r="A6" s="483" t="s">
        <v>471</v>
      </c>
      <c r="B6" s="484" t="s">
        <v>472</v>
      </c>
      <c r="C6" s="485" t="s">
        <v>481</v>
      </c>
      <c r="D6" s="486" t="s">
        <v>482</v>
      </c>
      <c r="E6" s="487">
        <v>50113001</v>
      </c>
      <c r="F6" s="486" t="s">
        <v>484</v>
      </c>
      <c r="G6" s="485" t="s">
        <v>485</v>
      </c>
      <c r="H6" s="485">
        <v>930443</v>
      </c>
      <c r="I6" s="485">
        <v>0</v>
      </c>
      <c r="J6" s="485" t="s">
        <v>488</v>
      </c>
      <c r="K6" s="485" t="s">
        <v>489</v>
      </c>
      <c r="L6" s="488">
        <v>176.42</v>
      </c>
      <c r="M6" s="488">
        <v>1</v>
      </c>
      <c r="N6" s="489">
        <v>176.42</v>
      </c>
    </row>
    <row r="7" spans="1:14" ht="14.45" customHeight="1" x14ac:dyDescent="0.2">
      <c r="A7" s="483" t="s">
        <v>471</v>
      </c>
      <c r="B7" s="484" t="s">
        <v>472</v>
      </c>
      <c r="C7" s="485" t="s">
        <v>481</v>
      </c>
      <c r="D7" s="486" t="s">
        <v>482</v>
      </c>
      <c r="E7" s="487">
        <v>50113001</v>
      </c>
      <c r="F7" s="486" t="s">
        <v>484</v>
      </c>
      <c r="G7" s="485" t="s">
        <v>485</v>
      </c>
      <c r="H7" s="485">
        <v>51366</v>
      </c>
      <c r="I7" s="485">
        <v>51366</v>
      </c>
      <c r="J7" s="485" t="s">
        <v>490</v>
      </c>
      <c r="K7" s="485" t="s">
        <v>491</v>
      </c>
      <c r="L7" s="488">
        <v>171.6</v>
      </c>
      <c r="M7" s="488">
        <v>1.25</v>
      </c>
      <c r="N7" s="489">
        <v>214.5</v>
      </c>
    </row>
    <row r="8" spans="1:14" ht="14.45" customHeight="1" x14ac:dyDescent="0.2">
      <c r="A8" s="483" t="s">
        <v>471</v>
      </c>
      <c r="B8" s="484" t="s">
        <v>472</v>
      </c>
      <c r="C8" s="485" t="s">
        <v>481</v>
      </c>
      <c r="D8" s="486" t="s">
        <v>482</v>
      </c>
      <c r="E8" s="487">
        <v>50113001</v>
      </c>
      <c r="F8" s="486" t="s">
        <v>484</v>
      </c>
      <c r="G8" s="485" t="s">
        <v>485</v>
      </c>
      <c r="H8" s="485">
        <v>902042</v>
      </c>
      <c r="I8" s="485">
        <v>0</v>
      </c>
      <c r="J8" s="485" t="s">
        <v>492</v>
      </c>
      <c r="K8" s="485" t="s">
        <v>493</v>
      </c>
      <c r="L8" s="488">
        <v>336.93650523240456</v>
      </c>
      <c r="M8" s="488">
        <v>4</v>
      </c>
      <c r="N8" s="489">
        <v>1347.7460209296182</v>
      </c>
    </row>
    <row r="9" spans="1:14" ht="14.45" customHeight="1" x14ac:dyDescent="0.2">
      <c r="A9" s="483" t="s">
        <v>471</v>
      </c>
      <c r="B9" s="484" t="s">
        <v>472</v>
      </c>
      <c r="C9" s="485" t="s">
        <v>481</v>
      </c>
      <c r="D9" s="486" t="s">
        <v>482</v>
      </c>
      <c r="E9" s="487">
        <v>50113001</v>
      </c>
      <c r="F9" s="486" t="s">
        <v>484</v>
      </c>
      <c r="G9" s="485" t="s">
        <v>485</v>
      </c>
      <c r="H9" s="485">
        <v>900321</v>
      </c>
      <c r="I9" s="485">
        <v>0</v>
      </c>
      <c r="J9" s="485" t="s">
        <v>494</v>
      </c>
      <c r="K9" s="485" t="s">
        <v>266</v>
      </c>
      <c r="L9" s="488">
        <v>226.8</v>
      </c>
      <c r="M9" s="488">
        <v>10</v>
      </c>
      <c r="N9" s="489">
        <v>2268</v>
      </c>
    </row>
    <row r="10" spans="1:14" ht="14.45" customHeight="1" thickBot="1" x14ac:dyDescent="0.25">
      <c r="A10" s="490" t="s">
        <v>471</v>
      </c>
      <c r="B10" s="491" t="s">
        <v>472</v>
      </c>
      <c r="C10" s="492" t="s">
        <v>481</v>
      </c>
      <c r="D10" s="493" t="s">
        <v>482</v>
      </c>
      <c r="E10" s="494">
        <v>50113001</v>
      </c>
      <c r="F10" s="493" t="s">
        <v>484</v>
      </c>
      <c r="G10" s="492" t="s">
        <v>485</v>
      </c>
      <c r="H10" s="492">
        <v>921227</v>
      </c>
      <c r="I10" s="492">
        <v>0</v>
      </c>
      <c r="J10" s="492" t="s">
        <v>495</v>
      </c>
      <c r="K10" s="492" t="s">
        <v>266</v>
      </c>
      <c r="L10" s="495">
        <v>292.84467459175488</v>
      </c>
      <c r="M10" s="495">
        <v>12</v>
      </c>
      <c r="N10" s="496">
        <v>3514.1360951010588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69DBBAE-2E91-4C47-B030-9B967D3EF22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33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24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9" t="s">
        <v>496</v>
      </c>
      <c r="B6" s="515"/>
      <c r="C6" s="481"/>
      <c r="D6" s="481"/>
      <c r="E6" s="482"/>
      <c r="F6" s="512"/>
      <c r="G6" s="503"/>
      <c r="H6" s="503"/>
      <c r="I6" s="518"/>
      <c r="J6" s="515"/>
      <c r="K6" s="481"/>
      <c r="L6" s="481"/>
      <c r="M6" s="482"/>
      <c r="N6" s="512"/>
      <c r="O6" s="503"/>
      <c r="P6" s="503"/>
      <c r="Q6" s="504"/>
    </row>
    <row r="7" spans="1:17" ht="14.45" customHeight="1" x14ac:dyDescent="0.2">
      <c r="A7" s="510" t="s">
        <v>497</v>
      </c>
      <c r="B7" s="516">
        <v>12</v>
      </c>
      <c r="C7" s="488"/>
      <c r="D7" s="488"/>
      <c r="E7" s="489"/>
      <c r="F7" s="513">
        <v>1</v>
      </c>
      <c r="G7" s="505">
        <v>0</v>
      </c>
      <c r="H7" s="505">
        <v>0</v>
      </c>
      <c r="I7" s="519">
        <v>0</v>
      </c>
      <c r="J7" s="516">
        <v>5</v>
      </c>
      <c r="K7" s="488"/>
      <c r="L7" s="488"/>
      <c r="M7" s="489"/>
      <c r="N7" s="513">
        <v>1</v>
      </c>
      <c r="O7" s="505">
        <v>0</v>
      </c>
      <c r="P7" s="505">
        <v>0</v>
      </c>
      <c r="Q7" s="506">
        <v>0</v>
      </c>
    </row>
    <row r="8" spans="1:17" ht="14.45" customHeight="1" thickBot="1" x14ac:dyDescent="0.25">
      <c r="A8" s="511" t="s">
        <v>498</v>
      </c>
      <c r="B8" s="517">
        <v>21</v>
      </c>
      <c r="C8" s="495"/>
      <c r="D8" s="495"/>
      <c r="E8" s="496"/>
      <c r="F8" s="514">
        <v>1</v>
      </c>
      <c r="G8" s="507">
        <v>0</v>
      </c>
      <c r="H8" s="507">
        <v>0</v>
      </c>
      <c r="I8" s="520">
        <v>0</v>
      </c>
      <c r="J8" s="517">
        <v>19</v>
      </c>
      <c r="K8" s="495"/>
      <c r="L8" s="495"/>
      <c r="M8" s="496"/>
      <c r="N8" s="514">
        <v>1</v>
      </c>
      <c r="O8" s="507">
        <v>0</v>
      </c>
      <c r="P8" s="507">
        <v>0</v>
      </c>
      <c r="Q8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82A212C9-334A-452B-9EA8-3E7708B09FD2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28</v>
      </c>
      <c r="B5" s="466" t="s">
        <v>499</v>
      </c>
      <c r="C5" s="469">
        <v>10436.84</v>
      </c>
      <c r="D5" s="469">
        <v>45</v>
      </c>
      <c r="E5" s="469">
        <v>8199.2000000000007</v>
      </c>
      <c r="F5" s="521">
        <v>0.7856017721839178</v>
      </c>
      <c r="G5" s="469">
        <v>30</v>
      </c>
      <c r="H5" s="521">
        <v>0.66666666666666663</v>
      </c>
      <c r="I5" s="469">
        <v>2237.64</v>
      </c>
      <c r="J5" s="521">
        <v>0.21439822781608225</v>
      </c>
      <c r="K5" s="469">
        <v>15</v>
      </c>
      <c r="L5" s="521">
        <v>0.33333333333333331</v>
      </c>
      <c r="M5" s="469" t="s">
        <v>68</v>
      </c>
      <c r="N5" s="150"/>
    </row>
    <row r="6" spans="1:14" ht="14.45" customHeight="1" x14ac:dyDescent="0.2">
      <c r="A6" s="465">
        <v>28</v>
      </c>
      <c r="B6" s="466" t="s">
        <v>500</v>
      </c>
      <c r="C6" s="469">
        <v>10436.84</v>
      </c>
      <c r="D6" s="469">
        <v>45</v>
      </c>
      <c r="E6" s="469">
        <v>8199.2000000000007</v>
      </c>
      <c r="F6" s="521">
        <v>0.7856017721839178</v>
      </c>
      <c r="G6" s="469">
        <v>30</v>
      </c>
      <c r="H6" s="521">
        <v>0.66666666666666663</v>
      </c>
      <c r="I6" s="469">
        <v>2237.64</v>
      </c>
      <c r="J6" s="521">
        <v>0.21439822781608225</v>
      </c>
      <c r="K6" s="469">
        <v>15</v>
      </c>
      <c r="L6" s="521">
        <v>0.33333333333333331</v>
      </c>
      <c r="M6" s="469" t="s">
        <v>1</v>
      </c>
      <c r="N6" s="150"/>
    </row>
    <row r="7" spans="1:14" ht="14.45" customHeight="1" x14ac:dyDescent="0.2">
      <c r="A7" s="465" t="s">
        <v>471</v>
      </c>
      <c r="B7" s="466" t="s">
        <v>3</v>
      </c>
      <c r="C7" s="469">
        <v>10436.84</v>
      </c>
      <c r="D7" s="469">
        <v>45</v>
      </c>
      <c r="E7" s="469">
        <v>8199.2000000000007</v>
      </c>
      <c r="F7" s="521">
        <v>0.7856017721839178</v>
      </c>
      <c r="G7" s="469">
        <v>30</v>
      </c>
      <c r="H7" s="521">
        <v>0.66666666666666663</v>
      </c>
      <c r="I7" s="469">
        <v>2237.64</v>
      </c>
      <c r="J7" s="521">
        <v>0.21439822781608225</v>
      </c>
      <c r="K7" s="469">
        <v>15</v>
      </c>
      <c r="L7" s="521">
        <v>0.33333333333333331</v>
      </c>
      <c r="M7" s="469" t="s">
        <v>475</v>
      </c>
      <c r="N7" s="150"/>
    </row>
    <row r="9" spans="1:14" ht="14.45" customHeight="1" x14ac:dyDescent="0.2">
      <c r="A9" s="465">
        <v>28</v>
      </c>
      <c r="B9" s="466" t="s">
        <v>499</v>
      </c>
      <c r="C9" s="469" t="s">
        <v>266</v>
      </c>
      <c r="D9" s="469" t="s">
        <v>266</v>
      </c>
      <c r="E9" s="469" t="s">
        <v>266</v>
      </c>
      <c r="F9" s="521" t="s">
        <v>266</v>
      </c>
      <c r="G9" s="469" t="s">
        <v>266</v>
      </c>
      <c r="H9" s="521" t="s">
        <v>266</v>
      </c>
      <c r="I9" s="469" t="s">
        <v>266</v>
      </c>
      <c r="J9" s="521" t="s">
        <v>266</v>
      </c>
      <c r="K9" s="469" t="s">
        <v>266</v>
      </c>
      <c r="L9" s="521" t="s">
        <v>266</v>
      </c>
      <c r="M9" s="469" t="s">
        <v>68</v>
      </c>
      <c r="N9" s="150"/>
    </row>
    <row r="10" spans="1:14" ht="14.45" customHeight="1" x14ac:dyDescent="0.2">
      <c r="A10" s="465" t="s">
        <v>501</v>
      </c>
      <c r="B10" s="466" t="s">
        <v>500</v>
      </c>
      <c r="C10" s="469">
        <v>10436.84</v>
      </c>
      <c r="D10" s="469">
        <v>45</v>
      </c>
      <c r="E10" s="469">
        <v>8199.2000000000007</v>
      </c>
      <c r="F10" s="521">
        <v>0.7856017721839178</v>
      </c>
      <c r="G10" s="469">
        <v>30</v>
      </c>
      <c r="H10" s="521">
        <v>0.66666666666666663</v>
      </c>
      <c r="I10" s="469">
        <v>2237.64</v>
      </c>
      <c r="J10" s="521">
        <v>0.21439822781608225</v>
      </c>
      <c r="K10" s="469">
        <v>15</v>
      </c>
      <c r="L10" s="521">
        <v>0.33333333333333331</v>
      </c>
      <c r="M10" s="469" t="s">
        <v>1</v>
      </c>
      <c r="N10" s="150"/>
    </row>
    <row r="11" spans="1:14" ht="14.45" customHeight="1" x14ac:dyDescent="0.2">
      <c r="A11" s="465" t="s">
        <v>501</v>
      </c>
      <c r="B11" s="466" t="s">
        <v>502</v>
      </c>
      <c r="C11" s="469">
        <v>10436.84</v>
      </c>
      <c r="D11" s="469">
        <v>45</v>
      </c>
      <c r="E11" s="469">
        <v>8199.2000000000007</v>
      </c>
      <c r="F11" s="521">
        <v>0.7856017721839178</v>
      </c>
      <c r="G11" s="469">
        <v>30</v>
      </c>
      <c r="H11" s="521">
        <v>0.66666666666666663</v>
      </c>
      <c r="I11" s="469">
        <v>2237.64</v>
      </c>
      <c r="J11" s="521">
        <v>0.21439822781608225</v>
      </c>
      <c r="K11" s="469">
        <v>15</v>
      </c>
      <c r="L11" s="521">
        <v>0.33333333333333331</v>
      </c>
      <c r="M11" s="469" t="s">
        <v>479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21" t="s">
        <v>266</v>
      </c>
      <c r="G12" s="469" t="s">
        <v>266</v>
      </c>
      <c r="H12" s="521" t="s">
        <v>266</v>
      </c>
      <c r="I12" s="469" t="s">
        <v>266</v>
      </c>
      <c r="J12" s="521" t="s">
        <v>266</v>
      </c>
      <c r="K12" s="469" t="s">
        <v>266</v>
      </c>
      <c r="L12" s="521" t="s">
        <v>266</v>
      </c>
      <c r="M12" s="469" t="s">
        <v>480</v>
      </c>
      <c r="N12" s="150"/>
    </row>
    <row r="13" spans="1:14" ht="14.45" customHeight="1" x14ac:dyDescent="0.2">
      <c r="A13" s="465" t="s">
        <v>471</v>
      </c>
      <c r="B13" s="466" t="s">
        <v>503</v>
      </c>
      <c r="C13" s="469">
        <v>10436.84</v>
      </c>
      <c r="D13" s="469">
        <v>45</v>
      </c>
      <c r="E13" s="469">
        <v>8199.2000000000007</v>
      </c>
      <c r="F13" s="521">
        <v>0.7856017721839178</v>
      </c>
      <c r="G13" s="469">
        <v>30</v>
      </c>
      <c r="H13" s="521">
        <v>0.66666666666666663</v>
      </c>
      <c r="I13" s="469">
        <v>2237.64</v>
      </c>
      <c r="J13" s="521">
        <v>0.21439822781608225</v>
      </c>
      <c r="K13" s="469">
        <v>15</v>
      </c>
      <c r="L13" s="521">
        <v>0.33333333333333331</v>
      </c>
      <c r="M13" s="469" t="s">
        <v>475</v>
      </c>
      <c r="N13" s="150"/>
    </row>
    <row r="14" spans="1:14" ht="14.45" customHeight="1" x14ac:dyDescent="0.2">
      <c r="A14" s="522" t="s">
        <v>239</v>
      </c>
    </row>
    <row r="15" spans="1:14" ht="14.45" customHeight="1" x14ac:dyDescent="0.2">
      <c r="A15" s="523" t="s">
        <v>504</v>
      </c>
    </row>
    <row r="16" spans="1:14" ht="14.45" customHeight="1" x14ac:dyDescent="0.2">
      <c r="A16" s="522" t="s">
        <v>505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0CBFAF51-54C5-45E9-919F-F25A2A2DE2B7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7"/>
      <c r="D4" s="498" t="s">
        <v>20</v>
      </c>
      <c r="E4" s="52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24" t="s">
        <v>506</v>
      </c>
      <c r="B5" s="515">
        <v>368.4</v>
      </c>
      <c r="C5" s="477">
        <v>1</v>
      </c>
      <c r="D5" s="528">
        <v>8</v>
      </c>
      <c r="E5" s="531" t="s">
        <v>506</v>
      </c>
      <c r="F5" s="515">
        <v>0</v>
      </c>
      <c r="G5" s="503">
        <v>0</v>
      </c>
      <c r="H5" s="481">
        <v>1</v>
      </c>
      <c r="I5" s="504">
        <v>0.125</v>
      </c>
      <c r="J5" s="534">
        <v>368.4</v>
      </c>
      <c r="K5" s="503">
        <v>1</v>
      </c>
      <c r="L5" s="481">
        <v>7</v>
      </c>
      <c r="M5" s="504">
        <v>0.875</v>
      </c>
    </row>
    <row r="6" spans="1:13" ht="14.45" customHeight="1" x14ac:dyDescent="0.2">
      <c r="A6" s="525" t="s">
        <v>507</v>
      </c>
      <c r="B6" s="516">
        <v>186.98</v>
      </c>
      <c r="C6" s="484">
        <v>1</v>
      </c>
      <c r="D6" s="529">
        <v>2</v>
      </c>
      <c r="E6" s="532" t="s">
        <v>507</v>
      </c>
      <c r="F6" s="516">
        <v>186.98</v>
      </c>
      <c r="G6" s="505">
        <v>1</v>
      </c>
      <c r="H6" s="488">
        <v>2</v>
      </c>
      <c r="I6" s="506">
        <v>1</v>
      </c>
      <c r="J6" s="535"/>
      <c r="K6" s="505">
        <v>0</v>
      </c>
      <c r="L6" s="488"/>
      <c r="M6" s="506">
        <v>0</v>
      </c>
    </row>
    <row r="7" spans="1:13" ht="14.45" customHeight="1" x14ac:dyDescent="0.2">
      <c r="A7" s="525" t="s">
        <v>508</v>
      </c>
      <c r="B7" s="516">
        <v>4316.12</v>
      </c>
      <c r="C7" s="484">
        <v>1</v>
      </c>
      <c r="D7" s="529">
        <v>7</v>
      </c>
      <c r="E7" s="532" t="s">
        <v>508</v>
      </c>
      <c r="F7" s="516">
        <v>3205.26</v>
      </c>
      <c r="G7" s="505">
        <v>0.74262532089005873</v>
      </c>
      <c r="H7" s="488">
        <v>6</v>
      </c>
      <c r="I7" s="506">
        <v>0.8571428571428571</v>
      </c>
      <c r="J7" s="535">
        <v>1110.8599999999999</v>
      </c>
      <c r="K7" s="505">
        <v>0.25737467910994133</v>
      </c>
      <c r="L7" s="488">
        <v>1</v>
      </c>
      <c r="M7" s="506">
        <v>0.14285714285714285</v>
      </c>
    </row>
    <row r="8" spans="1:13" ht="14.45" customHeight="1" x14ac:dyDescent="0.2">
      <c r="A8" s="525" t="s">
        <v>509</v>
      </c>
      <c r="B8" s="516">
        <v>324.46000000000004</v>
      </c>
      <c r="C8" s="484">
        <v>1</v>
      </c>
      <c r="D8" s="529">
        <v>3</v>
      </c>
      <c r="E8" s="532" t="s">
        <v>509</v>
      </c>
      <c r="F8" s="516"/>
      <c r="G8" s="505">
        <v>0</v>
      </c>
      <c r="H8" s="488"/>
      <c r="I8" s="506">
        <v>0</v>
      </c>
      <c r="J8" s="535">
        <v>324.46000000000004</v>
      </c>
      <c r="K8" s="505">
        <v>1</v>
      </c>
      <c r="L8" s="488">
        <v>3</v>
      </c>
      <c r="M8" s="506">
        <v>1</v>
      </c>
    </row>
    <row r="9" spans="1:13" ht="14.45" customHeight="1" x14ac:dyDescent="0.2">
      <c r="A9" s="525" t="s">
        <v>510</v>
      </c>
      <c r="B9" s="516">
        <v>5101.9300000000012</v>
      </c>
      <c r="C9" s="484">
        <v>1</v>
      </c>
      <c r="D9" s="529">
        <v>23</v>
      </c>
      <c r="E9" s="532" t="s">
        <v>510</v>
      </c>
      <c r="F9" s="516">
        <v>4757.920000000001</v>
      </c>
      <c r="G9" s="505">
        <v>0.93257257547633932</v>
      </c>
      <c r="H9" s="488">
        <v>20</v>
      </c>
      <c r="I9" s="506">
        <v>0.86956521739130432</v>
      </c>
      <c r="J9" s="535">
        <v>344.01</v>
      </c>
      <c r="K9" s="505">
        <v>6.7427424523660642E-2</v>
      </c>
      <c r="L9" s="488">
        <v>3</v>
      </c>
      <c r="M9" s="506">
        <v>0.13043478260869565</v>
      </c>
    </row>
    <row r="10" spans="1:13" ht="14.45" customHeight="1" thickBot="1" x14ac:dyDescent="0.25">
      <c r="A10" s="526" t="s">
        <v>511</v>
      </c>
      <c r="B10" s="517">
        <v>138.94999999999999</v>
      </c>
      <c r="C10" s="491">
        <v>1</v>
      </c>
      <c r="D10" s="530">
        <v>2</v>
      </c>
      <c r="E10" s="533" t="s">
        <v>511</v>
      </c>
      <c r="F10" s="517">
        <v>49.04</v>
      </c>
      <c r="G10" s="507">
        <v>0.35293270960777262</v>
      </c>
      <c r="H10" s="495">
        <v>1</v>
      </c>
      <c r="I10" s="508">
        <v>0.5</v>
      </c>
      <c r="J10" s="536">
        <v>89.91</v>
      </c>
      <c r="K10" s="507">
        <v>0.64706729039222743</v>
      </c>
      <c r="L10" s="495">
        <v>1</v>
      </c>
      <c r="M10" s="508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8A57312-FA6B-45F4-A996-E1EF590E549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10436.839999999998</v>
      </c>
      <c r="N3" s="66">
        <f>SUBTOTAL(9,N7:N1048576)</f>
        <v>85</v>
      </c>
      <c r="O3" s="66">
        <f>SUBTOTAL(9,O7:O1048576)</f>
        <v>45</v>
      </c>
      <c r="P3" s="66">
        <f>SUBTOTAL(9,P7:P1048576)</f>
        <v>8199.2000000000007</v>
      </c>
      <c r="Q3" s="67">
        <f>IF(M3=0,0,P3/M3)</f>
        <v>0.78560177218391791</v>
      </c>
      <c r="R3" s="66">
        <f>SUBTOTAL(9,R7:R1048576)</f>
        <v>66</v>
      </c>
      <c r="S3" s="67">
        <f>IF(N3=0,0,R3/N3)</f>
        <v>0.77647058823529413</v>
      </c>
      <c r="T3" s="66">
        <f>SUBTOTAL(9,T7:T1048576)</f>
        <v>30</v>
      </c>
      <c r="U3" s="68">
        <f>IF(O3=0,0,T3/O3)</f>
        <v>0.66666666666666663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147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5" customHeight="1" x14ac:dyDescent="0.2">
      <c r="A7" s="542">
        <v>28</v>
      </c>
      <c r="B7" s="543" t="s">
        <v>499</v>
      </c>
      <c r="C7" s="543" t="s">
        <v>501</v>
      </c>
      <c r="D7" s="544" t="s">
        <v>657</v>
      </c>
      <c r="E7" s="545" t="s">
        <v>510</v>
      </c>
      <c r="F7" s="543" t="s">
        <v>500</v>
      </c>
      <c r="G7" s="543" t="s">
        <v>512</v>
      </c>
      <c r="H7" s="543" t="s">
        <v>658</v>
      </c>
      <c r="I7" s="543" t="s">
        <v>513</v>
      </c>
      <c r="J7" s="543" t="s">
        <v>514</v>
      </c>
      <c r="K7" s="543" t="s">
        <v>515</v>
      </c>
      <c r="L7" s="546">
        <v>56.06</v>
      </c>
      <c r="M7" s="546">
        <v>224.24</v>
      </c>
      <c r="N7" s="543">
        <v>4</v>
      </c>
      <c r="O7" s="547">
        <v>1</v>
      </c>
      <c r="P7" s="546">
        <v>224.24</v>
      </c>
      <c r="Q7" s="548">
        <v>1</v>
      </c>
      <c r="R7" s="543">
        <v>4</v>
      </c>
      <c r="S7" s="548">
        <v>1</v>
      </c>
      <c r="T7" s="547">
        <v>1</v>
      </c>
      <c r="U7" s="122">
        <v>1</v>
      </c>
    </row>
    <row r="8" spans="1:21" ht="14.45" customHeight="1" x14ac:dyDescent="0.2">
      <c r="A8" s="483">
        <v>28</v>
      </c>
      <c r="B8" s="484" t="s">
        <v>499</v>
      </c>
      <c r="C8" s="484" t="s">
        <v>501</v>
      </c>
      <c r="D8" s="549" t="s">
        <v>657</v>
      </c>
      <c r="E8" s="550" t="s">
        <v>510</v>
      </c>
      <c r="F8" s="484" t="s">
        <v>500</v>
      </c>
      <c r="G8" s="484" t="s">
        <v>516</v>
      </c>
      <c r="H8" s="484" t="s">
        <v>658</v>
      </c>
      <c r="I8" s="484" t="s">
        <v>517</v>
      </c>
      <c r="J8" s="484" t="s">
        <v>518</v>
      </c>
      <c r="K8" s="484" t="s">
        <v>519</v>
      </c>
      <c r="L8" s="485">
        <v>168.41</v>
      </c>
      <c r="M8" s="485">
        <v>336.82</v>
      </c>
      <c r="N8" s="484">
        <v>2</v>
      </c>
      <c r="O8" s="551">
        <v>1</v>
      </c>
      <c r="P8" s="485">
        <v>336.82</v>
      </c>
      <c r="Q8" s="505">
        <v>1</v>
      </c>
      <c r="R8" s="484">
        <v>2</v>
      </c>
      <c r="S8" s="505">
        <v>1</v>
      </c>
      <c r="T8" s="551">
        <v>1</v>
      </c>
      <c r="U8" s="506">
        <v>1</v>
      </c>
    </row>
    <row r="9" spans="1:21" ht="14.45" customHeight="1" x14ac:dyDescent="0.2">
      <c r="A9" s="483">
        <v>28</v>
      </c>
      <c r="B9" s="484" t="s">
        <v>499</v>
      </c>
      <c r="C9" s="484" t="s">
        <v>501</v>
      </c>
      <c r="D9" s="549" t="s">
        <v>657</v>
      </c>
      <c r="E9" s="550" t="s">
        <v>510</v>
      </c>
      <c r="F9" s="484" t="s">
        <v>500</v>
      </c>
      <c r="G9" s="484" t="s">
        <v>520</v>
      </c>
      <c r="H9" s="484" t="s">
        <v>658</v>
      </c>
      <c r="I9" s="484" t="s">
        <v>521</v>
      </c>
      <c r="J9" s="484" t="s">
        <v>522</v>
      </c>
      <c r="K9" s="484" t="s">
        <v>523</v>
      </c>
      <c r="L9" s="485">
        <v>58.77</v>
      </c>
      <c r="M9" s="485">
        <v>58.77</v>
      </c>
      <c r="N9" s="484">
        <v>1</v>
      </c>
      <c r="O9" s="551">
        <v>1</v>
      </c>
      <c r="P9" s="485">
        <v>58.77</v>
      </c>
      <c r="Q9" s="505">
        <v>1</v>
      </c>
      <c r="R9" s="484">
        <v>1</v>
      </c>
      <c r="S9" s="505">
        <v>1</v>
      </c>
      <c r="T9" s="551">
        <v>1</v>
      </c>
      <c r="U9" s="506">
        <v>1</v>
      </c>
    </row>
    <row r="10" spans="1:21" ht="14.45" customHeight="1" x14ac:dyDescent="0.2">
      <c r="A10" s="483">
        <v>28</v>
      </c>
      <c r="B10" s="484" t="s">
        <v>499</v>
      </c>
      <c r="C10" s="484" t="s">
        <v>501</v>
      </c>
      <c r="D10" s="549" t="s">
        <v>657</v>
      </c>
      <c r="E10" s="550" t="s">
        <v>510</v>
      </c>
      <c r="F10" s="484" t="s">
        <v>500</v>
      </c>
      <c r="G10" s="484" t="s">
        <v>524</v>
      </c>
      <c r="H10" s="484" t="s">
        <v>266</v>
      </c>
      <c r="I10" s="484" t="s">
        <v>525</v>
      </c>
      <c r="J10" s="484" t="s">
        <v>526</v>
      </c>
      <c r="K10" s="484" t="s">
        <v>527</v>
      </c>
      <c r="L10" s="485">
        <v>147.85</v>
      </c>
      <c r="M10" s="485">
        <v>295.7</v>
      </c>
      <c r="N10" s="484">
        <v>2</v>
      </c>
      <c r="O10" s="551">
        <v>2</v>
      </c>
      <c r="P10" s="485">
        <v>147.85</v>
      </c>
      <c r="Q10" s="505">
        <v>0.5</v>
      </c>
      <c r="R10" s="484">
        <v>1</v>
      </c>
      <c r="S10" s="505">
        <v>0.5</v>
      </c>
      <c r="T10" s="551">
        <v>1</v>
      </c>
      <c r="U10" s="506">
        <v>0.5</v>
      </c>
    </row>
    <row r="11" spans="1:21" ht="14.45" customHeight="1" x14ac:dyDescent="0.2">
      <c r="A11" s="483">
        <v>28</v>
      </c>
      <c r="B11" s="484" t="s">
        <v>499</v>
      </c>
      <c r="C11" s="484" t="s">
        <v>501</v>
      </c>
      <c r="D11" s="549" t="s">
        <v>657</v>
      </c>
      <c r="E11" s="550" t="s">
        <v>510</v>
      </c>
      <c r="F11" s="484" t="s">
        <v>500</v>
      </c>
      <c r="G11" s="484" t="s">
        <v>528</v>
      </c>
      <c r="H11" s="484" t="s">
        <v>266</v>
      </c>
      <c r="I11" s="484" t="s">
        <v>529</v>
      </c>
      <c r="J11" s="484" t="s">
        <v>530</v>
      </c>
      <c r="K11" s="484" t="s">
        <v>531</v>
      </c>
      <c r="L11" s="485">
        <v>58.74</v>
      </c>
      <c r="M11" s="485">
        <v>58.74</v>
      </c>
      <c r="N11" s="484">
        <v>1</v>
      </c>
      <c r="O11" s="551">
        <v>0.5</v>
      </c>
      <c r="P11" s="485">
        <v>58.74</v>
      </c>
      <c r="Q11" s="505">
        <v>1</v>
      </c>
      <c r="R11" s="484">
        <v>1</v>
      </c>
      <c r="S11" s="505">
        <v>1</v>
      </c>
      <c r="T11" s="551">
        <v>0.5</v>
      </c>
      <c r="U11" s="506">
        <v>1</v>
      </c>
    </row>
    <row r="12" spans="1:21" ht="14.45" customHeight="1" x14ac:dyDescent="0.2">
      <c r="A12" s="483">
        <v>28</v>
      </c>
      <c r="B12" s="484" t="s">
        <v>499</v>
      </c>
      <c r="C12" s="484" t="s">
        <v>501</v>
      </c>
      <c r="D12" s="549" t="s">
        <v>657</v>
      </c>
      <c r="E12" s="550" t="s">
        <v>510</v>
      </c>
      <c r="F12" s="484" t="s">
        <v>500</v>
      </c>
      <c r="G12" s="484" t="s">
        <v>532</v>
      </c>
      <c r="H12" s="484" t="s">
        <v>266</v>
      </c>
      <c r="I12" s="484" t="s">
        <v>533</v>
      </c>
      <c r="J12" s="484" t="s">
        <v>534</v>
      </c>
      <c r="K12" s="484" t="s">
        <v>535</v>
      </c>
      <c r="L12" s="485">
        <v>79.64</v>
      </c>
      <c r="M12" s="485">
        <v>159.28</v>
      </c>
      <c r="N12" s="484">
        <v>2</v>
      </c>
      <c r="O12" s="551">
        <v>0.5</v>
      </c>
      <c r="P12" s="485">
        <v>159.28</v>
      </c>
      <c r="Q12" s="505">
        <v>1</v>
      </c>
      <c r="R12" s="484">
        <v>2</v>
      </c>
      <c r="S12" s="505">
        <v>1</v>
      </c>
      <c r="T12" s="551">
        <v>0.5</v>
      </c>
      <c r="U12" s="506">
        <v>1</v>
      </c>
    </row>
    <row r="13" spans="1:21" ht="14.45" customHeight="1" x14ac:dyDescent="0.2">
      <c r="A13" s="483">
        <v>28</v>
      </c>
      <c r="B13" s="484" t="s">
        <v>499</v>
      </c>
      <c r="C13" s="484" t="s">
        <v>501</v>
      </c>
      <c r="D13" s="549" t="s">
        <v>657</v>
      </c>
      <c r="E13" s="550" t="s">
        <v>510</v>
      </c>
      <c r="F13" s="484" t="s">
        <v>500</v>
      </c>
      <c r="G13" s="484" t="s">
        <v>536</v>
      </c>
      <c r="H13" s="484" t="s">
        <v>266</v>
      </c>
      <c r="I13" s="484" t="s">
        <v>537</v>
      </c>
      <c r="J13" s="484" t="s">
        <v>538</v>
      </c>
      <c r="K13" s="484" t="s">
        <v>539</v>
      </c>
      <c r="L13" s="485">
        <v>49.04</v>
      </c>
      <c r="M13" s="485">
        <v>196.16</v>
      </c>
      <c r="N13" s="484">
        <v>4</v>
      </c>
      <c r="O13" s="551">
        <v>2</v>
      </c>
      <c r="P13" s="485"/>
      <c r="Q13" s="505">
        <v>0</v>
      </c>
      <c r="R13" s="484"/>
      <c r="S13" s="505">
        <v>0</v>
      </c>
      <c r="T13" s="551"/>
      <c r="U13" s="506">
        <v>0</v>
      </c>
    </row>
    <row r="14" spans="1:21" ht="14.45" customHeight="1" x14ac:dyDescent="0.2">
      <c r="A14" s="483">
        <v>28</v>
      </c>
      <c r="B14" s="484" t="s">
        <v>499</v>
      </c>
      <c r="C14" s="484" t="s">
        <v>501</v>
      </c>
      <c r="D14" s="549" t="s">
        <v>657</v>
      </c>
      <c r="E14" s="550" t="s">
        <v>510</v>
      </c>
      <c r="F14" s="484" t="s">
        <v>500</v>
      </c>
      <c r="G14" s="484" t="s">
        <v>540</v>
      </c>
      <c r="H14" s="484" t="s">
        <v>266</v>
      </c>
      <c r="I14" s="484" t="s">
        <v>541</v>
      </c>
      <c r="J14" s="484" t="s">
        <v>542</v>
      </c>
      <c r="K14" s="484" t="s">
        <v>543</v>
      </c>
      <c r="L14" s="485">
        <v>159.71</v>
      </c>
      <c r="M14" s="485">
        <v>479.13</v>
      </c>
      <c r="N14" s="484">
        <v>3</v>
      </c>
      <c r="O14" s="551">
        <v>1</v>
      </c>
      <c r="P14" s="485">
        <v>479.13</v>
      </c>
      <c r="Q14" s="505">
        <v>1</v>
      </c>
      <c r="R14" s="484">
        <v>3</v>
      </c>
      <c r="S14" s="505">
        <v>1</v>
      </c>
      <c r="T14" s="551">
        <v>1</v>
      </c>
      <c r="U14" s="506">
        <v>1</v>
      </c>
    </row>
    <row r="15" spans="1:21" ht="14.45" customHeight="1" x14ac:dyDescent="0.2">
      <c r="A15" s="483">
        <v>28</v>
      </c>
      <c r="B15" s="484" t="s">
        <v>499</v>
      </c>
      <c r="C15" s="484" t="s">
        <v>501</v>
      </c>
      <c r="D15" s="549" t="s">
        <v>657</v>
      </c>
      <c r="E15" s="550" t="s">
        <v>510</v>
      </c>
      <c r="F15" s="484" t="s">
        <v>500</v>
      </c>
      <c r="G15" s="484" t="s">
        <v>544</v>
      </c>
      <c r="H15" s="484" t="s">
        <v>266</v>
      </c>
      <c r="I15" s="484" t="s">
        <v>545</v>
      </c>
      <c r="J15" s="484" t="s">
        <v>546</v>
      </c>
      <c r="K15" s="484" t="s">
        <v>547</v>
      </c>
      <c r="L15" s="485">
        <v>42.14</v>
      </c>
      <c r="M15" s="485">
        <v>42.14</v>
      </c>
      <c r="N15" s="484">
        <v>1</v>
      </c>
      <c r="O15" s="551">
        <v>0.5</v>
      </c>
      <c r="P15" s="485">
        <v>42.14</v>
      </c>
      <c r="Q15" s="505">
        <v>1</v>
      </c>
      <c r="R15" s="484">
        <v>1</v>
      </c>
      <c r="S15" s="505">
        <v>1</v>
      </c>
      <c r="T15" s="551">
        <v>0.5</v>
      </c>
      <c r="U15" s="506">
        <v>1</v>
      </c>
    </row>
    <row r="16" spans="1:21" ht="14.45" customHeight="1" x14ac:dyDescent="0.2">
      <c r="A16" s="483">
        <v>28</v>
      </c>
      <c r="B16" s="484" t="s">
        <v>499</v>
      </c>
      <c r="C16" s="484" t="s">
        <v>501</v>
      </c>
      <c r="D16" s="549" t="s">
        <v>657</v>
      </c>
      <c r="E16" s="550" t="s">
        <v>510</v>
      </c>
      <c r="F16" s="484" t="s">
        <v>500</v>
      </c>
      <c r="G16" s="484" t="s">
        <v>544</v>
      </c>
      <c r="H16" s="484" t="s">
        <v>266</v>
      </c>
      <c r="I16" s="484" t="s">
        <v>548</v>
      </c>
      <c r="J16" s="484" t="s">
        <v>549</v>
      </c>
      <c r="K16" s="484" t="s">
        <v>550</v>
      </c>
      <c r="L16" s="485">
        <v>89.91</v>
      </c>
      <c r="M16" s="485">
        <v>89.91</v>
      </c>
      <c r="N16" s="484">
        <v>1</v>
      </c>
      <c r="O16" s="551">
        <v>0.5</v>
      </c>
      <c r="P16" s="485">
        <v>89.91</v>
      </c>
      <c r="Q16" s="505">
        <v>1</v>
      </c>
      <c r="R16" s="484">
        <v>1</v>
      </c>
      <c r="S16" s="505">
        <v>1</v>
      </c>
      <c r="T16" s="551">
        <v>0.5</v>
      </c>
      <c r="U16" s="506">
        <v>1</v>
      </c>
    </row>
    <row r="17" spans="1:21" ht="14.45" customHeight="1" x14ac:dyDescent="0.2">
      <c r="A17" s="483">
        <v>28</v>
      </c>
      <c r="B17" s="484" t="s">
        <v>499</v>
      </c>
      <c r="C17" s="484" t="s">
        <v>501</v>
      </c>
      <c r="D17" s="549" t="s">
        <v>657</v>
      </c>
      <c r="E17" s="550" t="s">
        <v>510</v>
      </c>
      <c r="F17" s="484" t="s">
        <v>500</v>
      </c>
      <c r="G17" s="484" t="s">
        <v>551</v>
      </c>
      <c r="H17" s="484" t="s">
        <v>266</v>
      </c>
      <c r="I17" s="484" t="s">
        <v>552</v>
      </c>
      <c r="J17" s="484" t="s">
        <v>553</v>
      </c>
      <c r="K17" s="484" t="s">
        <v>554</v>
      </c>
      <c r="L17" s="485">
        <v>61.97</v>
      </c>
      <c r="M17" s="485">
        <v>61.97</v>
      </c>
      <c r="N17" s="484">
        <v>1</v>
      </c>
      <c r="O17" s="551">
        <v>0.5</v>
      </c>
      <c r="P17" s="485">
        <v>61.97</v>
      </c>
      <c r="Q17" s="505">
        <v>1</v>
      </c>
      <c r="R17" s="484">
        <v>1</v>
      </c>
      <c r="S17" s="505">
        <v>1</v>
      </c>
      <c r="T17" s="551">
        <v>0.5</v>
      </c>
      <c r="U17" s="506">
        <v>1</v>
      </c>
    </row>
    <row r="18" spans="1:21" ht="14.45" customHeight="1" x14ac:dyDescent="0.2">
      <c r="A18" s="483">
        <v>28</v>
      </c>
      <c r="B18" s="484" t="s">
        <v>499</v>
      </c>
      <c r="C18" s="484" t="s">
        <v>501</v>
      </c>
      <c r="D18" s="549" t="s">
        <v>657</v>
      </c>
      <c r="E18" s="550" t="s">
        <v>510</v>
      </c>
      <c r="F18" s="484" t="s">
        <v>500</v>
      </c>
      <c r="G18" s="484" t="s">
        <v>555</v>
      </c>
      <c r="H18" s="484" t="s">
        <v>266</v>
      </c>
      <c r="I18" s="484" t="s">
        <v>556</v>
      </c>
      <c r="J18" s="484" t="s">
        <v>557</v>
      </c>
      <c r="K18" s="484" t="s">
        <v>558</v>
      </c>
      <c r="L18" s="485">
        <v>243.64</v>
      </c>
      <c r="M18" s="485">
        <v>730.92</v>
      </c>
      <c r="N18" s="484">
        <v>3</v>
      </c>
      <c r="O18" s="551">
        <v>2</v>
      </c>
      <c r="P18" s="485">
        <v>730.92</v>
      </c>
      <c r="Q18" s="505">
        <v>1</v>
      </c>
      <c r="R18" s="484">
        <v>3</v>
      </c>
      <c r="S18" s="505">
        <v>1</v>
      </c>
      <c r="T18" s="551">
        <v>2</v>
      </c>
      <c r="U18" s="506">
        <v>1</v>
      </c>
    </row>
    <row r="19" spans="1:21" ht="14.45" customHeight="1" x14ac:dyDescent="0.2">
      <c r="A19" s="483">
        <v>28</v>
      </c>
      <c r="B19" s="484" t="s">
        <v>499</v>
      </c>
      <c r="C19" s="484" t="s">
        <v>501</v>
      </c>
      <c r="D19" s="549" t="s">
        <v>657</v>
      </c>
      <c r="E19" s="550" t="s">
        <v>510</v>
      </c>
      <c r="F19" s="484" t="s">
        <v>500</v>
      </c>
      <c r="G19" s="484" t="s">
        <v>559</v>
      </c>
      <c r="H19" s="484" t="s">
        <v>266</v>
      </c>
      <c r="I19" s="484" t="s">
        <v>560</v>
      </c>
      <c r="J19" s="484" t="s">
        <v>561</v>
      </c>
      <c r="K19" s="484" t="s">
        <v>562</v>
      </c>
      <c r="L19" s="485">
        <v>31.65</v>
      </c>
      <c r="M19" s="485">
        <v>63.3</v>
      </c>
      <c r="N19" s="484">
        <v>2</v>
      </c>
      <c r="O19" s="551">
        <v>0.5</v>
      </c>
      <c r="P19" s="485">
        <v>63.3</v>
      </c>
      <c r="Q19" s="505">
        <v>1</v>
      </c>
      <c r="R19" s="484">
        <v>2</v>
      </c>
      <c r="S19" s="505">
        <v>1</v>
      </c>
      <c r="T19" s="551">
        <v>0.5</v>
      </c>
      <c r="U19" s="506">
        <v>1</v>
      </c>
    </row>
    <row r="20" spans="1:21" ht="14.45" customHeight="1" x14ac:dyDescent="0.2">
      <c r="A20" s="483">
        <v>28</v>
      </c>
      <c r="B20" s="484" t="s">
        <v>499</v>
      </c>
      <c r="C20" s="484" t="s">
        <v>501</v>
      </c>
      <c r="D20" s="549" t="s">
        <v>657</v>
      </c>
      <c r="E20" s="550" t="s">
        <v>510</v>
      </c>
      <c r="F20" s="484" t="s">
        <v>500</v>
      </c>
      <c r="G20" s="484" t="s">
        <v>563</v>
      </c>
      <c r="H20" s="484" t="s">
        <v>266</v>
      </c>
      <c r="I20" s="484" t="s">
        <v>564</v>
      </c>
      <c r="J20" s="484" t="s">
        <v>565</v>
      </c>
      <c r="K20" s="484" t="s">
        <v>566</v>
      </c>
      <c r="L20" s="485">
        <v>90.95</v>
      </c>
      <c r="M20" s="485">
        <v>181.9</v>
      </c>
      <c r="N20" s="484">
        <v>2</v>
      </c>
      <c r="O20" s="551">
        <v>0.5</v>
      </c>
      <c r="P20" s="485">
        <v>181.9</v>
      </c>
      <c r="Q20" s="505">
        <v>1</v>
      </c>
      <c r="R20" s="484">
        <v>2</v>
      </c>
      <c r="S20" s="505">
        <v>1</v>
      </c>
      <c r="T20" s="551">
        <v>0.5</v>
      </c>
      <c r="U20" s="506">
        <v>1</v>
      </c>
    </row>
    <row r="21" spans="1:21" ht="14.45" customHeight="1" x14ac:dyDescent="0.2">
      <c r="A21" s="483">
        <v>28</v>
      </c>
      <c r="B21" s="484" t="s">
        <v>499</v>
      </c>
      <c r="C21" s="484" t="s">
        <v>501</v>
      </c>
      <c r="D21" s="549" t="s">
        <v>657</v>
      </c>
      <c r="E21" s="550" t="s">
        <v>510</v>
      </c>
      <c r="F21" s="484" t="s">
        <v>500</v>
      </c>
      <c r="G21" s="484" t="s">
        <v>567</v>
      </c>
      <c r="H21" s="484" t="s">
        <v>266</v>
      </c>
      <c r="I21" s="484" t="s">
        <v>568</v>
      </c>
      <c r="J21" s="484" t="s">
        <v>569</v>
      </c>
      <c r="K21" s="484" t="s">
        <v>570</v>
      </c>
      <c r="L21" s="485">
        <v>69.59</v>
      </c>
      <c r="M21" s="485">
        <v>69.59</v>
      </c>
      <c r="N21" s="484">
        <v>1</v>
      </c>
      <c r="O21" s="551">
        <v>0.5</v>
      </c>
      <c r="P21" s="485">
        <v>69.59</v>
      </c>
      <c r="Q21" s="505">
        <v>1</v>
      </c>
      <c r="R21" s="484">
        <v>1</v>
      </c>
      <c r="S21" s="505">
        <v>1</v>
      </c>
      <c r="T21" s="551">
        <v>0.5</v>
      </c>
      <c r="U21" s="506">
        <v>1</v>
      </c>
    </row>
    <row r="22" spans="1:21" ht="14.45" customHeight="1" x14ac:dyDescent="0.2">
      <c r="A22" s="483">
        <v>28</v>
      </c>
      <c r="B22" s="484" t="s">
        <v>499</v>
      </c>
      <c r="C22" s="484" t="s">
        <v>501</v>
      </c>
      <c r="D22" s="549" t="s">
        <v>657</v>
      </c>
      <c r="E22" s="550" t="s">
        <v>510</v>
      </c>
      <c r="F22" s="484" t="s">
        <v>500</v>
      </c>
      <c r="G22" s="484" t="s">
        <v>571</v>
      </c>
      <c r="H22" s="484" t="s">
        <v>266</v>
      </c>
      <c r="I22" s="484" t="s">
        <v>572</v>
      </c>
      <c r="J22" s="484" t="s">
        <v>573</v>
      </c>
      <c r="K22" s="484" t="s">
        <v>574</v>
      </c>
      <c r="L22" s="485">
        <v>35.25</v>
      </c>
      <c r="M22" s="485">
        <v>35.25</v>
      </c>
      <c r="N22" s="484">
        <v>1</v>
      </c>
      <c r="O22" s="551">
        <v>0.5</v>
      </c>
      <c r="P22" s="485">
        <v>35.25</v>
      </c>
      <c r="Q22" s="505">
        <v>1</v>
      </c>
      <c r="R22" s="484">
        <v>1</v>
      </c>
      <c r="S22" s="505">
        <v>1</v>
      </c>
      <c r="T22" s="551">
        <v>0.5</v>
      </c>
      <c r="U22" s="506">
        <v>1</v>
      </c>
    </row>
    <row r="23" spans="1:21" ht="14.45" customHeight="1" x14ac:dyDescent="0.2">
      <c r="A23" s="483">
        <v>28</v>
      </c>
      <c r="B23" s="484" t="s">
        <v>499</v>
      </c>
      <c r="C23" s="484" t="s">
        <v>501</v>
      </c>
      <c r="D23" s="549" t="s">
        <v>657</v>
      </c>
      <c r="E23" s="550" t="s">
        <v>510</v>
      </c>
      <c r="F23" s="484" t="s">
        <v>500</v>
      </c>
      <c r="G23" s="484" t="s">
        <v>575</v>
      </c>
      <c r="H23" s="484" t="s">
        <v>266</v>
      </c>
      <c r="I23" s="484" t="s">
        <v>576</v>
      </c>
      <c r="J23" s="484" t="s">
        <v>577</v>
      </c>
      <c r="K23" s="484" t="s">
        <v>578</v>
      </c>
      <c r="L23" s="485">
        <v>0</v>
      </c>
      <c r="M23" s="485">
        <v>0</v>
      </c>
      <c r="N23" s="484">
        <v>2</v>
      </c>
      <c r="O23" s="551">
        <v>1.5</v>
      </c>
      <c r="P23" s="485">
        <v>0</v>
      </c>
      <c r="Q23" s="505"/>
      <c r="R23" s="484">
        <v>2</v>
      </c>
      <c r="S23" s="505">
        <v>1</v>
      </c>
      <c r="T23" s="551">
        <v>1.5</v>
      </c>
      <c r="U23" s="506">
        <v>1</v>
      </c>
    </row>
    <row r="24" spans="1:21" ht="14.45" customHeight="1" x14ac:dyDescent="0.2">
      <c r="A24" s="483">
        <v>28</v>
      </c>
      <c r="B24" s="484" t="s">
        <v>499</v>
      </c>
      <c r="C24" s="484" t="s">
        <v>501</v>
      </c>
      <c r="D24" s="549" t="s">
        <v>657</v>
      </c>
      <c r="E24" s="550" t="s">
        <v>510</v>
      </c>
      <c r="F24" s="484" t="s">
        <v>500</v>
      </c>
      <c r="G24" s="484" t="s">
        <v>579</v>
      </c>
      <c r="H24" s="484" t="s">
        <v>658</v>
      </c>
      <c r="I24" s="484" t="s">
        <v>580</v>
      </c>
      <c r="J24" s="484" t="s">
        <v>581</v>
      </c>
      <c r="K24" s="484" t="s">
        <v>582</v>
      </c>
      <c r="L24" s="485">
        <v>63.75</v>
      </c>
      <c r="M24" s="485">
        <v>63.75</v>
      </c>
      <c r="N24" s="484">
        <v>1</v>
      </c>
      <c r="O24" s="551">
        <v>0.5</v>
      </c>
      <c r="P24" s="485">
        <v>63.75</v>
      </c>
      <c r="Q24" s="505">
        <v>1</v>
      </c>
      <c r="R24" s="484">
        <v>1</v>
      </c>
      <c r="S24" s="505">
        <v>1</v>
      </c>
      <c r="T24" s="551">
        <v>0.5</v>
      </c>
      <c r="U24" s="506">
        <v>1</v>
      </c>
    </row>
    <row r="25" spans="1:21" ht="14.45" customHeight="1" x14ac:dyDescent="0.2">
      <c r="A25" s="483">
        <v>28</v>
      </c>
      <c r="B25" s="484" t="s">
        <v>499</v>
      </c>
      <c r="C25" s="484" t="s">
        <v>501</v>
      </c>
      <c r="D25" s="549" t="s">
        <v>657</v>
      </c>
      <c r="E25" s="550" t="s">
        <v>510</v>
      </c>
      <c r="F25" s="484" t="s">
        <v>500</v>
      </c>
      <c r="G25" s="484" t="s">
        <v>583</v>
      </c>
      <c r="H25" s="484" t="s">
        <v>266</v>
      </c>
      <c r="I25" s="484" t="s">
        <v>584</v>
      </c>
      <c r="J25" s="484" t="s">
        <v>585</v>
      </c>
      <c r="K25" s="484" t="s">
        <v>586</v>
      </c>
      <c r="L25" s="485">
        <v>59.56</v>
      </c>
      <c r="M25" s="485">
        <v>119.12</v>
      </c>
      <c r="N25" s="484">
        <v>2</v>
      </c>
      <c r="O25" s="551">
        <v>1</v>
      </c>
      <c r="P25" s="485">
        <v>119.12</v>
      </c>
      <c r="Q25" s="505">
        <v>1</v>
      </c>
      <c r="R25" s="484">
        <v>2</v>
      </c>
      <c r="S25" s="505">
        <v>1</v>
      </c>
      <c r="T25" s="551">
        <v>1</v>
      </c>
      <c r="U25" s="506">
        <v>1</v>
      </c>
    </row>
    <row r="26" spans="1:21" ht="14.45" customHeight="1" x14ac:dyDescent="0.2">
      <c r="A26" s="483">
        <v>28</v>
      </c>
      <c r="B26" s="484" t="s">
        <v>499</v>
      </c>
      <c r="C26" s="484" t="s">
        <v>501</v>
      </c>
      <c r="D26" s="549" t="s">
        <v>657</v>
      </c>
      <c r="E26" s="550" t="s">
        <v>510</v>
      </c>
      <c r="F26" s="484" t="s">
        <v>500</v>
      </c>
      <c r="G26" s="484" t="s">
        <v>587</v>
      </c>
      <c r="H26" s="484" t="s">
        <v>266</v>
      </c>
      <c r="I26" s="484" t="s">
        <v>588</v>
      </c>
      <c r="J26" s="484" t="s">
        <v>589</v>
      </c>
      <c r="K26" s="484" t="s">
        <v>590</v>
      </c>
      <c r="L26" s="485">
        <v>33.18</v>
      </c>
      <c r="M26" s="485">
        <v>33.18</v>
      </c>
      <c r="N26" s="484">
        <v>1</v>
      </c>
      <c r="O26" s="551">
        <v>0.5</v>
      </c>
      <c r="P26" s="485">
        <v>33.18</v>
      </c>
      <c r="Q26" s="505">
        <v>1</v>
      </c>
      <c r="R26" s="484">
        <v>1</v>
      </c>
      <c r="S26" s="505">
        <v>1</v>
      </c>
      <c r="T26" s="551">
        <v>0.5</v>
      </c>
      <c r="U26" s="506">
        <v>1</v>
      </c>
    </row>
    <row r="27" spans="1:21" ht="14.45" customHeight="1" x14ac:dyDescent="0.2">
      <c r="A27" s="483">
        <v>28</v>
      </c>
      <c r="B27" s="484" t="s">
        <v>499</v>
      </c>
      <c r="C27" s="484" t="s">
        <v>501</v>
      </c>
      <c r="D27" s="549" t="s">
        <v>657</v>
      </c>
      <c r="E27" s="550" t="s">
        <v>510</v>
      </c>
      <c r="F27" s="484" t="s">
        <v>500</v>
      </c>
      <c r="G27" s="484" t="s">
        <v>591</v>
      </c>
      <c r="H27" s="484" t="s">
        <v>658</v>
      </c>
      <c r="I27" s="484" t="s">
        <v>592</v>
      </c>
      <c r="J27" s="484" t="s">
        <v>593</v>
      </c>
      <c r="K27" s="484" t="s">
        <v>594</v>
      </c>
      <c r="L27" s="485">
        <v>154.36000000000001</v>
      </c>
      <c r="M27" s="485">
        <v>308.72000000000003</v>
      </c>
      <c r="N27" s="484">
        <v>2</v>
      </c>
      <c r="O27" s="551">
        <v>1.5</v>
      </c>
      <c r="P27" s="485">
        <v>308.72000000000003</v>
      </c>
      <c r="Q27" s="505">
        <v>1</v>
      </c>
      <c r="R27" s="484">
        <v>2</v>
      </c>
      <c r="S27" s="505">
        <v>1</v>
      </c>
      <c r="T27" s="551">
        <v>1.5</v>
      </c>
      <c r="U27" s="506">
        <v>1</v>
      </c>
    </row>
    <row r="28" spans="1:21" ht="14.45" customHeight="1" x14ac:dyDescent="0.2">
      <c r="A28" s="483">
        <v>28</v>
      </c>
      <c r="B28" s="484" t="s">
        <v>499</v>
      </c>
      <c r="C28" s="484" t="s">
        <v>501</v>
      </c>
      <c r="D28" s="549" t="s">
        <v>657</v>
      </c>
      <c r="E28" s="550" t="s">
        <v>510</v>
      </c>
      <c r="F28" s="484" t="s">
        <v>500</v>
      </c>
      <c r="G28" s="484" t="s">
        <v>591</v>
      </c>
      <c r="H28" s="484" t="s">
        <v>266</v>
      </c>
      <c r="I28" s="484" t="s">
        <v>595</v>
      </c>
      <c r="J28" s="484" t="s">
        <v>593</v>
      </c>
      <c r="K28" s="484" t="s">
        <v>596</v>
      </c>
      <c r="L28" s="485">
        <v>225.06</v>
      </c>
      <c r="M28" s="485">
        <v>225.06</v>
      </c>
      <c r="N28" s="484">
        <v>1</v>
      </c>
      <c r="O28" s="551">
        <v>1</v>
      </c>
      <c r="P28" s="485">
        <v>225.06</v>
      </c>
      <c r="Q28" s="505">
        <v>1</v>
      </c>
      <c r="R28" s="484">
        <v>1</v>
      </c>
      <c r="S28" s="505">
        <v>1</v>
      </c>
      <c r="T28" s="551">
        <v>1</v>
      </c>
      <c r="U28" s="506">
        <v>1</v>
      </c>
    </row>
    <row r="29" spans="1:21" ht="14.45" customHeight="1" x14ac:dyDescent="0.2">
      <c r="A29" s="483">
        <v>28</v>
      </c>
      <c r="B29" s="484" t="s">
        <v>499</v>
      </c>
      <c r="C29" s="484" t="s">
        <v>501</v>
      </c>
      <c r="D29" s="549" t="s">
        <v>657</v>
      </c>
      <c r="E29" s="550" t="s">
        <v>510</v>
      </c>
      <c r="F29" s="484" t="s">
        <v>500</v>
      </c>
      <c r="G29" s="484" t="s">
        <v>597</v>
      </c>
      <c r="H29" s="484" t="s">
        <v>658</v>
      </c>
      <c r="I29" s="484" t="s">
        <v>598</v>
      </c>
      <c r="J29" s="484" t="s">
        <v>599</v>
      </c>
      <c r="K29" s="484" t="s">
        <v>600</v>
      </c>
      <c r="L29" s="485">
        <v>49.08</v>
      </c>
      <c r="M29" s="485">
        <v>49.08</v>
      </c>
      <c r="N29" s="484">
        <v>1</v>
      </c>
      <c r="O29" s="551">
        <v>0.5</v>
      </c>
      <c r="P29" s="485">
        <v>49.08</v>
      </c>
      <c r="Q29" s="505">
        <v>1</v>
      </c>
      <c r="R29" s="484">
        <v>1</v>
      </c>
      <c r="S29" s="505">
        <v>1</v>
      </c>
      <c r="T29" s="551">
        <v>0.5</v>
      </c>
      <c r="U29" s="506">
        <v>1</v>
      </c>
    </row>
    <row r="30" spans="1:21" ht="14.45" customHeight="1" x14ac:dyDescent="0.2">
      <c r="A30" s="483">
        <v>28</v>
      </c>
      <c r="B30" s="484" t="s">
        <v>499</v>
      </c>
      <c r="C30" s="484" t="s">
        <v>501</v>
      </c>
      <c r="D30" s="549" t="s">
        <v>657</v>
      </c>
      <c r="E30" s="550" t="s">
        <v>510</v>
      </c>
      <c r="F30" s="484" t="s">
        <v>500</v>
      </c>
      <c r="G30" s="484" t="s">
        <v>601</v>
      </c>
      <c r="H30" s="484" t="s">
        <v>266</v>
      </c>
      <c r="I30" s="484" t="s">
        <v>602</v>
      </c>
      <c r="J30" s="484" t="s">
        <v>603</v>
      </c>
      <c r="K30" s="484" t="s">
        <v>604</v>
      </c>
      <c r="L30" s="485">
        <v>121.92</v>
      </c>
      <c r="M30" s="485">
        <v>1219.2</v>
      </c>
      <c r="N30" s="484">
        <v>10</v>
      </c>
      <c r="O30" s="551">
        <v>2</v>
      </c>
      <c r="P30" s="485">
        <v>1219.2</v>
      </c>
      <c r="Q30" s="505">
        <v>1</v>
      </c>
      <c r="R30" s="484">
        <v>10</v>
      </c>
      <c r="S30" s="505">
        <v>1</v>
      </c>
      <c r="T30" s="551">
        <v>2</v>
      </c>
      <c r="U30" s="506">
        <v>1</v>
      </c>
    </row>
    <row r="31" spans="1:21" ht="14.45" customHeight="1" x14ac:dyDescent="0.2">
      <c r="A31" s="483">
        <v>28</v>
      </c>
      <c r="B31" s="484" t="s">
        <v>499</v>
      </c>
      <c r="C31" s="484" t="s">
        <v>501</v>
      </c>
      <c r="D31" s="549" t="s">
        <v>657</v>
      </c>
      <c r="E31" s="550" t="s">
        <v>507</v>
      </c>
      <c r="F31" s="484" t="s">
        <v>500</v>
      </c>
      <c r="G31" s="484" t="s">
        <v>605</v>
      </c>
      <c r="H31" s="484" t="s">
        <v>266</v>
      </c>
      <c r="I31" s="484" t="s">
        <v>606</v>
      </c>
      <c r="J31" s="484" t="s">
        <v>607</v>
      </c>
      <c r="K31" s="484" t="s">
        <v>608</v>
      </c>
      <c r="L31" s="485">
        <v>93.49</v>
      </c>
      <c r="M31" s="485">
        <v>186.98</v>
      </c>
      <c r="N31" s="484">
        <v>2</v>
      </c>
      <c r="O31" s="551">
        <v>1</v>
      </c>
      <c r="P31" s="485">
        <v>186.98</v>
      </c>
      <c r="Q31" s="505">
        <v>1</v>
      </c>
      <c r="R31" s="484">
        <v>2</v>
      </c>
      <c r="S31" s="505">
        <v>1</v>
      </c>
      <c r="T31" s="551">
        <v>1</v>
      </c>
      <c r="U31" s="506">
        <v>1</v>
      </c>
    </row>
    <row r="32" spans="1:21" ht="14.45" customHeight="1" x14ac:dyDescent="0.2">
      <c r="A32" s="483">
        <v>28</v>
      </c>
      <c r="B32" s="484" t="s">
        <v>499</v>
      </c>
      <c r="C32" s="484" t="s">
        <v>501</v>
      </c>
      <c r="D32" s="549" t="s">
        <v>657</v>
      </c>
      <c r="E32" s="550" t="s">
        <v>507</v>
      </c>
      <c r="F32" s="484" t="s">
        <v>500</v>
      </c>
      <c r="G32" s="484" t="s">
        <v>609</v>
      </c>
      <c r="H32" s="484" t="s">
        <v>658</v>
      </c>
      <c r="I32" s="484" t="s">
        <v>610</v>
      </c>
      <c r="J32" s="484" t="s">
        <v>611</v>
      </c>
      <c r="K32" s="484" t="s">
        <v>612</v>
      </c>
      <c r="L32" s="485">
        <v>0</v>
      </c>
      <c r="M32" s="485">
        <v>0</v>
      </c>
      <c r="N32" s="484">
        <v>1</v>
      </c>
      <c r="O32" s="551">
        <v>1</v>
      </c>
      <c r="P32" s="485">
        <v>0</v>
      </c>
      <c r="Q32" s="505"/>
      <c r="R32" s="484">
        <v>1</v>
      </c>
      <c r="S32" s="505">
        <v>1</v>
      </c>
      <c r="T32" s="551">
        <v>1</v>
      </c>
      <c r="U32" s="506">
        <v>1</v>
      </c>
    </row>
    <row r="33" spans="1:21" ht="14.45" customHeight="1" x14ac:dyDescent="0.2">
      <c r="A33" s="483">
        <v>28</v>
      </c>
      <c r="B33" s="484" t="s">
        <v>499</v>
      </c>
      <c r="C33" s="484" t="s">
        <v>501</v>
      </c>
      <c r="D33" s="549" t="s">
        <v>657</v>
      </c>
      <c r="E33" s="550" t="s">
        <v>509</v>
      </c>
      <c r="F33" s="484" t="s">
        <v>500</v>
      </c>
      <c r="G33" s="484" t="s">
        <v>613</v>
      </c>
      <c r="H33" s="484" t="s">
        <v>266</v>
      </c>
      <c r="I33" s="484" t="s">
        <v>614</v>
      </c>
      <c r="J33" s="484" t="s">
        <v>615</v>
      </c>
      <c r="K33" s="484" t="s">
        <v>616</v>
      </c>
      <c r="L33" s="485">
        <v>80.19</v>
      </c>
      <c r="M33" s="485">
        <v>80.19</v>
      </c>
      <c r="N33" s="484">
        <v>1</v>
      </c>
      <c r="O33" s="551">
        <v>1</v>
      </c>
      <c r="P33" s="485"/>
      <c r="Q33" s="505">
        <v>0</v>
      </c>
      <c r="R33" s="484"/>
      <c r="S33" s="505">
        <v>0</v>
      </c>
      <c r="T33" s="551"/>
      <c r="U33" s="506">
        <v>0</v>
      </c>
    </row>
    <row r="34" spans="1:21" ht="14.45" customHeight="1" x14ac:dyDescent="0.2">
      <c r="A34" s="483">
        <v>28</v>
      </c>
      <c r="B34" s="484" t="s">
        <v>499</v>
      </c>
      <c r="C34" s="484" t="s">
        <v>501</v>
      </c>
      <c r="D34" s="549" t="s">
        <v>657</v>
      </c>
      <c r="E34" s="550" t="s">
        <v>509</v>
      </c>
      <c r="F34" s="484" t="s">
        <v>500</v>
      </c>
      <c r="G34" s="484" t="s">
        <v>544</v>
      </c>
      <c r="H34" s="484" t="s">
        <v>266</v>
      </c>
      <c r="I34" s="484" t="s">
        <v>548</v>
      </c>
      <c r="J34" s="484" t="s">
        <v>549</v>
      </c>
      <c r="K34" s="484" t="s">
        <v>550</v>
      </c>
      <c r="L34" s="485">
        <v>89.91</v>
      </c>
      <c r="M34" s="485">
        <v>89.91</v>
      </c>
      <c r="N34" s="484">
        <v>1</v>
      </c>
      <c r="O34" s="551">
        <v>1</v>
      </c>
      <c r="P34" s="485"/>
      <c r="Q34" s="505">
        <v>0</v>
      </c>
      <c r="R34" s="484"/>
      <c r="S34" s="505">
        <v>0</v>
      </c>
      <c r="T34" s="551"/>
      <c r="U34" s="506">
        <v>0</v>
      </c>
    </row>
    <row r="35" spans="1:21" ht="14.45" customHeight="1" x14ac:dyDescent="0.2">
      <c r="A35" s="483">
        <v>28</v>
      </c>
      <c r="B35" s="484" t="s">
        <v>499</v>
      </c>
      <c r="C35" s="484" t="s">
        <v>501</v>
      </c>
      <c r="D35" s="549" t="s">
        <v>657</v>
      </c>
      <c r="E35" s="550" t="s">
        <v>509</v>
      </c>
      <c r="F35" s="484" t="s">
        <v>500</v>
      </c>
      <c r="G35" s="484" t="s">
        <v>591</v>
      </c>
      <c r="H35" s="484" t="s">
        <v>658</v>
      </c>
      <c r="I35" s="484" t="s">
        <v>592</v>
      </c>
      <c r="J35" s="484" t="s">
        <v>593</v>
      </c>
      <c r="K35" s="484" t="s">
        <v>594</v>
      </c>
      <c r="L35" s="485">
        <v>154.36000000000001</v>
      </c>
      <c r="M35" s="485">
        <v>154.36000000000001</v>
      </c>
      <c r="N35" s="484">
        <v>1</v>
      </c>
      <c r="O35" s="551">
        <v>1</v>
      </c>
      <c r="P35" s="485"/>
      <c r="Q35" s="505">
        <v>0</v>
      </c>
      <c r="R35" s="484"/>
      <c r="S35" s="505">
        <v>0</v>
      </c>
      <c r="T35" s="551"/>
      <c r="U35" s="506">
        <v>0</v>
      </c>
    </row>
    <row r="36" spans="1:21" ht="14.45" customHeight="1" x14ac:dyDescent="0.2">
      <c r="A36" s="483">
        <v>28</v>
      </c>
      <c r="B36" s="484" t="s">
        <v>499</v>
      </c>
      <c r="C36" s="484" t="s">
        <v>501</v>
      </c>
      <c r="D36" s="549" t="s">
        <v>657</v>
      </c>
      <c r="E36" s="550" t="s">
        <v>508</v>
      </c>
      <c r="F36" s="484" t="s">
        <v>500</v>
      </c>
      <c r="G36" s="484" t="s">
        <v>617</v>
      </c>
      <c r="H36" s="484" t="s">
        <v>266</v>
      </c>
      <c r="I36" s="484" t="s">
        <v>618</v>
      </c>
      <c r="J36" s="484" t="s">
        <v>619</v>
      </c>
      <c r="K36" s="484" t="s">
        <v>519</v>
      </c>
      <c r="L36" s="485">
        <v>168.41</v>
      </c>
      <c r="M36" s="485">
        <v>168.41</v>
      </c>
      <c r="N36" s="484">
        <v>1</v>
      </c>
      <c r="O36" s="551">
        <v>0.5</v>
      </c>
      <c r="P36" s="485">
        <v>168.41</v>
      </c>
      <c r="Q36" s="505">
        <v>1</v>
      </c>
      <c r="R36" s="484">
        <v>1</v>
      </c>
      <c r="S36" s="505">
        <v>1</v>
      </c>
      <c r="T36" s="551">
        <v>0.5</v>
      </c>
      <c r="U36" s="506">
        <v>1</v>
      </c>
    </row>
    <row r="37" spans="1:21" ht="14.45" customHeight="1" x14ac:dyDescent="0.2">
      <c r="A37" s="483">
        <v>28</v>
      </c>
      <c r="B37" s="484" t="s">
        <v>499</v>
      </c>
      <c r="C37" s="484" t="s">
        <v>501</v>
      </c>
      <c r="D37" s="549" t="s">
        <v>657</v>
      </c>
      <c r="E37" s="550" t="s">
        <v>508</v>
      </c>
      <c r="F37" s="484" t="s">
        <v>500</v>
      </c>
      <c r="G37" s="484" t="s">
        <v>620</v>
      </c>
      <c r="H37" s="484" t="s">
        <v>266</v>
      </c>
      <c r="I37" s="484" t="s">
        <v>621</v>
      </c>
      <c r="J37" s="484" t="s">
        <v>622</v>
      </c>
      <c r="K37" s="484" t="s">
        <v>623</v>
      </c>
      <c r="L37" s="485">
        <v>555.42999999999995</v>
      </c>
      <c r="M37" s="485">
        <v>2777.1499999999996</v>
      </c>
      <c r="N37" s="484">
        <v>5</v>
      </c>
      <c r="O37" s="551">
        <v>2</v>
      </c>
      <c r="P37" s="485">
        <v>1666.29</v>
      </c>
      <c r="Q37" s="505">
        <v>0.60000000000000009</v>
      </c>
      <c r="R37" s="484">
        <v>3</v>
      </c>
      <c r="S37" s="505">
        <v>0.6</v>
      </c>
      <c r="T37" s="551">
        <v>1</v>
      </c>
      <c r="U37" s="506">
        <v>0.5</v>
      </c>
    </row>
    <row r="38" spans="1:21" ht="14.45" customHeight="1" x14ac:dyDescent="0.2">
      <c r="A38" s="483">
        <v>28</v>
      </c>
      <c r="B38" s="484" t="s">
        <v>499</v>
      </c>
      <c r="C38" s="484" t="s">
        <v>501</v>
      </c>
      <c r="D38" s="549" t="s">
        <v>657</v>
      </c>
      <c r="E38" s="550" t="s">
        <v>508</v>
      </c>
      <c r="F38" s="484" t="s">
        <v>500</v>
      </c>
      <c r="G38" s="484" t="s">
        <v>624</v>
      </c>
      <c r="H38" s="484" t="s">
        <v>266</v>
      </c>
      <c r="I38" s="484" t="s">
        <v>625</v>
      </c>
      <c r="J38" s="484" t="s">
        <v>626</v>
      </c>
      <c r="K38" s="484" t="s">
        <v>627</v>
      </c>
      <c r="L38" s="485">
        <v>195.19</v>
      </c>
      <c r="M38" s="485">
        <v>390.38</v>
      </c>
      <c r="N38" s="484">
        <v>2</v>
      </c>
      <c r="O38" s="551">
        <v>1</v>
      </c>
      <c r="P38" s="485">
        <v>390.38</v>
      </c>
      <c r="Q38" s="505">
        <v>1</v>
      </c>
      <c r="R38" s="484">
        <v>2</v>
      </c>
      <c r="S38" s="505">
        <v>1</v>
      </c>
      <c r="T38" s="551">
        <v>1</v>
      </c>
      <c r="U38" s="506">
        <v>1</v>
      </c>
    </row>
    <row r="39" spans="1:21" ht="14.45" customHeight="1" x14ac:dyDescent="0.2">
      <c r="A39" s="483">
        <v>28</v>
      </c>
      <c r="B39" s="484" t="s">
        <v>499</v>
      </c>
      <c r="C39" s="484" t="s">
        <v>501</v>
      </c>
      <c r="D39" s="549" t="s">
        <v>657</v>
      </c>
      <c r="E39" s="550" t="s">
        <v>508</v>
      </c>
      <c r="F39" s="484" t="s">
        <v>500</v>
      </c>
      <c r="G39" s="484" t="s">
        <v>628</v>
      </c>
      <c r="H39" s="484" t="s">
        <v>658</v>
      </c>
      <c r="I39" s="484" t="s">
        <v>629</v>
      </c>
      <c r="J39" s="484" t="s">
        <v>630</v>
      </c>
      <c r="K39" s="484" t="s">
        <v>631</v>
      </c>
      <c r="L39" s="485">
        <v>87.67</v>
      </c>
      <c r="M39" s="485">
        <v>175.34</v>
      </c>
      <c r="N39" s="484">
        <v>2</v>
      </c>
      <c r="O39" s="551">
        <v>1</v>
      </c>
      <c r="P39" s="485">
        <v>175.34</v>
      </c>
      <c r="Q39" s="505">
        <v>1</v>
      </c>
      <c r="R39" s="484">
        <v>2</v>
      </c>
      <c r="S39" s="505">
        <v>1</v>
      </c>
      <c r="T39" s="551">
        <v>1</v>
      </c>
      <c r="U39" s="506">
        <v>1</v>
      </c>
    </row>
    <row r="40" spans="1:21" ht="14.45" customHeight="1" x14ac:dyDescent="0.2">
      <c r="A40" s="483">
        <v>28</v>
      </c>
      <c r="B40" s="484" t="s">
        <v>499</v>
      </c>
      <c r="C40" s="484" t="s">
        <v>501</v>
      </c>
      <c r="D40" s="549" t="s">
        <v>657</v>
      </c>
      <c r="E40" s="550" t="s">
        <v>508</v>
      </c>
      <c r="F40" s="484" t="s">
        <v>500</v>
      </c>
      <c r="G40" s="484" t="s">
        <v>632</v>
      </c>
      <c r="H40" s="484" t="s">
        <v>266</v>
      </c>
      <c r="I40" s="484" t="s">
        <v>633</v>
      </c>
      <c r="J40" s="484" t="s">
        <v>486</v>
      </c>
      <c r="K40" s="484" t="s">
        <v>634</v>
      </c>
      <c r="L40" s="485">
        <v>83.82</v>
      </c>
      <c r="M40" s="485">
        <v>167.64</v>
      </c>
      <c r="N40" s="484">
        <v>2</v>
      </c>
      <c r="O40" s="551">
        <v>0.5</v>
      </c>
      <c r="P40" s="485">
        <v>167.64</v>
      </c>
      <c r="Q40" s="505">
        <v>1</v>
      </c>
      <c r="R40" s="484">
        <v>2</v>
      </c>
      <c r="S40" s="505">
        <v>1</v>
      </c>
      <c r="T40" s="551">
        <v>0.5</v>
      </c>
      <c r="U40" s="506">
        <v>1</v>
      </c>
    </row>
    <row r="41" spans="1:21" ht="14.45" customHeight="1" x14ac:dyDescent="0.2">
      <c r="A41" s="483">
        <v>28</v>
      </c>
      <c r="B41" s="484" t="s">
        <v>499</v>
      </c>
      <c r="C41" s="484" t="s">
        <v>501</v>
      </c>
      <c r="D41" s="549" t="s">
        <v>657</v>
      </c>
      <c r="E41" s="550" t="s">
        <v>508</v>
      </c>
      <c r="F41" s="484" t="s">
        <v>500</v>
      </c>
      <c r="G41" s="484" t="s">
        <v>591</v>
      </c>
      <c r="H41" s="484" t="s">
        <v>658</v>
      </c>
      <c r="I41" s="484" t="s">
        <v>635</v>
      </c>
      <c r="J41" s="484" t="s">
        <v>636</v>
      </c>
      <c r="K41" s="484" t="s">
        <v>637</v>
      </c>
      <c r="L41" s="485">
        <v>149.52000000000001</v>
      </c>
      <c r="M41" s="485">
        <v>149.52000000000001</v>
      </c>
      <c r="N41" s="484">
        <v>1</v>
      </c>
      <c r="O41" s="551">
        <v>0.5</v>
      </c>
      <c r="P41" s="485">
        <v>149.52000000000001</v>
      </c>
      <c r="Q41" s="505">
        <v>1</v>
      </c>
      <c r="R41" s="484">
        <v>1</v>
      </c>
      <c r="S41" s="505">
        <v>1</v>
      </c>
      <c r="T41" s="551">
        <v>0.5</v>
      </c>
      <c r="U41" s="506">
        <v>1</v>
      </c>
    </row>
    <row r="42" spans="1:21" ht="14.45" customHeight="1" x14ac:dyDescent="0.2">
      <c r="A42" s="483">
        <v>28</v>
      </c>
      <c r="B42" s="484" t="s">
        <v>499</v>
      </c>
      <c r="C42" s="484" t="s">
        <v>501</v>
      </c>
      <c r="D42" s="549" t="s">
        <v>657</v>
      </c>
      <c r="E42" s="550" t="s">
        <v>508</v>
      </c>
      <c r="F42" s="484" t="s">
        <v>500</v>
      </c>
      <c r="G42" s="484" t="s">
        <v>601</v>
      </c>
      <c r="H42" s="484" t="s">
        <v>266</v>
      </c>
      <c r="I42" s="484" t="s">
        <v>602</v>
      </c>
      <c r="J42" s="484" t="s">
        <v>603</v>
      </c>
      <c r="K42" s="484" t="s">
        <v>604</v>
      </c>
      <c r="L42" s="485">
        <v>121.92</v>
      </c>
      <c r="M42" s="485">
        <v>121.92</v>
      </c>
      <c r="N42" s="484">
        <v>1</v>
      </c>
      <c r="O42" s="551">
        <v>0.5</v>
      </c>
      <c r="P42" s="485">
        <v>121.92</v>
      </c>
      <c r="Q42" s="505">
        <v>1</v>
      </c>
      <c r="R42" s="484">
        <v>1</v>
      </c>
      <c r="S42" s="505">
        <v>1</v>
      </c>
      <c r="T42" s="551">
        <v>0.5</v>
      </c>
      <c r="U42" s="506">
        <v>1</v>
      </c>
    </row>
    <row r="43" spans="1:21" ht="14.45" customHeight="1" x14ac:dyDescent="0.2">
      <c r="A43" s="483">
        <v>28</v>
      </c>
      <c r="B43" s="484" t="s">
        <v>499</v>
      </c>
      <c r="C43" s="484" t="s">
        <v>501</v>
      </c>
      <c r="D43" s="549" t="s">
        <v>657</v>
      </c>
      <c r="E43" s="550" t="s">
        <v>508</v>
      </c>
      <c r="F43" s="484" t="s">
        <v>500</v>
      </c>
      <c r="G43" s="484" t="s">
        <v>601</v>
      </c>
      <c r="H43" s="484" t="s">
        <v>266</v>
      </c>
      <c r="I43" s="484" t="s">
        <v>638</v>
      </c>
      <c r="J43" s="484" t="s">
        <v>603</v>
      </c>
      <c r="K43" s="484" t="s">
        <v>604</v>
      </c>
      <c r="L43" s="485">
        <v>121.92</v>
      </c>
      <c r="M43" s="485">
        <v>365.76</v>
      </c>
      <c r="N43" s="484">
        <v>3</v>
      </c>
      <c r="O43" s="551">
        <v>1</v>
      </c>
      <c r="P43" s="485">
        <v>365.76</v>
      </c>
      <c r="Q43" s="505">
        <v>1</v>
      </c>
      <c r="R43" s="484">
        <v>3</v>
      </c>
      <c r="S43" s="505">
        <v>1</v>
      </c>
      <c r="T43" s="551">
        <v>1</v>
      </c>
      <c r="U43" s="506">
        <v>1</v>
      </c>
    </row>
    <row r="44" spans="1:21" ht="14.45" customHeight="1" x14ac:dyDescent="0.2">
      <c r="A44" s="483">
        <v>28</v>
      </c>
      <c r="B44" s="484" t="s">
        <v>499</v>
      </c>
      <c r="C44" s="484" t="s">
        <v>501</v>
      </c>
      <c r="D44" s="549" t="s">
        <v>657</v>
      </c>
      <c r="E44" s="550" t="s">
        <v>506</v>
      </c>
      <c r="F44" s="484" t="s">
        <v>500</v>
      </c>
      <c r="G44" s="484" t="s">
        <v>516</v>
      </c>
      <c r="H44" s="484" t="s">
        <v>658</v>
      </c>
      <c r="I44" s="484" t="s">
        <v>639</v>
      </c>
      <c r="J44" s="484" t="s">
        <v>518</v>
      </c>
      <c r="K44" s="484" t="s">
        <v>640</v>
      </c>
      <c r="L44" s="485">
        <v>84.21</v>
      </c>
      <c r="M44" s="485">
        <v>168.42</v>
      </c>
      <c r="N44" s="484">
        <v>2</v>
      </c>
      <c r="O44" s="551">
        <v>1</v>
      </c>
      <c r="P44" s="485"/>
      <c r="Q44" s="505">
        <v>0</v>
      </c>
      <c r="R44" s="484"/>
      <c r="S44" s="505">
        <v>0</v>
      </c>
      <c r="T44" s="551"/>
      <c r="U44" s="506">
        <v>0</v>
      </c>
    </row>
    <row r="45" spans="1:21" ht="14.45" customHeight="1" x14ac:dyDescent="0.2">
      <c r="A45" s="483">
        <v>28</v>
      </c>
      <c r="B45" s="484" t="s">
        <v>499</v>
      </c>
      <c r="C45" s="484" t="s">
        <v>501</v>
      </c>
      <c r="D45" s="549" t="s">
        <v>657</v>
      </c>
      <c r="E45" s="550" t="s">
        <v>506</v>
      </c>
      <c r="F45" s="484" t="s">
        <v>500</v>
      </c>
      <c r="G45" s="484" t="s">
        <v>536</v>
      </c>
      <c r="H45" s="484" t="s">
        <v>266</v>
      </c>
      <c r="I45" s="484" t="s">
        <v>537</v>
      </c>
      <c r="J45" s="484" t="s">
        <v>538</v>
      </c>
      <c r="K45" s="484" t="s">
        <v>539</v>
      </c>
      <c r="L45" s="485">
        <v>49.04</v>
      </c>
      <c r="M45" s="485">
        <v>49.04</v>
      </c>
      <c r="N45" s="484">
        <v>1</v>
      </c>
      <c r="O45" s="551">
        <v>1</v>
      </c>
      <c r="P45" s="485"/>
      <c r="Q45" s="505">
        <v>0</v>
      </c>
      <c r="R45" s="484"/>
      <c r="S45" s="505">
        <v>0</v>
      </c>
      <c r="T45" s="551"/>
      <c r="U45" s="506">
        <v>0</v>
      </c>
    </row>
    <row r="46" spans="1:21" ht="14.45" customHeight="1" x14ac:dyDescent="0.2">
      <c r="A46" s="483">
        <v>28</v>
      </c>
      <c r="B46" s="484" t="s">
        <v>499</v>
      </c>
      <c r="C46" s="484" t="s">
        <v>501</v>
      </c>
      <c r="D46" s="549" t="s">
        <v>657</v>
      </c>
      <c r="E46" s="550" t="s">
        <v>506</v>
      </c>
      <c r="F46" s="484" t="s">
        <v>500</v>
      </c>
      <c r="G46" s="484" t="s">
        <v>641</v>
      </c>
      <c r="H46" s="484" t="s">
        <v>266</v>
      </c>
      <c r="I46" s="484" t="s">
        <v>642</v>
      </c>
      <c r="J46" s="484" t="s">
        <v>643</v>
      </c>
      <c r="K46" s="484" t="s">
        <v>644</v>
      </c>
      <c r="L46" s="485">
        <v>38.56</v>
      </c>
      <c r="M46" s="485">
        <v>38.56</v>
      </c>
      <c r="N46" s="484">
        <v>1</v>
      </c>
      <c r="O46" s="551">
        <v>1</v>
      </c>
      <c r="P46" s="485"/>
      <c r="Q46" s="505">
        <v>0</v>
      </c>
      <c r="R46" s="484"/>
      <c r="S46" s="505">
        <v>0</v>
      </c>
      <c r="T46" s="551"/>
      <c r="U46" s="506">
        <v>0</v>
      </c>
    </row>
    <row r="47" spans="1:21" ht="14.45" customHeight="1" x14ac:dyDescent="0.2">
      <c r="A47" s="483">
        <v>28</v>
      </c>
      <c r="B47" s="484" t="s">
        <v>499</v>
      </c>
      <c r="C47" s="484" t="s">
        <v>501</v>
      </c>
      <c r="D47" s="549" t="s">
        <v>657</v>
      </c>
      <c r="E47" s="550" t="s">
        <v>506</v>
      </c>
      <c r="F47" s="484" t="s">
        <v>500</v>
      </c>
      <c r="G47" s="484" t="s">
        <v>571</v>
      </c>
      <c r="H47" s="484" t="s">
        <v>266</v>
      </c>
      <c r="I47" s="484" t="s">
        <v>645</v>
      </c>
      <c r="J47" s="484" t="s">
        <v>573</v>
      </c>
      <c r="K47" s="484" t="s">
        <v>646</v>
      </c>
      <c r="L47" s="485">
        <v>35.25</v>
      </c>
      <c r="M47" s="485">
        <v>35.25</v>
      </c>
      <c r="N47" s="484">
        <v>1</v>
      </c>
      <c r="O47" s="551">
        <v>1</v>
      </c>
      <c r="P47" s="485"/>
      <c r="Q47" s="505">
        <v>0</v>
      </c>
      <c r="R47" s="484"/>
      <c r="S47" s="505">
        <v>0</v>
      </c>
      <c r="T47" s="551"/>
      <c r="U47" s="506">
        <v>0</v>
      </c>
    </row>
    <row r="48" spans="1:21" ht="14.45" customHeight="1" x14ac:dyDescent="0.2">
      <c r="A48" s="483">
        <v>28</v>
      </c>
      <c r="B48" s="484" t="s">
        <v>499</v>
      </c>
      <c r="C48" s="484" t="s">
        <v>501</v>
      </c>
      <c r="D48" s="549" t="s">
        <v>657</v>
      </c>
      <c r="E48" s="550" t="s">
        <v>506</v>
      </c>
      <c r="F48" s="484" t="s">
        <v>500</v>
      </c>
      <c r="G48" s="484" t="s">
        <v>575</v>
      </c>
      <c r="H48" s="484" t="s">
        <v>266</v>
      </c>
      <c r="I48" s="484" t="s">
        <v>576</v>
      </c>
      <c r="J48" s="484" t="s">
        <v>577</v>
      </c>
      <c r="K48" s="484" t="s">
        <v>578</v>
      </c>
      <c r="L48" s="485">
        <v>0</v>
      </c>
      <c r="M48" s="485">
        <v>0</v>
      </c>
      <c r="N48" s="484">
        <v>1</v>
      </c>
      <c r="O48" s="551">
        <v>1</v>
      </c>
      <c r="P48" s="485"/>
      <c r="Q48" s="505"/>
      <c r="R48" s="484"/>
      <c r="S48" s="505">
        <v>0</v>
      </c>
      <c r="T48" s="551"/>
      <c r="U48" s="506">
        <v>0</v>
      </c>
    </row>
    <row r="49" spans="1:21" ht="14.45" customHeight="1" x14ac:dyDescent="0.2">
      <c r="A49" s="483">
        <v>28</v>
      </c>
      <c r="B49" s="484" t="s">
        <v>499</v>
      </c>
      <c r="C49" s="484" t="s">
        <v>501</v>
      </c>
      <c r="D49" s="549" t="s">
        <v>657</v>
      </c>
      <c r="E49" s="550" t="s">
        <v>506</v>
      </c>
      <c r="F49" s="484" t="s">
        <v>500</v>
      </c>
      <c r="G49" s="484" t="s">
        <v>647</v>
      </c>
      <c r="H49" s="484" t="s">
        <v>266</v>
      </c>
      <c r="I49" s="484" t="s">
        <v>648</v>
      </c>
      <c r="J49" s="484" t="s">
        <v>649</v>
      </c>
      <c r="K49" s="484" t="s">
        <v>650</v>
      </c>
      <c r="L49" s="485">
        <v>77.13</v>
      </c>
      <c r="M49" s="485">
        <v>77.13</v>
      </c>
      <c r="N49" s="484">
        <v>1</v>
      </c>
      <c r="O49" s="551">
        <v>1</v>
      </c>
      <c r="P49" s="485"/>
      <c r="Q49" s="505">
        <v>0</v>
      </c>
      <c r="R49" s="484"/>
      <c r="S49" s="505">
        <v>0</v>
      </c>
      <c r="T49" s="551"/>
      <c r="U49" s="506">
        <v>0</v>
      </c>
    </row>
    <row r="50" spans="1:21" ht="14.45" customHeight="1" x14ac:dyDescent="0.2">
      <c r="A50" s="483">
        <v>28</v>
      </c>
      <c r="B50" s="484" t="s">
        <v>499</v>
      </c>
      <c r="C50" s="484" t="s">
        <v>501</v>
      </c>
      <c r="D50" s="549" t="s">
        <v>657</v>
      </c>
      <c r="E50" s="550" t="s">
        <v>506</v>
      </c>
      <c r="F50" s="484" t="s">
        <v>500</v>
      </c>
      <c r="G50" s="484" t="s">
        <v>609</v>
      </c>
      <c r="H50" s="484" t="s">
        <v>658</v>
      </c>
      <c r="I50" s="484" t="s">
        <v>610</v>
      </c>
      <c r="J50" s="484" t="s">
        <v>611</v>
      </c>
      <c r="K50" s="484" t="s">
        <v>612</v>
      </c>
      <c r="L50" s="485">
        <v>0</v>
      </c>
      <c r="M50" s="485">
        <v>0</v>
      </c>
      <c r="N50" s="484">
        <v>1</v>
      </c>
      <c r="O50" s="551">
        <v>1</v>
      </c>
      <c r="P50" s="485">
        <v>0</v>
      </c>
      <c r="Q50" s="505"/>
      <c r="R50" s="484">
        <v>1</v>
      </c>
      <c r="S50" s="505">
        <v>1</v>
      </c>
      <c r="T50" s="551">
        <v>1</v>
      </c>
      <c r="U50" s="506">
        <v>1</v>
      </c>
    </row>
    <row r="51" spans="1:21" ht="14.45" customHeight="1" x14ac:dyDescent="0.2">
      <c r="A51" s="483">
        <v>28</v>
      </c>
      <c r="B51" s="484" t="s">
        <v>499</v>
      </c>
      <c r="C51" s="484" t="s">
        <v>501</v>
      </c>
      <c r="D51" s="549" t="s">
        <v>657</v>
      </c>
      <c r="E51" s="550" t="s">
        <v>506</v>
      </c>
      <c r="F51" s="484" t="s">
        <v>500</v>
      </c>
      <c r="G51" s="484" t="s">
        <v>651</v>
      </c>
      <c r="H51" s="484" t="s">
        <v>266</v>
      </c>
      <c r="I51" s="484" t="s">
        <v>652</v>
      </c>
      <c r="J51" s="484" t="s">
        <v>653</v>
      </c>
      <c r="K51" s="484" t="s">
        <v>654</v>
      </c>
      <c r="L51" s="485">
        <v>0</v>
      </c>
      <c r="M51" s="485">
        <v>0</v>
      </c>
      <c r="N51" s="484">
        <v>1</v>
      </c>
      <c r="O51" s="551">
        <v>1</v>
      </c>
      <c r="P51" s="485"/>
      <c r="Q51" s="505"/>
      <c r="R51" s="484"/>
      <c r="S51" s="505">
        <v>0</v>
      </c>
      <c r="T51" s="551"/>
      <c r="U51" s="506">
        <v>0</v>
      </c>
    </row>
    <row r="52" spans="1:21" ht="14.45" customHeight="1" x14ac:dyDescent="0.2">
      <c r="A52" s="483">
        <v>28</v>
      </c>
      <c r="B52" s="484" t="s">
        <v>499</v>
      </c>
      <c r="C52" s="484" t="s">
        <v>501</v>
      </c>
      <c r="D52" s="549" t="s">
        <v>657</v>
      </c>
      <c r="E52" s="550" t="s">
        <v>511</v>
      </c>
      <c r="F52" s="484" t="s">
        <v>500</v>
      </c>
      <c r="G52" s="484" t="s">
        <v>536</v>
      </c>
      <c r="H52" s="484" t="s">
        <v>266</v>
      </c>
      <c r="I52" s="484" t="s">
        <v>655</v>
      </c>
      <c r="J52" s="484" t="s">
        <v>538</v>
      </c>
      <c r="K52" s="484" t="s">
        <v>656</v>
      </c>
      <c r="L52" s="485">
        <v>49.04</v>
      </c>
      <c r="M52" s="485">
        <v>49.04</v>
      </c>
      <c r="N52" s="484">
        <v>1</v>
      </c>
      <c r="O52" s="551">
        <v>1</v>
      </c>
      <c r="P52" s="485">
        <v>49.04</v>
      </c>
      <c r="Q52" s="505">
        <v>1</v>
      </c>
      <c r="R52" s="484">
        <v>1</v>
      </c>
      <c r="S52" s="505">
        <v>1</v>
      </c>
      <c r="T52" s="551">
        <v>1</v>
      </c>
      <c r="U52" s="506">
        <v>1</v>
      </c>
    </row>
    <row r="53" spans="1:21" ht="14.45" customHeight="1" thickBot="1" x14ac:dyDescent="0.25">
      <c r="A53" s="490">
        <v>28</v>
      </c>
      <c r="B53" s="491" t="s">
        <v>499</v>
      </c>
      <c r="C53" s="491" t="s">
        <v>501</v>
      </c>
      <c r="D53" s="552" t="s">
        <v>657</v>
      </c>
      <c r="E53" s="553" t="s">
        <v>511</v>
      </c>
      <c r="F53" s="491" t="s">
        <v>500</v>
      </c>
      <c r="G53" s="491" t="s">
        <v>544</v>
      </c>
      <c r="H53" s="491" t="s">
        <v>266</v>
      </c>
      <c r="I53" s="491" t="s">
        <v>548</v>
      </c>
      <c r="J53" s="491" t="s">
        <v>549</v>
      </c>
      <c r="K53" s="491" t="s">
        <v>550</v>
      </c>
      <c r="L53" s="492">
        <v>89.91</v>
      </c>
      <c r="M53" s="492">
        <v>89.91</v>
      </c>
      <c r="N53" s="491">
        <v>1</v>
      </c>
      <c r="O53" s="554">
        <v>1</v>
      </c>
      <c r="P53" s="492"/>
      <c r="Q53" s="507">
        <v>0</v>
      </c>
      <c r="R53" s="491"/>
      <c r="S53" s="507">
        <v>0</v>
      </c>
      <c r="T53" s="554"/>
      <c r="U53" s="50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BA7C199-0214-4074-B1B2-E2AEFFBF015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660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67" t="s">
        <v>508</v>
      </c>
      <c r="B5" s="116"/>
      <c r="C5" s="548">
        <v>0</v>
      </c>
      <c r="D5" s="116">
        <v>324.86</v>
      </c>
      <c r="E5" s="548">
        <v>1</v>
      </c>
      <c r="F5" s="559">
        <v>324.86</v>
      </c>
    </row>
    <row r="6" spans="1:6" ht="14.45" customHeight="1" x14ac:dyDescent="0.2">
      <c r="A6" s="568" t="s">
        <v>510</v>
      </c>
      <c r="B6" s="488"/>
      <c r="C6" s="505">
        <v>0</v>
      </c>
      <c r="D6" s="488">
        <v>1041.3800000000001</v>
      </c>
      <c r="E6" s="505">
        <v>1</v>
      </c>
      <c r="F6" s="489">
        <v>1041.3800000000001</v>
      </c>
    </row>
    <row r="7" spans="1:6" ht="14.45" customHeight="1" x14ac:dyDescent="0.2">
      <c r="A7" s="568" t="s">
        <v>506</v>
      </c>
      <c r="B7" s="488"/>
      <c r="C7" s="505">
        <v>0</v>
      </c>
      <c r="D7" s="488">
        <v>168.42</v>
      </c>
      <c r="E7" s="505">
        <v>1</v>
      </c>
      <c r="F7" s="489">
        <v>168.42</v>
      </c>
    </row>
    <row r="8" spans="1:6" ht="14.45" customHeight="1" x14ac:dyDescent="0.2">
      <c r="A8" s="568" t="s">
        <v>507</v>
      </c>
      <c r="B8" s="488"/>
      <c r="C8" s="505"/>
      <c r="D8" s="488">
        <v>0</v>
      </c>
      <c r="E8" s="505"/>
      <c r="F8" s="489">
        <v>0</v>
      </c>
    </row>
    <row r="9" spans="1:6" ht="14.45" customHeight="1" thickBot="1" x14ac:dyDescent="0.25">
      <c r="A9" s="569" t="s">
        <v>509</v>
      </c>
      <c r="B9" s="560"/>
      <c r="C9" s="561">
        <v>0</v>
      </c>
      <c r="D9" s="560">
        <v>154.36000000000001</v>
      </c>
      <c r="E9" s="561">
        <v>1</v>
      </c>
      <c r="F9" s="562">
        <v>154.36000000000001</v>
      </c>
    </row>
    <row r="10" spans="1:6" ht="14.45" customHeight="1" thickBot="1" x14ac:dyDescent="0.25">
      <c r="A10" s="563" t="s">
        <v>3</v>
      </c>
      <c r="B10" s="564"/>
      <c r="C10" s="565">
        <v>0</v>
      </c>
      <c r="D10" s="564">
        <v>1689.0200000000004</v>
      </c>
      <c r="E10" s="565">
        <v>1</v>
      </c>
      <c r="F10" s="566">
        <v>1689.0200000000004</v>
      </c>
    </row>
    <row r="11" spans="1:6" ht="14.45" customHeight="1" thickBot="1" x14ac:dyDescent="0.25"/>
    <row r="12" spans="1:6" ht="14.45" customHeight="1" x14ac:dyDescent="0.2">
      <c r="A12" s="567" t="s">
        <v>661</v>
      </c>
      <c r="B12" s="116"/>
      <c r="C12" s="548">
        <v>0</v>
      </c>
      <c r="D12" s="116">
        <v>49.08</v>
      </c>
      <c r="E12" s="548">
        <v>1</v>
      </c>
      <c r="F12" s="559">
        <v>49.08</v>
      </c>
    </row>
    <row r="13" spans="1:6" ht="14.45" customHeight="1" x14ac:dyDescent="0.2">
      <c r="A13" s="568" t="s">
        <v>662</v>
      </c>
      <c r="B13" s="488"/>
      <c r="C13" s="505">
        <v>0</v>
      </c>
      <c r="D13" s="488">
        <v>58.77</v>
      </c>
      <c r="E13" s="505">
        <v>1</v>
      </c>
      <c r="F13" s="489">
        <v>58.77</v>
      </c>
    </row>
    <row r="14" spans="1:6" ht="14.45" customHeight="1" x14ac:dyDescent="0.2">
      <c r="A14" s="568" t="s">
        <v>663</v>
      </c>
      <c r="B14" s="488"/>
      <c r="C14" s="505">
        <v>0</v>
      </c>
      <c r="D14" s="488">
        <v>63.75</v>
      </c>
      <c r="E14" s="505">
        <v>1</v>
      </c>
      <c r="F14" s="489">
        <v>63.75</v>
      </c>
    </row>
    <row r="15" spans="1:6" ht="14.45" customHeight="1" x14ac:dyDescent="0.2">
      <c r="A15" s="568" t="s">
        <v>664</v>
      </c>
      <c r="B15" s="488"/>
      <c r="C15" s="505">
        <v>0</v>
      </c>
      <c r="D15" s="488">
        <v>505.24</v>
      </c>
      <c r="E15" s="505">
        <v>1</v>
      </c>
      <c r="F15" s="489">
        <v>505.24</v>
      </c>
    </row>
    <row r="16" spans="1:6" ht="14.45" customHeight="1" x14ac:dyDescent="0.2">
      <c r="A16" s="568" t="s">
        <v>665</v>
      </c>
      <c r="B16" s="488"/>
      <c r="C16" s="505">
        <v>0</v>
      </c>
      <c r="D16" s="488">
        <v>612.6</v>
      </c>
      <c r="E16" s="505">
        <v>1</v>
      </c>
      <c r="F16" s="489">
        <v>612.6</v>
      </c>
    </row>
    <row r="17" spans="1:6" ht="14.45" customHeight="1" x14ac:dyDescent="0.2">
      <c r="A17" s="568" t="s">
        <v>666</v>
      </c>
      <c r="B17" s="488"/>
      <c r="C17" s="505">
        <v>0</v>
      </c>
      <c r="D17" s="488">
        <v>224.24</v>
      </c>
      <c r="E17" s="505">
        <v>1</v>
      </c>
      <c r="F17" s="489">
        <v>224.24</v>
      </c>
    </row>
    <row r="18" spans="1:6" ht="14.45" customHeight="1" x14ac:dyDescent="0.2">
      <c r="A18" s="568" t="s">
        <v>667</v>
      </c>
      <c r="B18" s="488"/>
      <c r="C18" s="505">
        <v>0</v>
      </c>
      <c r="D18" s="488">
        <v>175.34</v>
      </c>
      <c r="E18" s="505">
        <v>1</v>
      </c>
      <c r="F18" s="489">
        <v>175.34</v>
      </c>
    </row>
    <row r="19" spans="1:6" ht="14.45" customHeight="1" thickBot="1" x14ac:dyDescent="0.25">
      <c r="A19" s="569" t="s">
        <v>668</v>
      </c>
      <c r="B19" s="560"/>
      <c r="C19" s="561"/>
      <c r="D19" s="560">
        <v>0</v>
      </c>
      <c r="E19" s="561"/>
      <c r="F19" s="562">
        <v>0</v>
      </c>
    </row>
    <row r="20" spans="1:6" ht="14.45" customHeight="1" thickBot="1" x14ac:dyDescent="0.25">
      <c r="A20" s="563" t="s">
        <v>3</v>
      </c>
      <c r="B20" s="564"/>
      <c r="C20" s="565">
        <v>0</v>
      </c>
      <c r="D20" s="564">
        <v>1689.02</v>
      </c>
      <c r="E20" s="565">
        <v>1</v>
      </c>
      <c r="F20" s="566">
        <v>1689.02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{AAA9641E-2ED3-4AB3-9A3E-A01392040EB0}</x14:id>
        </ext>
      </extLst>
    </cfRule>
  </conditionalFormatting>
  <conditionalFormatting sqref="F12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{144029E4-0DDD-4F53-B633-4F73D263D570}</x14:id>
        </ext>
      </extLst>
    </cfRule>
  </conditionalFormatting>
  <hyperlinks>
    <hyperlink ref="A2" location="Obsah!A1" display="Zpět na Obsah  KL 01  1.-4.měsíc" xr:uid="{193600EF-9AA6-4C3D-8020-C55A11FE9B1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A9641E-2ED3-4AB3-9A3E-A01392040E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144029E4-0DDD-4F53-B633-4F73D263D5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677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19</v>
      </c>
      <c r="J3" s="43">
        <f>SUBTOTAL(9,J6:J1048576)</f>
        <v>1689.02</v>
      </c>
      <c r="K3" s="44">
        <f>IF(M3=0,0,J3/M3)</f>
        <v>1</v>
      </c>
      <c r="L3" s="43">
        <f>SUBTOTAL(9,L6:L1048576)</f>
        <v>19</v>
      </c>
      <c r="M3" s="45">
        <f>SUBTOTAL(9,M6:M1048576)</f>
        <v>1689.02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1" t="s">
        <v>130</v>
      </c>
      <c r="C5" s="571" t="s">
        <v>70</v>
      </c>
      <c r="D5" s="571" t="s">
        <v>131</v>
      </c>
      <c r="E5" s="571" t="s">
        <v>132</v>
      </c>
      <c r="F5" s="572" t="s">
        <v>28</v>
      </c>
      <c r="G5" s="572" t="s">
        <v>14</v>
      </c>
      <c r="H5" s="557" t="s">
        <v>133</v>
      </c>
      <c r="I5" s="556" t="s">
        <v>28</v>
      </c>
      <c r="J5" s="572" t="s">
        <v>14</v>
      </c>
      <c r="K5" s="557" t="s">
        <v>133</v>
      </c>
      <c r="L5" s="556" t="s">
        <v>28</v>
      </c>
      <c r="M5" s="573" t="s">
        <v>14</v>
      </c>
    </row>
    <row r="6" spans="1:13" ht="14.45" customHeight="1" x14ac:dyDescent="0.2">
      <c r="A6" s="542" t="s">
        <v>506</v>
      </c>
      <c r="B6" s="543" t="s">
        <v>669</v>
      </c>
      <c r="C6" s="543" t="s">
        <v>639</v>
      </c>
      <c r="D6" s="543" t="s">
        <v>518</v>
      </c>
      <c r="E6" s="543" t="s">
        <v>640</v>
      </c>
      <c r="F6" s="116"/>
      <c r="G6" s="116"/>
      <c r="H6" s="548">
        <v>0</v>
      </c>
      <c r="I6" s="116">
        <v>2</v>
      </c>
      <c r="J6" s="116">
        <v>168.42</v>
      </c>
      <c r="K6" s="548">
        <v>1</v>
      </c>
      <c r="L6" s="116">
        <v>2</v>
      </c>
      <c r="M6" s="559">
        <v>168.42</v>
      </c>
    </row>
    <row r="7" spans="1:13" ht="14.45" customHeight="1" x14ac:dyDescent="0.2">
      <c r="A7" s="483" t="s">
        <v>506</v>
      </c>
      <c r="B7" s="484" t="s">
        <v>670</v>
      </c>
      <c r="C7" s="484" t="s">
        <v>610</v>
      </c>
      <c r="D7" s="484" t="s">
        <v>611</v>
      </c>
      <c r="E7" s="484" t="s">
        <v>612</v>
      </c>
      <c r="F7" s="488"/>
      <c r="G7" s="488"/>
      <c r="H7" s="505"/>
      <c r="I7" s="488">
        <v>1</v>
      </c>
      <c r="J7" s="488">
        <v>0</v>
      </c>
      <c r="K7" s="505"/>
      <c r="L7" s="488">
        <v>1</v>
      </c>
      <c r="M7" s="489">
        <v>0</v>
      </c>
    </row>
    <row r="8" spans="1:13" ht="14.45" customHeight="1" x14ac:dyDescent="0.2">
      <c r="A8" s="483" t="s">
        <v>507</v>
      </c>
      <c r="B8" s="484" t="s">
        <v>670</v>
      </c>
      <c r="C8" s="484" t="s">
        <v>610</v>
      </c>
      <c r="D8" s="484" t="s">
        <v>611</v>
      </c>
      <c r="E8" s="484" t="s">
        <v>612</v>
      </c>
      <c r="F8" s="488"/>
      <c r="G8" s="488"/>
      <c r="H8" s="505"/>
      <c r="I8" s="488">
        <v>1</v>
      </c>
      <c r="J8" s="488">
        <v>0</v>
      </c>
      <c r="K8" s="505"/>
      <c r="L8" s="488">
        <v>1</v>
      </c>
      <c r="M8" s="489">
        <v>0</v>
      </c>
    </row>
    <row r="9" spans="1:13" ht="14.45" customHeight="1" x14ac:dyDescent="0.2">
      <c r="A9" s="483" t="s">
        <v>508</v>
      </c>
      <c r="B9" s="484" t="s">
        <v>671</v>
      </c>
      <c r="C9" s="484" t="s">
        <v>629</v>
      </c>
      <c r="D9" s="484" t="s">
        <v>630</v>
      </c>
      <c r="E9" s="484" t="s">
        <v>631</v>
      </c>
      <c r="F9" s="488"/>
      <c r="G9" s="488"/>
      <c r="H9" s="505">
        <v>0</v>
      </c>
      <c r="I9" s="488">
        <v>2</v>
      </c>
      <c r="J9" s="488">
        <v>175.34</v>
      </c>
      <c r="K9" s="505">
        <v>1</v>
      </c>
      <c r="L9" s="488">
        <v>2</v>
      </c>
      <c r="M9" s="489">
        <v>175.34</v>
      </c>
    </row>
    <row r="10" spans="1:13" ht="14.45" customHeight="1" x14ac:dyDescent="0.2">
      <c r="A10" s="483" t="s">
        <v>508</v>
      </c>
      <c r="B10" s="484" t="s">
        <v>672</v>
      </c>
      <c r="C10" s="484" t="s">
        <v>635</v>
      </c>
      <c r="D10" s="484" t="s">
        <v>636</v>
      </c>
      <c r="E10" s="484" t="s">
        <v>637</v>
      </c>
      <c r="F10" s="488"/>
      <c r="G10" s="488"/>
      <c r="H10" s="505">
        <v>0</v>
      </c>
      <c r="I10" s="488">
        <v>1</v>
      </c>
      <c r="J10" s="488">
        <v>149.52000000000001</v>
      </c>
      <c r="K10" s="505">
        <v>1</v>
      </c>
      <c r="L10" s="488">
        <v>1</v>
      </c>
      <c r="M10" s="489">
        <v>149.52000000000001</v>
      </c>
    </row>
    <row r="11" spans="1:13" ht="14.45" customHeight="1" x14ac:dyDescent="0.2">
      <c r="A11" s="483" t="s">
        <v>509</v>
      </c>
      <c r="B11" s="484" t="s">
        <v>672</v>
      </c>
      <c r="C11" s="484" t="s">
        <v>592</v>
      </c>
      <c r="D11" s="484" t="s">
        <v>593</v>
      </c>
      <c r="E11" s="484" t="s">
        <v>594</v>
      </c>
      <c r="F11" s="488"/>
      <c r="G11" s="488"/>
      <c r="H11" s="505">
        <v>0</v>
      </c>
      <c r="I11" s="488">
        <v>1</v>
      </c>
      <c r="J11" s="488">
        <v>154.36000000000001</v>
      </c>
      <c r="K11" s="505">
        <v>1</v>
      </c>
      <c r="L11" s="488">
        <v>1</v>
      </c>
      <c r="M11" s="489">
        <v>154.36000000000001</v>
      </c>
    </row>
    <row r="12" spans="1:13" ht="14.45" customHeight="1" x14ac:dyDescent="0.2">
      <c r="A12" s="483" t="s">
        <v>510</v>
      </c>
      <c r="B12" s="484" t="s">
        <v>673</v>
      </c>
      <c r="C12" s="484" t="s">
        <v>598</v>
      </c>
      <c r="D12" s="484" t="s">
        <v>599</v>
      </c>
      <c r="E12" s="484" t="s">
        <v>600</v>
      </c>
      <c r="F12" s="488"/>
      <c r="G12" s="488"/>
      <c r="H12" s="505">
        <v>0</v>
      </c>
      <c r="I12" s="488">
        <v>1</v>
      </c>
      <c r="J12" s="488">
        <v>49.08</v>
      </c>
      <c r="K12" s="505">
        <v>1</v>
      </c>
      <c r="L12" s="488">
        <v>1</v>
      </c>
      <c r="M12" s="489">
        <v>49.08</v>
      </c>
    </row>
    <row r="13" spans="1:13" ht="14.45" customHeight="1" x14ac:dyDescent="0.2">
      <c r="A13" s="483" t="s">
        <v>510</v>
      </c>
      <c r="B13" s="484" t="s">
        <v>672</v>
      </c>
      <c r="C13" s="484" t="s">
        <v>592</v>
      </c>
      <c r="D13" s="484" t="s">
        <v>593</v>
      </c>
      <c r="E13" s="484" t="s">
        <v>594</v>
      </c>
      <c r="F13" s="488"/>
      <c r="G13" s="488"/>
      <c r="H13" s="505">
        <v>0</v>
      </c>
      <c r="I13" s="488">
        <v>2</v>
      </c>
      <c r="J13" s="488">
        <v>308.72000000000003</v>
      </c>
      <c r="K13" s="505">
        <v>1</v>
      </c>
      <c r="L13" s="488">
        <v>2</v>
      </c>
      <c r="M13" s="489">
        <v>308.72000000000003</v>
      </c>
    </row>
    <row r="14" spans="1:13" ht="14.45" customHeight="1" x14ac:dyDescent="0.2">
      <c r="A14" s="483" t="s">
        <v>510</v>
      </c>
      <c r="B14" s="484" t="s">
        <v>669</v>
      </c>
      <c r="C14" s="484" t="s">
        <v>517</v>
      </c>
      <c r="D14" s="484" t="s">
        <v>518</v>
      </c>
      <c r="E14" s="484" t="s">
        <v>519</v>
      </c>
      <c r="F14" s="488"/>
      <c r="G14" s="488"/>
      <c r="H14" s="505">
        <v>0</v>
      </c>
      <c r="I14" s="488">
        <v>2</v>
      </c>
      <c r="J14" s="488">
        <v>336.82</v>
      </c>
      <c r="K14" s="505">
        <v>1</v>
      </c>
      <c r="L14" s="488">
        <v>2</v>
      </c>
      <c r="M14" s="489">
        <v>336.82</v>
      </c>
    </row>
    <row r="15" spans="1:13" ht="14.45" customHeight="1" x14ac:dyDescent="0.2">
      <c r="A15" s="483" t="s">
        <v>510</v>
      </c>
      <c r="B15" s="484" t="s">
        <v>674</v>
      </c>
      <c r="C15" s="484" t="s">
        <v>513</v>
      </c>
      <c r="D15" s="484" t="s">
        <v>514</v>
      </c>
      <c r="E15" s="484" t="s">
        <v>515</v>
      </c>
      <c r="F15" s="488"/>
      <c r="G15" s="488"/>
      <c r="H15" s="505">
        <v>0</v>
      </c>
      <c r="I15" s="488">
        <v>4</v>
      </c>
      <c r="J15" s="488">
        <v>224.24</v>
      </c>
      <c r="K15" s="505">
        <v>1</v>
      </c>
      <c r="L15" s="488">
        <v>4</v>
      </c>
      <c r="M15" s="489">
        <v>224.24</v>
      </c>
    </row>
    <row r="16" spans="1:13" ht="14.45" customHeight="1" x14ac:dyDescent="0.2">
      <c r="A16" s="483" t="s">
        <v>510</v>
      </c>
      <c r="B16" s="484" t="s">
        <v>675</v>
      </c>
      <c r="C16" s="484" t="s">
        <v>580</v>
      </c>
      <c r="D16" s="484" t="s">
        <v>581</v>
      </c>
      <c r="E16" s="484" t="s">
        <v>582</v>
      </c>
      <c r="F16" s="488"/>
      <c r="G16" s="488"/>
      <c r="H16" s="505">
        <v>0</v>
      </c>
      <c r="I16" s="488">
        <v>1</v>
      </c>
      <c r="J16" s="488">
        <v>63.75</v>
      </c>
      <c r="K16" s="505">
        <v>1</v>
      </c>
      <c r="L16" s="488">
        <v>1</v>
      </c>
      <c r="M16" s="489">
        <v>63.75</v>
      </c>
    </row>
    <row r="17" spans="1:13" ht="14.45" customHeight="1" thickBot="1" x14ac:dyDescent="0.25">
      <c r="A17" s="490" t="s">
        <v>510</v>
      </c>
      <c r="B17" s="491" t="s">
        <v>676</v>
      </c>
      <c r="C17" s="491" t="s">
        <v>521</v>
      </c>
      <c r="D17" s="491" t="s">
        <v>522</v>
      </c>
      <c r="E17" s="491" t="s">
        <v>523</v>
      </c>
      <c r="F17" s="495"/>
      <c r="G17" s="495"/>
      <c r="H17" s="507">
        <v>0</v>
      </c>
      <c r="I17" s="495">
        <v>1</v>
      </c>
      <c r="J17" s="495">
        <v>58.77</v>
      </c>
      <c r="K17" s="507">
        <v>1</v>
      </c>
      <c r="L17" s="495">
        <v>1</v>
      </c>
      <c r="M17" s="496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AF0653A-FFE3-48C5-8944-4C5330903EC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471</v>
      </c>
      <c r="B5" s="466" t="s">
        <v>472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471</v>
      </c>
      <c r="B6" s="466" t="s">
        <v>678</v>
      </c>
      <c r="C6" s="467">
        <v>1972.0001499999992</v>
      </c>
      <c r="D6" s="467">
        <v>3242.3233200000004</v>
      </c>
      <c r="E6" s="467"/>
      <c r="F6" s="467">
        <v>4011.1691999999994</v>
      </c>
      <c r="G6" s="467">
        <v>0</v>
      </c>
      <c r="H6" s="467">
        <v>4011.1691999999994</v>
      </c>
      <c r="I6" s="468" t="s">
        <v>266</v>
      </c>
      <c r="J6" s="469" t="s">
        <v>1</v>
      </c>
    </row>
    <row r="7" spans="1:10" ht="14.45" customHeight="1" x14ac:dyDescent="0.2">
      <c r="A7" s="465" t="s">
        <v>471</v>
      </c>
      <c r="B7" s="466" t="s">
        <v>679</v>
      </c>
      <c r="C7" s="467">
        <v>0</v>
      </c>
      <c r="D7" s="467">
        <v>0</v>
      </c>
      <c r="E7" s="467"/>
      <c r="F7" s="467">
        <v>9.2750000000000004</v>
      </c>
      <c r="G7" s="467">
        <v>0</v>
      </c>
      <c r="H7" s="467">
        <v>9.2750000000000004</v>
      </c>
      <c r="I7" s="468" t="s">
        <v>266</v>
      </c>
      <c r="J7" s="469" t="s">
        <v>1</v>
      </c>
    </row>
    <row r="8" spans="1:10" ht="14.45" customHeight="1" x14ac:dyDescent="0.2">
      <c r="A8" s="465" t="s">
        <v>471</v>
      </c>
      <c r="B8" s="466" t="s">
        <v>680</v>
      </c>
      <c r="C8" s="467">
        <v>110.57326999999999</v>
      </c>
      <c r="D8" s="467">
        <v>154.70691000000005</v>
      </c>
      <c r="E8" s="467"/>
      <c r="F8" s="467">
        <v>212.74814999999995</v>
      </c>
      <c r="G8" s="467">
        <v>0</v>
      </c>
      <c r="H8" s="467">
        <v>212.74814999999995</v>
      </c>
      <c r="I8" s="468" t="s">
        <v>266</v>
      </c>
      <c r="J8" s="469" t="s">
        <v>1</v>
      </c>
    </row>
    <row r="9" spans="1:10" ht="14.45" customHeight="1" x14ac:dyDescent="0.2">
      <c r="A9" s="465" t="s">
        <v>471</v>
      </c>
      <c r="B9" s="466" t="s">
        <v>681</v>
      </c>
      <c r="C9" s="467">
        <v>4.8747199999999999</v>
      </c>
      <c r="D9" s="467">
        <v>1.5497299999999998</v>
      </c>
      <c r="E9" s="467"/>
      <c r="F9" s="467">
        <v>2.7144599999999999</v>
      </c>
      <c r="G9" s="467">
        <v>0</v>
      </c>
      <c r="H9" s="467">
        <v>2.7144599999999999</v>
      </c>
      <c r="I9" s="468" t="s">
        <v>266</v>
      </c>
      <c r="J9" s="469" t="s">
        <v>1</v>
      </c>
    </row>
    <row r="10" spans="1:10" ht="14.45" customHeight="1" x14ac:dyDescent="0.2">
      <c r="A10" s="465" t="s">
        <v>471</v>
      </c>
      <c r="B10" s="466" t="s">
        <v>682</v>
      </c>
      <c r="C10" s="467">
        <v>50.011459999999992</v>
      </c>
      <c r="D10" s="467">
        <v>13.108890000000001</v>
      </c>
      <c r="E10" s="467"/>
      <c r="F10" s="467">
        <v>84.945980000000006</v>
      </c>
      <c r="G10" s="467">
        <v>0</v>
      </c>
      <c r="H10" s="467">
        <v>84.945980000000006</v>
      </c>
      <c r="I10" s="468" t="s">
        <v>266</v>
      </c>
      <c r="J10" s="469" t="s">
        <v>1</v>
      </c>
    </row>
    <row r="11" spans="1:10" ht="14.45" customHeight="1" x14ac:dyDescent="0.2">
      <c r="A11" s="465" t="s">
        <v>471</v>
      </c>
      <c r="B11" s="466" t="s">
        <v>683</v>
      </c>
      <c r="C11" s="467">
        <v>2.3360000000000003</v>
      </c>
      <c r="D11" s="467">
        <v>2.7553999999999998</v>
      </c>
      <c r="E11" s="467"/>
      <c r="F11" s="467">
        <v>2.286</v>
      </c>
      <c r="G11" s="467">
        <v>0</v>
      </c>
      <c r="H11" s="467">
        <v>2.286</v>
      </c>
      <c r="I11" s="468" t="s">
        <v>266</v>
      </c>
      <c r="J11" s="469" t="s">
        <v>1</v>
      </c>
    </row>
    <row r="12" spans="1:10" ht="14.45" customHeight="1" x14ac:dyDescent="0.2">
      <c r="A12" s="465" t="s">
        <v>471</v>
      </c>
      <c r="B12" s="466" t="s">
        <v>684</v>
      </c>
      <c r="C12" s="467">
        <v>8.47607</v>
      </c>
      <c r="D12" s="467">
        <v>13.41062</v>
      </c>
      <c r="E12" s="467"/>
      <c r="F12" s="467">
        <v>35.6875</v>
      </c>
      <c r="G12" s="467">
        <v>0</v>
      </c>
      <c r="H12" s="467">
        <v>35.6875</v>
      </c>
      <c r="I12" s="468" t="s">
        <v>266</v>
      </c>
      <c r="J12" s="469" t="s">
        <v>1</v>
      </c>
    </row>
    <row r="13" spans="1:10" ht="14.45" customHeight="1" x14ac:dyDescent="0.2">
      <c r="A13" s="465" t="s">
        <v>471</v>
      </c>
      <c r="B13" s="466" t="s">
        <v>474</v>
      </c>
      <c r="C13" s="467">
        <v>2148.2716699999992</v>
      </c>
      <c r="D13" s="467">
        <v>3427.8548700000006</v>
      </c>
      <c r="E13" s="467"/>
      <c r="F13" s="467">
        <v>4358.82629</v>
      </c>
      <c r="G13" s="467">
        <v>0</v>
      </c>
      <c r="H13" s="467">
        <v>4358.82629</v>
      </c>
      <c r="I13" s="468" t="s">
        <v>266</v>
      </c>
      <c r="J13" s="469" t="s">
        <v>475</v>
      </c>
    </row>
    <row r="15" spans="1:10" ht="14.45" customHeight="1" x14ac:dyDescent="0.2">
      <c r="A15" s="465" t="s">
        <v>471</v>
      </c>
      <c r="B15" s="466" t="s">
        <v>472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685</v>
      </c>
      <c r="B16" s="466" t="s">
        <v>686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685</v>
      </c>
      <c r="B17" s="466" t="s">
        <v>679</v>
      </c>
      <c r="C17" s="467">
        <v>0</v>
      </c>
      <c r="D17" s="467">
        <v>0</v>
      </c>
      <c r="E17" s="467"/>
      <c r="F17" s="467">
        <v>9.2750000000000004</v>
      </c>
      <c r="G17" s="467">
        <v>0</v>
      </c>
      <c r="H17" s="467">
        <v>9.2750000000000004</v>
      </c>
      <c r="I17" s="468" t="s">
        <v>266</v>
      </c>
      <c r="J17" s="469" t="s">
        <v>1</v>
      </c>
    </row>
    <row r="18" spans="1:10" ht="14.45" customHeight="1" x14ac:dyDescent="0.2">
      <c r="A18" s="465" t="s">
        <v>685</v>
      </c>
      <c r="B18" s="466" t="s">
        <v>687</v>
      </c>
      <c r="C18" s="467">
        <v>0</v>
      </c>
      <c r="D18" s="467">
        <v>0</v>
      </c>
      <c r="E18" s="467"/>
      <c r="F18" s="467">
        <v>9.2750000000000004</v>
      </c>
      <c r="G18" s="467">
        <v>0</v>
      </c>
      <c r="H18" s="467">
        <v>9.2750000000000004</v>
      </c>
      <c r="I18" s="468" t="s">
        <v>266</v>
      </c>
      <c r="J18" s="469" t="s">
        <v>479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480</v>
      </c>
    </row>
    <row r="20" spans="1:10" ht="14.45" customHeight="1" x14ac:dyDescent="0.2">
      <c r="A20" s="465" t="s">
        <v>476</v>
      </c>
      <c r="B20" s="466" t="s">
        <v>477</v>
      </c>
      <c r="C20" s="467" t="s">
        <v>266</v>
      </c>
      <c r="D20" s="467" t="s">
        <v>266</v>
      </c>
      <c r="E20" s="467"/>
      <c r="F20" s="467" t="s">
        <v>266</v>
      </c>
      <c r="G20" s="467" t="s">
        <v>266</v>
      </c>
      <c r="H20" s="467" t="s">
        <v>266</v>
      </c>
      <c r="I20" s="468" t="s">
        <v>266</v>
      </c>
      <c r="J20" s="469" t="s">
        <v>0</v>
      </c>
    </row>
    <row r="21" spans="1:10" ht="14.45" customHeight="1" x14ac:dyDescent="0.2">
      <c r="A21" s="465" t="s">
        <v>476</v>
      </c>
      <c r="B21" s="466" t="s">
        <v>678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266</v>
      </c>
      <c r="J21" s="469" t="s">
        <v>1</v>
      </c>
    </row>
    <row r="22" spans="1:10" ht="14.45" customHeight="1" x14ac:dyDescent="0.2">
      <c r="A22" s="465" t="s">
        <v>476</v>
      </c>
      <c r="B22" s="466" t="s">
        <v>680</v>
      </c>
      <c r="C22" s="467">
        <v>1.5812299999999999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266</v>
      </c>
      <c r="J22" s="469" t="s">
        <v>1</v>
      </c>
    </row>
    <row r="23" spans="1:10" ht="14.45" customHeight="1" x14ac:dyDescent="0.2">
      <c r="A23" s="465" t="s">
        <v>476</v>
      </c>
      <c r="B23" s="466" t="s">
        <v>681</v>
      </c>
      <c r="C23" s="467">
        <v>4.1127200000000004</v>
      </c>
      <c r="D23" s="467">
        <v>0.98072999999999988</v>
      </c>
      <c r="E23" s="467"/>
      <c r="F23" s="467">
        <v>1.6998</v>
      </c>
      <c r="G23" s="467">
        <v>0</v>
      </c>
      <c r="H23" s="467">
        <v>1.6998</v>
      </c>
      <c r="I23" s="468" t="s">
        <v>266</v>
      </c>
      <c r="J23" s="469" t="s">
        <v>1</v>
      </c>
    </row>
    <row r="24" spans="1:10" ht="14.45" customHeight="1" x14ac:dyDescent="0.2">
      <c r="A24" s="465" t="s">
        <v>476</v>
      </c>
      <c r="B24" s="466" t="s">
        <v>682</v>
      </c>
      <c r="C24" s="467">
        <v>11.650840000000001</v>
      </c>
      <c r="D24" s="467">
        <v>8.2871300000000012</v>
      </c>
      <c r="E24" s="467"/>
      <c r="F24" s="467">
        <v>7.2625299999999999</v>
      </c>
      <c r="G24" s="467">
        <v>0</v>
      </c>
      <c r="H24" s="467">
        <v>7.2625299999999999</v>
      </c>
      <c r="I24" s="468" t="s">
        <v>266</v>
      </c>
      <c r="J24" s="469" t="s">
        <v>1</v>
      </c>
    </row>
    <row r="25" spans="1:10" ht="14.45" customHeight="1" x14ac:dyDescent="0.2">
      <c r="A25" s="465" t="s">
        <v>476</v>
      </c>
      <c r="B25" s="466" t="s">
        <v>683</v>
      </c>
      <c r="C25" s="467">
        <v>2.0750000000000002</v>
      </c>
      <c r="D25" s="467">
        <v>2.407</v>
      </c>
      <c r="E25" s="467"/>
      <c r="F25" s="467">
        <v>1.901</v>
      </c>
      <c r="G25" s="467">
        <v>0</v>
      </c>
      <c r="H25" s="467">
        <v>1.901</v>
      </c>
      <c r="I25" s="468" t="s">
        <v>266</v>
      </c>
      <c r="J25" s="469" t="s">
        <v>1</v>
      </c>
    </row>
    <row r="26" spans="1:10" ht="14.45" customHeight="1" x14ac:dyDescent="0.2">
      <c r="A26" s="465" t="s">
        <v>476</v>
      </c>
      <c r="B26" s="466" t="s">
        <v>684</v>
      </c>
      <c r="C26" s="467">
        <v>4.3226700000000005</v>
      </c>
      <c r="D26" s="467">
        <v>5.0806199999999997</v>
      </c>
      <c r="E26" s="467"/>
      <c r="F26" s="467">
        <v>9.9885000000000002</v>
      </c>
      <c r="G26" s="467">
        <v>0</v>
      </c>
      <c r="H26" s="467">
        <v>9.9885000000000002</v>
      </c>
      <c r="I26" s="468" t="s">
        <v>266</v>
      </c>
      <c r="J26" s="469" t="s">
        <v>1</v>
      </c>
    </row>
    <row r="27" spans="1:10" ht="14.45" customHeight="1" x14ac:dyDescent="0.2">
      <c r="A27" s="465" t="s">
        <v>476</v>
      </c>
      <c r="B27" s="466" t="s">
        <v>478</v>
      </c>
      <c r="C27" s="467">
        <v>23.742460000000001</v>
      </c>
      <c r="D27" s="467">
        <v>16.755479999999999</v>
      </c>
      <c r="E27" s="467"/>
      <c r="F27" s="467">
        <v>20.85183</v>
      </c>
      <c r="G27" s="467">
        <v>0</v>
      </c>
      <c r="H27" s="467">
        <v>20.85183</v>
      </c>
      <c r="I27" s="468" t="s">
        <v>266</v>
      </c>
      <c r="J27" s="469" t="s">
        <v>479</v>
      </c>
    </row>
    <row r="28" spans="1:10" ht="14.45" customHeight="1" x14ac:dyDescent="0.2">
      <c r="A28" s="465" t="s">
        <v>266</v>
      </c>
      <c r="B28" s="466" t="s">
        <v>266</v>
      </c>
      <c r="C28" s="467" t="s">
        <v>266</v>
      </c>
      <c r="D28" s="467" t="s">
        <v>266</v>
      </c>
      <c r="E28" s="467"/>
      <c r="F28" s="467" t="s">
        <v>266</v>
      </c>
      <c r="G28" s="467" t="s">
        <v>266</v>
      </c>
      <c r="H28" s="467" t="s">
        <v>266</v>
      </c>
      <c r="I28" s="468" t="s">
        <v>266</v>
      </c>
      <c r="J28" s="469" t="s">
        <v>480</v>
      </c>
    </row>
    <row r="29" spans="1:10" ht="14.45" customHeight="1" x14ac:dyDescent="0.2">
      <c r="A29" s="465" t="s">
        <v>481</v>
      </c>
      <c r="B29" s="466" t="s">
        <v>482</v>
      </c>
      <c r="C29" s="467" t="s">
        <v>266</v>
      </c>
      <c r="D29" s="467" t="s">
        <v>266</v>
      </c>
      <c r="E29" s="467"/>
      <c r="F29" s="467" t="s">
        <v>266</v>
      </c>
      <c r="G29" s="467" t="s">
        <v>266</v>
      </c>
      <c r="H29" s="467" t="s">
        <v>266</v>
      </c>
      <c r="I29" s="468" t="s">
        <v>266</v>
      </c>
      <c r="J29" s="469" t="s">
        <v>0</v>
      </c>
    </row>
    <row r="30" spans="1:10" ht="14.45" customHeight="1" x14ac:dyDescent="0.2">
      <c r="A30" s="465" t="s">
        <v>481</v>
      </c>
      <c r="B30" s="466" t="s">
        <v>678</v>
      </c>
      <c r="C30" s="467">
        <v>1972.0001499999992</v>
      </c>
      <c r="D30" s="467">
        <v>3242.3233200000004</v>
      </c>
      <c r="E30" s="467"/>
      <c r="F30" s="467">
        <v>4011.1691999999994</v>
      </c>
      <c r="G30" s="467">
        <v>0</v>
      </c>
      <c r="H30" s="467">
        <v>4011.1691999999994</v>
      </c>
      <c r="I30" s="468" t="s">
        <v>266</v>
      </c>
      <c r="J30" s="469" t="s">
        <v>1</v>
      </c>
    </row>
    <row r="31" spans="1:10" ht="14.45" customHeight="1" x14ac:dyDescent="0.2">
      <c r="A31" s="465" t="s">
        <v>481</v>
      </c>
      <c r="B31" s="466" t="s">
        <v>680</v>
      </c>
      <c r="C31" s="467">
        <v>108.99203999999999</v>
      </c>
      <c r="D31" s="467">
        <v>154.70691000000005</v>
      </c>
      <c r="E31" s="467"/>
      <c r="F31" s="467">
        <v>212.74814999999995</v>
      </c>
      <c r="G31" s="467">
        <v>0</v>
      </c>
      <c r="H31" s="467">
        <v>212.74814999999995</v>
      </c>
      <c r="I31" s="468" t="s">
        <v>266</v>
      </c>
      <c r="J31" s="469" t="s">
        <v>1</v>
      </c>
    </row>
    <row r="32" spans="1:10" ht="14.45" customHeight="1" x14ac:dyDescent="0.2">
      <c r="A32" s="465" t="s">
        <v>481</v>
      </c>
      <c r="B32" s="466" t="s">
        <v>681</v>
      </c>
      <c r="C32" s="467">
        <v>0.76200000000000001</v>
      </c>
      <c r="D32" s="467">
        <v>0.56899999999999995</v>
      </c>
      <c r="E32" s="467"/>
      <c r="F32" s="467">
        <v>1.0146600000000001</v>
      </c>
      <c r="G32" s="467">
        <v>0</v>
      </c>
      <c r="H32" s="467">
        <v>1.0146600000000001</v>
      </c>
      <c r="I32" s="468" t="s">
        <v>266</v>
      </c>
      <c r="J32" s="469" t="s">
        <v>1</v>
      </c>
    </row>
    <row r="33" spans="1:10" ht="14.45" customHeight="1" x14ac:dyDescent="0.2">
      <c r="A33" s="465" t="s">
        <v>481</v>
      </c>
      <c r="B33" s="466" t="s">
        <v>682</v>
      </c>
      <c r="C33" s="467">
        <v>38.36061999999999</v>
      </c>
      <c r="D33" s="467">
        <v>4.8217599999999994</v>
      </c>
      <c r="E33" s="467"/>
      <c r="F33" s="467">
        <v>77.683450000000008</v>
      </c>
      <c r="G33" s="467">
        <v>0</v>
      </c>
      <c r="H33" s="467">
        <v>77.683450000000008</v>
      </c>
      <c r="I33" s="468" t="s">
        <v>266</v>
      </c>
      <c r="J33" s="469" t="s">
        <v>1</v>
      </c>
    </row>
    <row r="34" spans="1:10" ht="14.45" customHeight="1" x14ac:dyDescent="0.2">
      <c r="A34" s="465" t="s">
        <v>481</v>
      </c>
      <c r="B34" s="466" t="s">
        <v>683</v>
      </c>
      <c r="C34" s="467">
        <v>0.26100000000000001</v>
      </c>
      <c r="D34" s="467">
        <v>0.34839999999999999</v>
      </c>
      <c r="E34" s="467"/>
      <c r="F34" s="467">
        <v>0.38500000000000001</v>
      </c>
      <c r="G34" s="467">
        <v>0</v>
      </c>
      <c r="H34" s="467">
        <v>0.38500000000000001</v>
      </c>
      <c r="I34" s="468" t="s">
        <v>266</v>
      </c>
      <c r="J34" s="469" t="s">
        <v>1</v>
      </c>
    </row>
    <row r="35" spans="1:10" ht="14.45" customHeight="1" x14ac:dyDescent="0.2">
      <c r="A35" s="465" t="s">
        <v>481</v>
      </c>
      <c r="B35" s="466" t="s">
        <v>684</v>
      </c>
      <c r="C35" s="467">
        <v>4.1533999999999995</v>
      </c>
      <c r="D35" s="467">
        <v>8.33</v>
      </c>
      <c r="E35" s="467"/>
      <c r="F35" s="467">
        <v>25.699000000000002</v>
      </c>
      <c r="G35" s="467">
        <v>0</v>
      </c>
      <c r="H35" s="467">
        <v>25.699000000000002</v>
      </c>
      <c r="I35" s="468" t="s">
        <v>266</v>
      </c>
      <c r="J35" s="469" t="s">
        <v>1</v>
      </c>
    </row>
    <row r="36" spans="1:10" ht="14.45" customHeight="1" x14ac:dyDescent="0.2">
      <c r="A36" s="465" t="s">
        <v>481</v>
      </c>
      <c r="B36" s="466" t="s">
        <v>483</v>
      </c>
      <c r="C36" s="467">
        <v>2124.5292099999992</v>
      </c>
      <c r="D36" s="467">
        <v>3411.0993899999999</v>
      </c>
      <c r="E36" s="467"/>
      <c r="F36" s="467">
        <v>4328.6994599999998</v>
      </c>
      <c r="G36" s="467">
        <v>0</v>
      </c>
      <c r="H36" s="467">
        <v>4328.6994599999998</v>
      </c>
      <c r="I36" s="468" t="s">
        <v>266</v>
      </c>
      <c r="J36" s="469" t="s">
        <v>479</v>
      </c>
    </row>
    <row r="37" spans="1:10" ht="14.45" customHeight="1" x14ac:dyDescent="0.2">
      <c r="A37" s="465" t="s">
        <v>266</v>
      </c>
      <c r="B37" s="466" t="s">
        <v>266</v>
      </c>
      <c r="C37" s="467" t="s">
        <v>266</v>
      </c>
      <c r="D37" s="467" t="s">
        <v>266</v>
      </c>
      <c r="E37" s="467"/>
      <c r="F37" s="467" t="s">
        <v>266</v>
      </c>
      <c r="G37" s="467" t="s">
        <v>266</v>
      </c>
      <c r="H37" s="467" t="s">
        <v>266</v>
      </c>
      <c r="I37" s="468" t="s">
        <v>266</v>
      </c>
      <c r="J37" s="469" t="s">
        <v>480</v>
      </c>
    </row>
    <row r="38" spans="1:10" ht="14.45" customHeight="1" x14ac:dyDescent="0.2">
      <c r="A38" s="465" t="s">
        <v>471</v>
      </c>
      <c r="B38" s="466" t="s">
        <v>474</v>
      </c>
      <c r="C38" s="467">
        <v>2148.2716699999992</v>
      </c>
      <c r="D38" s="467">
        <v>3427.8548699999997</v>
      </c>
      <c r="E38" s="467"/>
      <c r="F38" s="467">
        <v>4358.82629</v>
      </c>
      <c r="G38" s="467">
        <v>0</v>
      </c>
      <c r="H38" s="467">
        <v>4358.82629</v>
      </c>
      <c r="I38" s="468" t="s">
        <v>266</v>
      </c>
      <c r="J38" s="469" t="s">
        <v>475</v>
      </c>
    </row>
  </sheetData>
  <mergeCells count="3">
    <mergeCell ref="A1:I1"/>
    <mergeCell ref="F3:I3"/>
    <mergeCell ref="C4:D4"/>
  </mergeCells>
  <conditionalFormatting sqref="F14 F39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8">
    <cfRule type="expression" dxfId="11" priority="6">
      <formula>$H15&gt;0</formula>
    </cfRule>
  </conditionalFormatting>
  <conditionalFormatting sqref="A15:A38">
    <cfRule type="expression" dxfId="10" priority="5">
      <formula>AND($J15&lt;&gt;"mezeraKL",$J15&lt;&gt;"")</formula>
    </cfRule>
  </conditionalFormatting>
  <conditionalFormatting sqref="I15:I38">
    <cfRule type="expression" dxfId="9" priority="7">
      <formula>$I15&gt;1</formula>
    </cfRule>
  </conditionalFormatting>
  <conditionalFormatting sqref="B15:B38">
    <cfRule type="expression" dxfId="8" priority="4">
      <formula>OR($J15="NS",$J15="SumaNS",$J15="Účet")</formula>
    </cfRule>
  </conditionalFormatting>
  <conditionalFormatting sqref="A15:D38 F15:I38">
    <cfRule type="expression" dxfId="7" priority="8">
      <formula>AND($J15&lt;&gt;"",$J15&lt;&gt;"mezeraKL")</formula>
    </cfRule>
  </conditionalFormatting>
  <conditionalFormatting sqref="B15:D38 F15:I38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8 F15:I38">
    <cfRule type="expression" dxfId="5" priority="2">
      <formula>OR($J15="SumaNS",$J15="NS")</formula>
    </cfRule>
  </conditionalFormatting>
  <hyperlinks>
    <hyperlink ref="A2" location="Obsah!A1" display="Zpět na Obsah  KL 01  1.-4.měsíc" xr:uid="{4EAA0F5F-DEF4-461E-B778-C0F3FD7E2EB0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1093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32.778348101209751</v>
      </c>
      <c r="J3" s="98">
        <f>SUBTOTAL(9,J5:J1048576)</f>
        <v>133523</v>
      </c>
      <c r="K3" s="99">
        <f>SUBTOTAL(9,K5:K1048576)</f>
        <v>4376663.3735178299</v>
      </c>
    </row>
    <row r="4" spans="1:11" s="207" customFormat="1" ht="14.45" customHeight="1" thickBot="1" x14ac:dyDescent="0.25">
      <c r="A4" s="574" t="s">
        <v>4</v>
      </c>
      <c r="B4" s="575" t="s">
        <v>5</v>
      </c>
      <c r="C4" s="575" t="s">
        <v>0</v>
      </c>
      <c r="D4" s="575" t="s">
        <v>6</v>
      </c>
      <c r="E4" s="575" t="s">
        <v>7</v>
      </c>
      <c r="F4" s="575" t="s">
        <v>1</v>
      </c>
      <c r="G4" s="575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42" t="s">
        <v>471</v>
      </c>
      <c r="B5" s="543" t="s">
        <v>472</v>
      </c>
      <c r="C5" s="546" t="s">
        <v>685</v>
      </c>
      <c r="D5" s="576" t="s">
        <v>686</v>
      </c>
      <c r="E5" s="546" t="s">
        <v>688</v>
      </c>
      <c r="F5" s="576" t="s">
        <v>689</v>
      </c>
      <c r="G5" s="546" t="s">
        <v>690</v>
      </c>
      <c r="H5" s="546" t="s">
        <v>691</v>
      </c>
      <c r="I5" s="116">
        <v>1545.8333333333333</v>
      </c>
      <c r="J5" s="116">
        <v>6</v>
      </c>
      <c r="K5" s="559">
        <v>9275</v>
      </c>
    </row>
    <row r="6" spans="1:11" ht="14.45" customHeight="1" x14ac:dyDescent="0.2">
      <c r="A6" s="483" t="s">
        <v>471</v>
      </c>
      <c r="B6" s="484" t="s">
        <v>472</v>
      </c>
      <c r="C6" s="485" t="s">
        <v>476</v>
      </c>
      <c r="D6" s="486" t="s">
        <v>477</v>
      </c>
      <c r="E6" s="485" t="s">
        <v>692</v>
      </c>
      <c r="F6" s="486" t="s">
        <v>693</v>
      </c>
      <c r="G6" s="485" t="s">
        <v>694</v>
      </c>
      <c r="H6" s="485" t="s">
        <v>695</v>
      </c>
      <c r="I6" s="488">
        <v>0.37999999523162842</v>
      </c>
      <c r="J6" s="488">
        <v>1200</v>
      </c>
      <c r="K6" s="489">
        <v>456</v>
      </c>
    </row>
    <row r="7" spans="1:11" ht="14.45" customHeight="1" x14ac:dyDescent="0.2">
      <c r="A7" s="483" t="s">
        <v>471</v>
      </c>
      <c r="B7" s="484" t="s">
        <v>472</v>
      </c>
      <c r="C7" s="485" t="s">
        <v>476</v>
      </c>
      <c r="D7" s="486" t="s">
        <v>477</v>
      </c>
      <c r="E7" s="485" t="s">
        <v>692</v>
      </c>
      <c r="F7" s="486" t="s">
        <v>693</v>
      </c>
      <c r="G7" s="485" t="s">
        <v>696</v>
      </c>
      <c r="H7" s="485" t="s">
        <v>697</v>
      </c>
      <c r="I7" s="488">
        <v>0.52124998718500137</v>
      </c>
      <c r="J7" s="488">
        <v>1800</v>
      </c>
      <c r="K7" s="489">
        <v>936</v>
      </c>
    </row>
    <row r="8" spans="1:11" ht="14.45" customHeight="1" x14ac:dyDescent="0.2">
      <c r="A8" s="483" t="s">
        <v>471</v>
      </c>
      <c r="B8" s="484" t="s">
        <v>472</v>
      </c>
      <c r="C8" s="485" t="s">
        <v>476</v>
      </c>
      <c r="D8" s="486" t="s">
        <v>477</v>
      </c>
      <c r="E8" s="485" t="s">
        <v>692</v>
      </c>
      <c r="F8" s="486" t="s">
        <v>693</v>
      </c>
      <c r="G8" s="485" t="s">
        <v>698</v>
      </c>
      <c r="H8" s="485" t="s">
        <v>699</v>
      </c>
      <c r="I8" s="488">
        <v>30.780000686645508</v>
      </c>
      <c r="J8" s="488">
        <v>10</v>
      </c>
      <c r="K8" s="489">
        <v>307.79998779296875</v>
      </c>
    </row>
    <row r="9" spans="1:11" ht="14.45" customHeight="1" x14ac:dyDescent="0.2">
      <c r="A9" s="483" t="s">
        <v>471</v>
      </c>
      <c r="B9" s="484" t="s">
        <v>472</v>
      </c>
      <c r="C9" s="485" t="s">
        <v>476</v>
      </c>
      <c r="D9" s="486" t="s">
        <v>477</v>
      </c>
      <c r="E9" s="485" t="s">
        <v>700</v>
      </c>
      <c r="F9" s="486" t="s">
        <v>701</v>
      </c>
      <c r="G9" s="485" t="s">
        <v>702</v>
      </c>
      <c r="H9" s="485" t="s">
        <v>703</v>
      </c>
      <c r="I9" s="488">
        <v>2.0399999618530273</v>
      </c>
      <c r="J9" s="488">
        <v>100</v>
      </c>
      <c r="K9" s="489">
        <v>204</v>
      </c>
    </row>
    <row r="10" spans="1:11" ht="14.45" customHeight="1" x14ac:dyDescent="0.2">
      <c r="A10" s="483" t="s">
        <v>471</v>
      </c>
      <c r="B10" s="484" t="s">
        <v>472</v>
      </c>
      <c r="C10" s="485" t="s">
        <v>476</v>
      </c>
      <c r="D10" s="486" t="s">
        <v>477</v>
      </c>
      <c r="E10" s="485" t="s">
        <v>700</v>
      </c>
      <c r="F10" s="486" t="s">
        <v>701</v>
      </c>
      <c r="G10" s="485" t="s">
        <v>704</v>
      </c>
      <c r="H10" s="485" t="s">
        <v>705</v>
      </c>
      <c r="I10" s="488">
        <v>650.33001708984375</v>
      </c>
      <c r="J10" s="488">
        <v>1</v>
      </c>
      <c r="K10" s="489">
        <v>650.33001708984375</v>
      </c>
    </row>
    <row r="11" spans="1:11" ht="14.45" customHeight="1" x14ac:dyDescent="0.2">
      <c r="A11" s="483" t="s">
        <v>471</v>
      </c>
      <c r="B11" s="484" t="s">
        <v>472</v>
      </c>
      <c r="C11" s="485" t="s">
        <v>476</v>
      </c>
      <c r="D11" s="486" t="s">
        <v>477</v>
      </c>
      <c r="E11" s="485" t="s">
        <v>700</v>
      </c>
      <c r="F11" s="486" t="s">
        <v>701</v>
      </c>
      <c r="G11" s="485" t="s">
        <v>706</v>
      </c>
      <c r="H11" s="485" t="s">
        <v>707</v>
      </c>
      <c r="I11" s="488">
        <v>14.520000457763672</v>
      </c>
      <c r="J11" s="488">
        <v>50</v>
      </c>
      <c r="K11" s="489">
        <v>726</v>
      </c>
    </row>
    <row r="12" spans="1:11" ht="14.45" customHeight="1" x14ac:dyDescent="0.2">
      <c r="A12" s="483" t="s">
        <v>471</v>
      </c>
      <c r="B12" s="484" t="s">
        <v>472</v>
      </c>
      <c r="C12" s="485" t="s">
        <v>476</v>
      </c>
      <c r="D12" s="486" t="s">
        <v>477</v>
      </c>
      <c r="E12" s="485" t="s">
        <v>700</v>
      </c>
      <c r="F12" s="486" t="s">
        <v>701</v>
      </c>
      <c r="G12" s="485" t="s">
        <v>708</v>
      </c>
      <c r="H12" s="485" t="s">
        <v>709</v>
      </c>
      <c r="I12" s="488">
        <v>5.2800002098083496</v>
      </c>
      <c r="J12" s="488">
        <v>100</v>
      </c>
      <c r="K12" s="489">
        <v>528</v>
      </c>
    </row>
    <row r="13" spans="1:11" ht="14.45" customHeight="1" x14ac:dyDescent="0.2">
      <c r="A13" s="483" t="s">
        <v>471</v>
      </c>
      <c r="B13" s="484" t="s">
        <v>472</v>
      </c>
      <c r="C13" s="485" t="s">
        <v>476</v>
      </c>
      <c r="D13" s="486" t="s">
        <v>477</v>
      </c>
      <c r="E13" s="485" t="s">
        <v>700</v>
      </c>
      <c r="F13" s="486" t="s">
        <v>701</v>
      </c>
      <c r="G13" s="485" t="s">
        <v>710</v>
      </c>
      <c r="H13" s="485" t="s">
        <v>711</v>
      </c>
      <c r="I13" s="488">
        <v>2.5714285671710968E-2</v>
      </c>
      <c r="J13" s="488">
        <v>1300</v>
      </c>
      <c r="K13" s="489">
        <v>34</v>
      </c>
    </row>
    <row r="14" spans="1:11" ht="14.45" customHeight="1" x14ac:dyDescent="0.2">
      <c r="A14" s="483" t="s">
        <v>471</v>
      </c>
      <c r="B14" s="484" t="s">
        <v>472</v>
      </c>
      <c r="C14" s="485" t="s">
        <v>476</v>
      </c>
      <c r="D14" s="486" t="s">
        <v>477</v>
      </c>
      <c r="E14" s="485" t="s">
        <v>700</v>
      </c>
      <c r="F14" s="486" t="s">
        <v>701</v>
      </c>
      <c r="G14" s="485" t="s">
        <v>712</v>
      </c>
      <c r="H14" s="485" t="s">
        <v>713</v>
      </c>
      <c r="I14" s="488">
        <v>11.739999771118164</v>
      </c>
      <c r="J14" s="488">
        <v>40</v>
      </c>
      <c r="K14" s="489">
        <v>469.60000610351563</v>
      </c>
    </row>
    <row r="15" spans="1:11" ht="14.45" customHeight="1" x14ac:dyDescent="0.2">
      <c r="A15" s="483" t="s">
        <v>471</v>
      </c>
      <c r="B15" s="484" t="s">
        <v>472</v>
      </c>
      <c r="C15" s="485" t="s">
        <v>476</v>
      </c>
      <c r="D15" s="486" t="s">
        <v>477</v>
      </c>
      <c r="E15" s="485" t="s">
        <v>700</v>
      </c>
      <c r="F15" s="486" t="s">
        <v>701</v>
      </c>
      <c r="G15" s="485" t="s">
        <v>714</v>
      </c>
      <c r="H15" s="485" t="s">
        <v>715</v>
      </c>
      <c r="I15" s="488">
        <v>13.310000419616699</v>
      </c>
      <c r="J15" s="488">
        <v>30</v>
      </c>
      <c r="K15" s="489">
        <v>399.30001831054688</v>
      </c>
    </row>
    <row r="16" spans="1:11" ht="14.45" customHeight="1" x14ac:dyDescent="0.2">
      <c r="A16" s="483" t="s">
        <v>471</v>
      </c>
      <c r="B16" s="484" t="s">
        <v>472</v>
      </c>
      <c r="C16" s="485" t="s">
        <v>476</v>
      </c>
      <c r="D16" s="486" t="s">
        <v>477</v>
      </c>
      <c r="E16" s="485" t="s">
        <v>700</v>
      </c>
      <c r="F16" s="486" t="s">
        <v>701</v>
      </c>
      <c r="G16" s="485" t="s">
        <v>716</v>
      </c>
      <c r="H16" s="485" t="s">
        <v>717</v>
      </c>
      <c r="I16" s="488">
        <v>1.5499999523162842</v>
      </c>
      <c r="J16" s="488">
        <v>100</v>
      </c>
      <c r="K16" s="489">
        <v>155</v>
      </c>
    </row>
    <row r="17" spans="1:11" ht="14.45" customHeight="1" x14ac:dyDescent="0.2">
      <c r="A17" s="483" t="s">
        <v>471</v>
      </c>
      <c r="B17" s="484" t="s">
        <v>472</v>
      </c>
      <c r="C17" s="485" t="s">
        <v>476</v>
      </c>
      <c r="D17" s="486" t="s">
        <v>477</v>
      </c>
      <c r="E17" s="485" t="s">
        <v>700</v>
      </c>
      <c r="F17" s="486" t="s">
        <v>701</v>
      </c>
      <c r="G17" s="485" t="s">
        <v>718</v>
      </c>
      <c r="H17" s="485" t="s">
        <v>719</v>
      </c>
      <c r="I17" s="488">
        <v>1.9299999475479126</v>
      </c>
      <c r="J17" s="488">
        <v>50</v>
      </c>
      <c r="K17" s="489">
        <v>96.5</v>
      </c>
    </row>
    <row r="18" spans="1:11" ht="14.45" customHeight="1" x14ac:dyDescent="0.2">
      <c r="A18" s="483" t="s">
        <v>471</v>
      </c>
      <c r="B18" s="484" t="s">
        <v>472</v>
      </c>
      <c r="C18" s="485" t="s">
        <v>476</v>
      </c>
      <c r="D18" s="486" t="s">
        <v>477</v>
      </c>
      <c r="E18" s="485" t="s">
        <v>700</v>
      </c>
      <c r="F18" s="486" t="s">
        <v>701</v>
      </c>
      <c r="G18" s="485" t="s">
        <v>720</v>
      </c>
      <c r="H18" s="485" t="s">
        <v>721</v>
      </c>
      <c r="I18" s="488">
        <v>3.2599999904632568</v>
      </c>
      <c r="J18" s="488">
        <v>50</v>
      </c>
      <c r="K18" s="489">
        <v>163</v>
      </c>
    </row>
    <row r="19" spans="1:11" ht="14.45" customHeight="1" x14ac:dyDescent="0.2">
      <c r="A19" s="483" t="s">
        <v>471</v>
      </c>
      <c r="B19" s="484" t="s">
        <v>472</v>
      </c>
      <c r="C19" s="485" t="s">
        <v>476</v>
      </c>
      <c r="D19" s="486" t="s">
        <v>477</v>
      </c>
      <c r="E19" s="485" t="s">
        <v>700</v>
      </c>
      <c r="F19" s="486" t="s">
        <v>701</v>
      </c>
      <c r="G19" s="485" t="s">
        <v>722</v>
      </c>
      <c r="H19" s="485" t="s">
        <v>723</v>
      </c>
      <c r="I19" s="488">
        <v>2.1400001049041748</v>
      </c>
      <c r="J19" s="488">
        <v>50</v>
      </c>
      <c r="K19" s="489">
        <v>107</v>
      </c>
    </row>
    <row r="20" spans="1:11" ht="14.45" customHeight="1" x14ac:dyDescent="0.2">
      <c r="A20" s="483" t="s">
        <v>471</v>
      </c>
      <c r="B20" s="484" t="s">
        <v>472</v>
      </c>
      <c r="C20" s="485" t="s">
        <v>476</v>
      </c>
      <c r="D20" s="486" t="s">
        <v>477</v>
      </c>
      <c r="E20" s="485" t="s">
        <v>700</v>
      </c>
      <c r="F20" s="486" t="s">
        <v>701</v>
      </c>
      <c r="G20" s="485" t="s">
        <v>724</v>
      </c>
      <c r="H20" s="485" t="s">
        <v>725</v>
      </c>
      <c r="I20" s="488">
        <v>2.369999885559082</v>
      </c>
      <c r="J20" s="488">
        <v>50</v>
      </c>
      <c r="K20" s="489">
        <v>118.5</v>
      </c>
    </row>
    <row r="21" spans="1:11" ht="14.45" customHeight="1" x14ac:dyDescent="0.2">
      <c r="A21" s="483" t="s">
        <v>471</v>
      </c>
      <c r="B21" s="484" t="s">
        <v>472</v>
      </c>
      <c r="C21" s="485" t="s">
        <v>476</v>
      </c>
      <c r="D21" s="486" t="s">
        <v>477</v>
      </c>
      <c r="E21" s="485" t="s">
        <v>700</v>
      </c>
      <c r="F21" s="486" t="s">
        <v>701</v>
      </c>
      <c r="G21" s="485" t="s">
        <v>726</v>
      </c>
      <c r="H21" s="485" t="s">
        <v>727</v>
      </c>
      <c r="I21" s="488">
        <v>2.1700000762939453</v>
      </c>
      <c r="J21" s="488">
        <v>50</v>
      </c>
      <c r="K21" s="489">
        <v>108.5</v>
      </c>
    </row>
    <row r="22" spans="1:11" ht="14.45" customHeight="1" x14ac:dyDescent="0.2">
      <c r="A22" s="483" t="s">
        <v>471</v>
      </c>
      <c r="B22" s="484" t="s">
        <v>472</v>
      </c>
      <c r="C22" s="485" t="s">
        <v>476</v>
      </c>
      <c r="D22" s="486" t="s">
        <v>477</v>
      </c>
      <c r="E22" s="485" t="s">
        <v>700</v>
      </c>
      <c r="F22" s="486" t="s">
        <v>701</v>
      </c>
      <c r="G22" s="485" t="s">
        <v>728</v>
      </c>
      <c r="H22" s="485" t="s">
        <v>729</v>
      </c>
      <c r="I22" s="488">
        <v>2.2857143538338796</v>
      </c>
      <c r="J22" s="488">
        <v>950</v>
      </c>
      <c r="K22" s="489">
        <v>2232</v>
      </c>
    </row>
    <row r="23" spans="1:11" ht="14.45" customHeight="1" x14ac:dyDescent="0.2">
      <c r="A23" s="483" t="s">
        <v>471</v>
      </c>
      <c r="B23" s="484" t="s">
        <v>472</v>
      </c>
      <c r="C23" s="485" t="s">
        <v>476</v>
      </c>
      <c r="D23" s="486" t="s">
        <v>477</v>
      </c>
      <c r="E23" s="485" t="s">
        <v>700</v>
      </c>
      <c r="F23" s="486" t="s">
        <v>701</v>
      </c>
      <c r="G23" s="485" t="s">
        <v>730</v>
      </c>
      <c r="H23" s="485" t="s">
        <v>731</v>
      </c>
      <c r="I23" s="488">
        <v>2.380000114440918</v>
      </c>
      <c r="J23" s="488">
        <v>50</v>
      </c>
      <c r="K23" s="489">
        <v>119</v>
      </c>
    </row>
    <row r="24" spans="1:11" ht="14.45" customHeight="1" x14ac:dyDescent="0.2">
      <c r="A24" s="483" t="s">
        <v>471</v>
      </c>
      <c r="B24" s="484" t="s">
        <v>472</v>
      </c>
      <c r="C24" s="485" t="s">
        <v>476</v>
      </c>
      <c r="D24" s="486" t="s">
        <v>477</v>
      </c>
      <c r="E24" s="485" t="s">
        <v>700</v>
      </c>
      <c r="F24" s="486" t="s">
        <v>701</v>
      </c>
      <c r="G24" s="485" t="s">
        <v>732</v>
      </c>
      <c r="H24" s="485" t="s">
        <v>733</v>
      </c>
      <c r="I24" s="488">
        <v>2.2700001001358032</v>
      </c>
      <c r="J24" s="488">
        <v>100</v>
      </c>
      <c r="K24" s="489">
        <v>227</v>
      </c>
    </row>
    <row r="25" spans="1:11" ht="14.45" customHeight="1" x14ac:dyDescent="0.2">
      <c r="A25" s="483" t="s">
        <v>471</v>
      </c>
      <c r="B25" s="484" t="s">
        <v>472</v>
      </c>
      <c r="C25" s="485" t="s">
        <v>476</v>
      </c>
      <c r="D25" s="486" t="s">
        <v>477</v>
      </c>
      <c r="E25" s="485" t="s">
        <v>700</v>
      </c>
      <c r="F25" s="486" t="s">
        <v>701</v>
      </c>
      <c r="G25" s="485" t="s">
        <v>734</v>
      </c>
      <c r="H25" s="485" t="s">
        <v>735</v>
      </c>
      <c r="I25" s="488">
        <v>1.9900000095367432</v>
      </c>
      <c r="J25" s="488">
        <v>20</v>
      </c>
      <c r="K25" s="489">
        <v>39.799999237060547</v>
      </c>
    </row>
    <row r="26" spans="1:11" ht="14.45" customHeight="1" x14ac:dyDescent="0.2">
      <c r="A26" s="483" t="s">
        <v>471</v>
      </c>
      <c r="B26" s="484" t="s">
        <v>472</v>
      </c>
      <c r="C26" s="485" t="s">
        <v>476</v>
      </c>
      <c r="D26" s="486" t="s">
        <v>477</v>
      </c>
      <c r="E26" s="485" t="s">
        <v>700</v>
      </c>
      <c r="F26" s="486" t="s">
        <v>701</v>
      </c>
      <c r="G26" s="485" t="s">
        <v>736</v>
      </c>
      <c r="H26" s="485" t="s">
        <v>737</v>
      </c>
      <c r="I26" s="488">
        <v>2.5279999732971192</v>
      </c>
      <c r="J26" s="488">
        <v>350</v>
      </c>
      <c r="K26" s="489">
        <v>885</v>
      </c>
    </row>
    <row r="27" spans="1:11" ht="14.45" customHeight="1" x14ac:dyDescent="0.2">
      <c r="A27" s="483" t="s">
        <v>471</v>
      </c>
      <c r="B27" s="484" t="s">
        <v>472</v>
      </c>
      <c r="C27" s="485" t="s">
        <v>476</v>
      </c>
      <c r="D27" s="486" t="s">
        <v>477</v>
      </c>
      <c r="E27" s="485" t="s">
        <v>738</v>
      </c>
      <c r="F27" s="486" t="s">
        <v>739</v>
      </c>
      <c r="G27" s="485" t="s">
        <v>740</v>
      </c>
      <c r="H27" s="485" t="s">
        <v>741</v>
      </c>
      <c r="I27" s="488">
        <v>0.30000001192092896</v>
      </c>
      <c r="J27" s="488">
        <v>100</v>
      </c>
      <c r="K27" s="489">
        <v>30</v>
      </c>
    </row>
    <row r="28" spans="1:11" ht="14.45" customHeight="1" x14ac:dyDescent="0.2">
      <c r="A28" s="483" t="s">
        <v>471</v>
      </c>
      <c r="B28" s="484" t="s">
        <v>472</v>
      </c>
      <c r="C28" s="485" t="s">
        <v>476</v>
      </c>
      <c r="D28" s="486" t="s">
        <v>477</v>
      </c>
      <c r="E28" s="485" t="s">
        <v>738</v>
      </c>
      <c r="F28" s="486" t="s">
        <v>739</v>
      </c>
      <c r="G28" s="485" t="s">
        <v>742</v>
      </c>
      <c r="H28" s="485" t="s">
        <v>743</v>
      </c>
      <c r="I28" s="488">
        <v>0.30000001192092896</v>
      </c>
      <c r="J28" s="488">
        <v>100</v>
      </c>
      <c r="K28" s="489">
        <v>30</v>
      </c>
    </row>
    <row r="29" spans="1:11" ht="14.45" customHeight="1" x14ac:dyDescent="0.2">
      <c r="A29" s="483" t="s">
        <v>471</v>
      </c>
      <c r="B29" s="484" t="s">
        <v>472</v>
      </c>
      <c r="C29" s="485" t="s">
        <v>476</v>
      </c>
      <c r="D29" s="486" t="s">
        <v>477</v>
      </c>
      <c r="E29" s="485" t="s">
        <v>738</v>
      </c>
      <c r="F29" s="486" t="s">
        <v>739</v>
      </c>
      <c r="G29" s="485" t="s">
        <v>744</v>
      </c>
      <c r="H29" s="485" t="s">
        <v>745</v>
      </c>
      <c r="I29" s="488">
        <v>0.36000001430511475</v>
      </c>
      <c r="J29" s="488">
        <v>100</v>
      </c>
      <c r="K29" s="489">
        <v>36</v>
      </c>
    </row>
    <row r="30" spans="1:11" ht="14.45" customHeight="1" x14ac:dyDescent="0.2">
      <c r="A30" s="483" t="s">
        <v>471</v>
      </c>
      <c r="B30" s="484" t="s">
        <v>472</v>
      </c>
      <c r="C30" s="485" t="s">
        <v>476</v>
      </c>
      <c r="D30" s="486" t="s">
        <v>477</v>
      </c>
      <c r="E30" s="485" t="s">
        <v>738</v>
      </c>
      <c r="F30" s="486" t="s">
        <v>739</v>
      </c>
      <c r="G30" s="485" t="s">
        <v>746</v>
      </c>
      <c r="H30" s="485" t="s">
        <v>747</v>
      </c>
      <c r="I30" s="488">
        <v>1.803999948501587</v>
      </c>
      <c r="J30" s="488">
        <v>700</v>
      </c>
      <c r="K30" s="489">
        <v>1262</v>
      </c>
    </row>
    <row r="31" spans="1:11" ht="14.45" customHeight="1" x14ac:dyDescent="0.2">
      <c r="A31" s="483" t="s">
        <v>471</v>
      </c>
      <c r="B31" s="484" t="s">
        <v>472</v>
      </c>
      <c r="C31" s="485" t="s">
        <v>476</v>
      </c>
      <c r="D31" s="486" t="s">
        <v>477</v>
      </c>
      <c r="E31" s="485" t="s">
        <v>738</v>
      </c>
      <c r="F31" s="486" t="s">
        <v>739</v>
      </c>
      <c r="G31" s="485" t="s">
        <v>748</v>
      </c>
      <c r="H31" s="485" t="s">
        <v>749</v>
      </c>
      <c r="I31" s="488">
        <v>1.809999942779541</v>
      </c>
      <c r="J31" s="488">
        <v>300</v>
      </c>
      <c r="K31" s="489">
        <v>543</v>
      </c>
    </row>
    <row r="32" spans="1:11" ht="14.45" customHeight="1" x14ac:dyDescent="0.2">
      <c r="A32" s="483" t="s">
        <v>471</v>
      </c>
      <c r="B32" s="484" t="s">
        <v>472</v>
      </c>
      <c r="C32" s="485" t="s">
        <v>476</v>
      </c>
      <c r="D32" s="486" t="s">
        <v>477</v>
      </c>
      <c r="E32" s="485" t="s">
        <v>750</v>
      </c>
      <c r="F32" s="486" t="s">
        <v>751</v>
      </c>
      <c r="G32" s="485" t="s">
        <v>752</v>
      </c>
      <c r="H32" s="485" t="s">
        <v>753</v>
      </c>
      <c r="I32" s="488">
        <v>1.7000000476837158</v>
      </c>
      <c r="J32" s="488">
        <v>100</v>
      </c>
      <c r="K32" s="489">
        <v>170</v>
      </c>
    </row>
    <row r="33" spans="1:11" ht="14.45" customHeight="1" x14ac:dyDescent="0.2">
      <c r="A33" s="483" t="s">
        <v>471</v>
      </c>
      <c r="B33" s="484" t="s">
        <v>472</v>
      </c>
      <c r="C33" s="485" t="s">
        <v>476</v>
      </c>
      <c r="D33" s="486" t="s">
        <v>477</v>
      </c>
      <c r="E33" s="485" t="s">
        <v>750</v>
      </c>
      <c r="F33" s="486" t="s">
        <v>751</v>
      </c>
      <c r="G33" s="485" t="s">
        <v>754</v>
      </c>
      <c r="H33" s="485" t="s">
        <v>755</v>
      </c>
      <c r="I33" s="488">
        <v>1.7000000476837158</v>
      </c>
      <c r="J33" s="488">
        <v>100</v>
      </c>
      <c r="K33" s="489">
        <v>170</v>
      </c>
    </row>
    <row r="34" spans="1:11" ht="14.45" customHeight="1" x14ac:dyDescent="0.2">
      <c r="A34" s="483" t="s">
        <v>471</v>
      </c>
      <c r="B34" s="484" t="s">
        <v>472</v>
      </c>
      <c r="C34" s="485" t="s">
        <v>476</v>
      </c>
      <c r="D34" s="486" t="s">
        <v>477</v>
      </c>
      <c r="E34" s="485" t="s">
        <v>750</v>
      </c>
      <c r="F34" s="486" t="s">
        <v>751</v>
      </c>
      <c r="G34" s="485" t="s">
        <v>756</v>
      </c>
      <c r="H34" s="485" t="s">
        <v>757</v>
      </c>
      <c r="I34" s="488">
        <v>1.7000000476837158</v>
      </c>
      <c r="J34" s="488">
        <v>100</v>
      </c>
      <c r="K34" s="489">
        <v>170</v>
      </c>
    </row>
    <row r="35" spans="1:11" ht="14.45" customHeight="1" x14ac:dyDescent="0.2">
      <c r="A35" s="483" t="s">
        <v>471</v>
      </c>
      <c r="B35" s="484" t="s">
        <v>472</v>
      </c>
      <c r="C35" s="485" t="s">
        <v>476</v>
      </c>
      <c r="D35" s="486" t="s">
        <v>477</v>
      </c>
      <c r="E35" s="485" t="s">
        <v>750</v>
      </c>
      <c r="F35" s="486" t="s">
        <v>751</v>
      </c>
      <c r="G35" s="485" t="s">
        <v>758</v>
      </c>
      <c r="H35" s="485" t="s">
        <v>759</v>
      </c>
      <c r="I35" s="488">
        <v>2.880000114440918</v>
      </c>
      <c r="J35" s="488">
        <v>200</v>
      </c>
      <c r="K35" s="489">
        <v>576</v>
      </c>
    </row>
    <row r="36" spans="1:11" ht="14.45" customHeight="1" x14ac:dyDescent="0.2">
      <c r="A36" s="483" t="s">
        <v>471</v>
      </c>
      <c r="B36" s="484" t="s">
        <v>472</v>
      </c>
      <c r="C36" s="485" t="s">
        <v>476</v>
      </c>
      <c r="D36" s="486" t="s">
        <v>477</v>
      </c>
      <c r="E36" s="485" t="s">
        <v>750</v>
      </c>
      <c r="F36" s="486" t="s">
        <v>751</v>
      </c>
      <c r="G36" s="485" t="s">
        <v>760</v>
      </c>
      <c r="H36" s="485" t="s">
        <v>761</v>
      </c>
      <c r="I36" s="488">
        <v>2.892500102519989</v>
      </c>
      <c r="J36" s="488">
        <v>1600</v>
      </c>
      <c r="K36" s="489">
        <v>4628</v>
      </c>
    </row>
    <row r="37" spans="1:11" ht="14.45" customHeight="1" x14ac:dyDescent="0.2">
      <c r="A37" s="483" t="s">
        <v>471</v>
      </c>
      <c r="B37" s="484" t="s">
        <v>472</v>
      </c>
      <c r="C37" s="485" t="s">
        <v>476</v>
      </c>
      <c r="D37" s="486" t="s">
        <v>477</v>
      </c>
      <c r="E37" s="485" t="s">
        <v>750</v>
      </c>
      <c r="F37" s="486" t="s">
        <v>751</v>
      </c>
      <c r="G37" s="485" t="s">
        <v>762</v>
      </c>
      <c r="H37" s="485" t="s">
        <v>763</v>
      </c>
      <c r="I37" s="488">
        <v>2.2999999523162842</v>
      </c>
      <c r="J37" s="488">
        <v>200</v>
      </c>
      <c r="K37" s="489">
        <v>460</v>
      </c>
    </row>
    <row r="38" spans="1:11" ht="14.45" customHeight="1" x14ac:dyDescent="0.2">
      <c r="A38" s="483" t="s">
        <v>471</v>
      </c>
      <c r="B38" s="484" t="s">
        <v>472</v>
      </c>
      <c r="C38" s="485" t="s">
        <v>476</v>
      </c>
      <c r="D38" s="486" t="s">
        <v>477</v>
      </c>
      <c r="E38" s="485" t="s">
        <v>750</v>
      </c>
      <c r="F38" s="486" t="s">
        <v>751</v>
      </c>
      <c r="G38" s="485" t="s">
        <v>764</v>
      </c>
      <c r="H38" s="485" t="s">
        <v>765</v>
      </c>
      <c r="I38" s="488">
        <v>2.2999999523162842</v>
      </c>
      <c r="J38" s="488">
        <v>300</v>
      </c>
      <c r="K38" s="489">
        <v>690</v>
      </c>
    </row>
    <row r="39" spans="1:11" ht="14.45" customHeight="1" x14ac:dyDescent="0.2">
      <c r="A39" s="483" t="s">
        <v>471</v>
      </c>
      <c r="B39" s="484" t="s">
        <v>472</v>
      </c>
      <c r="C39" s="485" t="s">
        <v>476</v>
      </c>
      <c r="D39" s="486" t="s">
        <v>477</v>
      </c>
      <c r="E39" s="485" t="s">
        <v>750</v>
      </c>
      <c r="F39" s="486" t="s">
        <v>751</v>
      </c>
      <c r="G39" s="485" t="s">
        <v>766</v>
      </c>
      <c r="H39" s="485" t="s">
        <v>767</v>
      </c>
      <c r="I39" s="488">
        <v>3.880000114440918</v>
      </c>
      <c r="J39" s="488">
        <v>200</v>
      </c>
      <c r="K39" s="489">
        <v>776</v>
      </c>
    </row>
    <row r="40" spans="1:11" ht="14.45" customHeight="1" x14ac:dyDescent="0.2">
      <c r="A40" s="483" t="s">
        <v>471</v>
      </c>
      <c r="B40" s="484" t="s">
        <v>472</v>
      </c>
      <c r="C40" s="485" t="s">
        <v>476</v>
      </c>
      <c r="D40" s="486" t="s">
        <v>477</v>
      </c>
      <c r="E40" s="485" t="s">
        <v>750</v>
      </c>
      <c r="F40" s="486" t="s">
        <v>751</v>
      </c>
      <c r="G40" s="485" t="s">
        <v>768</v>
      </c>
      <c r="H40" s="485" t="s">
        <v>769</v>
      </c>
      <c r="I40" s="488">
        <v>3.0199999809265137</v>
      </c>
      <c r="J40" s="488">
        <v>200</v>
      </c>
      <c r="K40" s="489">
        <v>604</v>
      </c>
    </row>
    <row r="41" spans="1:11" ht="14.45" customHeight="1" x14ac:dyDescent="0.2">
      <c r="A41" s="483" t="s">
        <v>471</v>
      </c>
      <c r="B41" s="484" t="s">
        <v>472</v>
      </c>
      <c r="C41" s="485" t="s">
        <v>476</v>
      </c>
      <c r="D41" s="486" t="s">
        <v>477</v>
      </c>
      <c r="E41" s="485" t="s">
        <v>750</v>
      </c>
      <c r="F41" s="486" t="s">
        <v>751</v>
      </c>
      <c r="G41" s="485" t="s">
        <v>770</v>
      </c>
      <c r="H41" s="485" t="s">
        <v>771</v>
      </c>
      <c r="I41" s="488">
        <v>2.4100000858306885</v>
      </c>
      <c r="J41" s="488">
        <v>600</v>
      </c>
      <c r="K41" s="489">
        <v>1446</v>
      </c>
    </row>
    <row r="42" spans="1:11" ht="14.45" customHeight="1" x14ac:dyDescent="0.2">
      <c r="A42" s="483" t="s">
        <v>471</v>
      </c>
      <c r="B42" s="484" t="s">
        <v>472</v>
      </c>
      <c r="C42" s="485" t="s">
        <v>476</v>
      </c>
      <c r="D42" s="486" t="s">
        <v>477</v>
      </c>
      <c r="E42" s="485" t="s">
        <v>750</v>
      </c>
      <c r="F42" s="486" t="s">
        <v>751</v>
      </c>
      <c r="G42" s="485" t="s">
        <v>772</v>
      </c>
      <c r="H42" s="485" t="s">
        <v>773</v>
      </c>
      <c r="I42" s="488">
        <v>1.9900000095367432</v>
      </c>
      <c r="J42" s="488">
        <v>150</v>
      </c>
      <c r="K42" s="489">
        <v>298.5</v>
      </c>
    </row>
    <row r="43" spans="1:11" ht="14.45" customHeight="1" x14ac:dyDescent="0.2">
      <c r="A43" s="483" t="s">
        <v>471</v>
      </c>
      <c r="B43" s="484" t="s">
        <v>472</v>
      </c>
      <c r="C43" s="485" t="s">
        <v>481</v>
      </c>
      <c r="D43" s="486" t="s">
        <v>482</v>
      </c>
      <c r="E43" s="485" t="s">
        <v>774</v>
      </c>
      <c r="F43" s="486" t="s">
        <v>775</v>
      </c>
      <c r="G43" s="485" t="s">
        <v>776</v>
      </c>
      <c r="H43" s="485" t="s">
        <v>777</v>
      </c>
      <c r="I43" s="488">
        <v>21901.380859375</v>
      </c>
      <c r="J43" s="488">
        <v>1</v>
      </c>
      <c r="K43" s="489">
        <v>21901.380859375</v>
      </c>
    </row>
    <row r="44" spans="1:11" ht="14.45" customHeight="1" x14ac:dyDescent="0.2">
      <c r="A44" s="483" t="s">
        <v>471</v>
      </c>
      <c r="B44" s="484" t="s">
        <v>472</v>
      </c>
      <c r="C44" s="485" t="s">
        <v>481</v>
      </c>
      <c r="D44" s="486" t="s">
        <v>482</v>
      </c>
      <c r="E44" s="485" t="s">
        <v>774</v>
      </c>
      <c r="F44" s="486" t="s">
        <v>775</v>
      </c>
      <c r="G44" s="485" t="s">
        <v>778</v>
      </c>
      <c r="H44" s="485" t="s">
        <v>779</v>
      </c>
      <c r="I44" s="488">
        <v>5215.0498046875</v>
      </c>
      <c r="J44" s="488">
        <v>1</v>
      </c>
      <c r="K44" s="489">
        <v>5215.0498046875</v>
      </c>
    </row>
    <row r="45" spans="1:11" ht="14.45" customHeight="1" x14ac:dyDescent="0.2">
      <c r="A45" s="483" t="s">
        <v>471</v>
      </c>
      <c r="B45" s="484" t="s">
        <v>472</v>
      </c>
      <c r="C45" s="485" t="s">
        <v>481</v>
      </c>
      <c r="D45" s="486" t="s">
        <v>482</v>
      </c>
      <c r="E45" s="485" t="s">
        <v>774</v>
      </c>
      <c r="F45" s="486" t="s">
        <v>775</v>
      </c>
      <c r="G45" s="485" t="s">
        <v>780</v>
      </c>
      <c r="H45" s="485" t="s">
        <v>781</v>
      </c>
      <c r="I45" s="488">
        <v>5215.14990234375</v>
      </c>
      <c r="J45" s="488">
        <v>1</v>
      </c>
      <c r="K45" s="489">
        <v>5215.14990234375</v>
      </c>
    </row>
    <row r="46" spans="1:11" ht="14.45" customHeight="1" x14ac:dyDescent="0.2">
      <c r="A46" s="483" t="s">
        <v>471</v>
      </c>
      <c r="B46" s="484" t="s">
        <v>472</v>
      </c>
      <c r="C46" s="485" t="s">
        <v>481</v>
      </c>
      <c r="D46" s="486" t="s">
        <v>482</v>
      </c>
      <c r="E46" s="485" t="s">
        <v>774</v>
      </c>
      <c r="F46" s="486" t="s">
        <v>775</v>
      </c>
      <c r="G46" s="485" t="s">
        <v>782</v>
      </c>
      <c r="H46" s="485" t="s">
        <v>783</v>
      </c>
      <c r="I46" s="488">
        <v>5215.10009765625</v>
      </c>
      <c r="J46" s="488">
        <v>1</v>
      </c>
      <c r="K46" s="489">
        <v>5215.10009765625</v>
      </c>
    </row>
    <row r="47" spans="1:11" ht="14.45" customHeight="1" x14ac:dyDescent="0.2">
      <c r="A47" s="483" t="s">
        <v>471</v>
      </c>
      <c r="B47" s="484" t="s">
        <v>472</v>
      </c>
      <c r="C47" s="485" t="s">
        <v>481</v>
      </c>
      <c r="D47" s="486" t="s">
        <v>482</v>
      </c>
      <c r="E47" s="485" t="s">
        <v>774</v>
      </c>
      <c r="F47" s="486" t="s">
        <v>775</v>
      </c>
      <c r="G47" s="485" t="s">
        <v>784</v>
      </c>
      <c r="H47" s="485" t="s">
        <v>785</v>
      </c>
      <c r="I47" s="488">
        <v>19299.5</v>
      </c>
      <c r="J47" s="488">
        <v>1</v>
      </c>
      <c r="K47" s="489">
        <v>19299.5</v>
      </c>
    </row>
    <row r="48" spans="1:11" ht="14.45" customHeight="1" x14ac:dyDescent="0.2">
      <c r="A48" s="483" t="s">
        <v>471</v>
      </c>
      <c r="B48" s="484" t="s">
        <v>472</v>
      </c>
      <c r="C48" s="485" t="s">
        <v>481</v>
      </c>
      <c r="D48" s="486" t="s">
        <v>482</v>
      </c>
      <c r="E48" s="485" t="s">
        <v>774</v>
      </c>
      <c r="F48" s="486" t="s">
        <v>775</v>
      </c>
      <c r="G48" s="485" t="s">
        <v>786</v>
      </c>
      <c r="H48" s="485" t="s">
        <v>787</v>
      </c>
      <c r="I48" s="488">
        <v>1355.199951171875</v>
      </c>
      <c r="J48" s="488">
        <v>30</v>
      </c>
      <c r="K48" s="489">
        <v>40656</v>
      </c>
    </row>
    <row r="49" spans="1:11" ht="14.45" customHeight="1" x14ac:dyDescent="0.2">
      <c r="A49" s="483" t="s">
        <v>471</v>
      </c>
      <c r="B49" s="484" t="s">
        <v>472</v>
      </c>
      <c r="C49" s="485" t="s">
        <v>481</v>
      </c>
      <c r="D49" s="486" t="s">
        <v>482</v>
      </c>
      <c r="E49" s="485" t="s">
        <v>774</v>
      </c>
      <c r="F49" s="486" t="s">
        <v>775</v>
      </c>
      <c r="G49" s="485" t="s">
        <v>788</v>
      </c>
      <c r="H49" s="485" t="s">
        <v>789</v>
      </c>
      <c r="I49" s="488">
        <v>28581.939453125</v>
      </c>
      <c r="J49" s="488">
        <v>2</v>
      </c>
      <c r="K49" s="489">
        <v>57163.87890625</v>
      </c>
    </row>
    <row r="50" spans="1:11" ht="14.45" customHeight="1" x14ac:dyDescent="0.2">
      <c r="A50" s="483" t="s">
        <v>471</v>
      </c>
      <c r="B50" s="484" t="s">
        <v>472</v>
      </c>
      <c r="C50" s="485" t="s">
        <v>481</v>
      </c>
      <c r="D50" s="486" t="s">
        <v>482</v>
      </c>
      <c r="E50" s="485" t="s">
        <v>774</v>
      </c>
      <c r="F50" s="486" t="s">
        <v>775</v>
      </c>
      <c r="G50" s="485" t="s">
        <v>790</v>
      </c>
      <c r="H50" s="485" t="s">
        <v>791</v>
      </c>
      <c r="I50" s="488">
        <v>16915.80078125</v>
      </c>
      <c r="J50" s="488">
        <v>1</v>
      </c>
      <c r="K50" s="489">
        <v>16915.80078125</v>
      </c>
    </row>
    <row r="51" spans="1:11" ht="14.45" customHeight="1" x14ac:dyDescent="0.2">
      <c r="A51" s="483" t="s">
        <v>471</v>
      </c>
      <c r="B51" s="484" t="s">
        <v>472</v>
      </c>
      <c r="C51" s="485" t="s">
        <v>481</v>
      </c>
      <c r="D51" s="486" t="s">
        <v>482</v>
      </c>
      <c r="E51" s="485" t="s">
        <v>774</v>
      </c>
      <c r="F51" s="486" t="s">
        <v>775</v>
      </c>
      <c r="G51" s="485" t="s">
        <v>792</v>
      </c>
      <c r="H51" s="485" t="s">
        <v>793</v>
      </c>
      <c r="I51" s="488">
        <v>222.16000366210938</v>
      </c>
      <c r="J51" s="488">
        <v>2</v>
      </c>
      <c r="K51" s="489">
        <v>444.30999755859375</v>
      </c>
    </row>
    <row r="52" spans="1:11" ht="14.45" customHeight="1" x14ac:dyDescent="0.2">
      <c r="A52" s="483" t="s">
        <v>471</v>
      </c>
      <c r="B52" s="484" t="s">
        <v>472</v>
      </c>
      <c r="C52" s="485" t="s">
        <v>481</v>
      </c>
      <c r="D52" s="486" t="s">
        <v>482</v>
      </c>
      <c r="E52" s="485" t="s">
        <v>774</v>
      </c>
      <c r="F52" s="486" t="s">
        <v>775</v>
      </c>
      <c r="G52" s="485" t="s">
        <v>794</v>
      </c>
      <c r="H52" s="485" t="s">
        <v>795</v>
      </c>
      <c r="I52" s="488">
        <v>58854.3984375</v>
      </c>
      <c r="J52" s="488">
        <v>1</v>
      </c>
      <c r="K52" s="489">
        <v>58854.3984375</v>
      </c>
    </row>
    <row r="53" spans="1:11" ht="14.45" customHeight="1" x14ac:dyDescent="0.2">
      <c r="A53" s="483" t="s">
        <v>471</v>
      </c>
      <c r="B53" s="484" t="s">
        <v>472</v>
      </c>
      <c r="C53" s="485" t="s">
        <v>481</v>
      </c>
      <c r="D53" s="486" t="s">
        <v>482</v>
      </c>
      <c r="E53" s="485" t="s">
        <v>774</v>
      </c>
      <c r="F53" s="486" t="s">
        <v>775</v>
      </c>
      <c r="G53" s="485" t="s">
        <v>796</v>
      </c>
      <c r="H53" s="485" t="s">
        <v>797</v>
      </c>
      <c r="I53" s="488">
        <v>30034.140625</v>
      </c>
      <c r="J53" s="488">
        <v>1</v>
      </c>
      <c r="K53" s="489">
        <v>30034.140625</v>
      </c>
    </row>
    <row r="54" spans="1:11" ht="14.45" customHeight="1" x14ac:dyDescent="0.2">
      <c r="A54" s="483" t="s">
        <v>471</v>
      </c>
      <c r="B54" s="484" t="s">
        <v>472</v>
      </c>
      <c r="C54" s="485" t="s">
        <v>481</v>
      </c>
      <c r="D54" s="486" t="s">
        <v>482</v>
      </c>
      <c r="E54" s="485" t="s">
        <v>774</v>
      </c>
      <c r="F54" s="486" t="s">
        <v>775</v>
      </c>
      <c r="G54" s="485" t="s">
        <v>798</v>
      </c>
      <c r="H54" s="485" t="s">
        <v>799</v>
      </c>
      <c r="I54" s="488">
        <v>5203</v>
      </c>
      <c r="J54" s="488">
        <v>1</v>
      </c>
      <c r="K54" s="489">
        <v>5203</v>
      </c>
    </row>
    <row r="55" spans="1:11" ht="14.45" customHeight="1" x14ac:dyDescent="0.2">
      <c r="A55" s="483" t="s">
        <v>471</v>
      </c>
      <c r="B55" s="484" t="s">
        <v>472</v>
      </c>
      <c r="C55" s="485" t="s">
        <v>481</v>
      </c>
      <c r="D55" s="486" t="s">
        <v>482</v>
      </c>
      <c r="E55" s="485" t="s">
        <v>774</v>
      </c>
      <c r="F55" s="486" t="s">
        <v>775</v>
      </c>
      <c r="G55" s="485" t="s">
        <v>800</v>
      </c>
      <c r="H55" s="485" t="s">
        <v>801</v>
      </c>
      <c r="I55" s="488">
        <v>7389.1201171875</v>
      </c>
      <c r="J55" s="488">
        <v>1</v>
      </c>
      <c r="K55" s="489">
        <v>7389.1201171875</v>
      </c>
    </row>
    <row r="56" spans="1:11" ht="14.45" customHeight="1" x14ac:dyDescent="0.2">
      <c r="A56" s="483" t="s">
        <v>471</v>
      </c>
      <c r="B56" s="484" t="s">
        <v>472</v>
      </c>
      <c r="C56" s="485" t="s">
        <v>481</v>
      </c>
      <c r="D56" s="486" t="s">
        <v>482</v>
      </c>
      <c r="E56" s="485" t="s">
        <v>774</v>
      </c>
      <c r="F56" s="486" t="s">
        <v>775</v>
      </c>
      <c r="G56" s="485" t="s">
        <v>802</v>
      </c>
      <c r="H56" s="485" t="s">
        <v>803</v>
      </c>
      <c r="I56" s="488">
        <v>40616.921875</v>
      </c>
      <c r="J56" s="488">
        <v>1</v>
      </c>
      <c r="K56" s="489">
        <v>40616.921875</v>
      </c>
    </row>
    <row r="57" spans="1:11" ht="14.45" customHeight="1" x14ac:dyDescent="0.2">
      <c r="A57" s="483" t="s">
        <v>471</v>
      </c>
      <c r="B57" s="484" t="s">
        <v>472</v>
      </c>
      <c r="C57" s="485" t="s">
        <v>481</v>
      </c>
      <c r="D57" s="486" t="s">
        <v>482</v>
      </c>
      <c r="E57" s="485" t="s">
        <v>774</v>
      </c>
      <c r="F57" s="486" t="s">
        <v>775</v>
      </c>
      <c r="G57" s="485" t="s">
        <v>804</v>
      </c>
      <c r="H57" s="485" t="s">
        <v>805</v>
      </c>
      <c r="I57" s="488">
        <v>4452.7998046875</v>
      </c>
      <c r="J57" s="488">
        <v>3</v>
      </c>
      <c r="K57" s="489">
        <v>13358.3994140625</v>
      </c>
    </row>
    <row r="58" spans="1:11" ht="14.45" customHeight="1" x14ac:dyDescent="0.2">
      <c r="A58" s="483" t="s">
        <v>471</v>
      </c>
      <c r="B58" s="484" t="s">
        <v>472</v>
      </c>
      <c r="C58" s="485" t="s">
        <v>481</v>
      </c>
      <c r="D58" s="486" t="s">
        <v>482</v>
      </c>
      <c r="E58" s="485" t="s">
        <v>774</v>
      </c>
      <c r="F58" s="486" t="s">
        <v>775</v>
      </c>
      <c r="G58" s="485" t="s">
        <v>806</v>
      </c>
      <c r="H58" s="485" t="s">
        <v>807</v>
      </c>
      <c r="I58" s="488">
        <v>48000</v>
      </c>
      <c r="J58" s="488">
        <v>5</v>
      </c>
      <c r="K58" s="489">
        <v>240000</v>
      </c>
    </row>
    <row r="59" spans="1:11" ht="14.45" customHeight="1" x14ac:dyDescent="0.2">
      <c r="A59" s="483" t="s">
        <v>471</v>
      </c>
      <c r="B59" s="484" t="s">
        <v>472</v>
      </c>
      <c r="C59" s="485" t="s">
        <v>481</v>
      </c>
      <c r="D59" s="486" t="s">
        <v>482</v>
      </c>
      <c r="E59" s="485" t="s">
        <v>774</v>
      </c>
      <c r="F59" s="486" t="s">
        <v>775</v>
      </c>
      <c r="G59" s="485" t="s">
        <v>808</v>
      </c>
      <c r="H59" s="485" t="s">
        <v>809</v>
      </c>
      <c r="I59" s="488">
        <v>215.77200147298828</v>
      </c>
      <c r="J59" s="488">
        <v>8</v>
      </c>
      <c r="K59" s="489">
        <v>1726.1760117839062</v>
      </c>
    </row>
    <row r="60" spans="1:11" ht="14.45" customHeight="1" x14ac:dyDescent="0.2">
      <c r="A60" s="483" t="s">
        <v>471</v>
      </c>
      <c r="B60" s="484" t="s">
        <v>472</v>
      </c>
      <c r="C60" s="485" t="s">
        <v>481</v>
      </c>
      <c r="D60" s="486" t="s">
        <v>482</v>
      </c>
      <c r="E60" s="485" t="s">
        <v>774</v>
      </c>
      <c r="F60" s="486" t="s">
        <v>775</v>
      </c>
      <c r="G60" s="485" t="s">
        <v>810</v>
      </c>
      <c r="H60" s="485" t="s">
        <v>811</v>
      </c>
      <c r="I60" s="488">
        <v>686.07000732421875</v>
      </c>
      <c r="J60" s="488">
        <v>4</v>
      </c>
      <c r="K60" s="489">
        <v>2744.280029296875</v>
      </c>
    </row>
    <row r="61" spans="1:11" ht="14.45" customHeight="1" x14ac:dyDescent="0.2">
      <c r="A61" s="483" t="s">
        <v>471</v>
      </c>
      <c r="B61" s="484" t="s">
        <v>472</v>
      </c>
      <c r="C61" s="485" t="s">
        <v>481</v>
      </c>
      <c r="D61" s="486" t="s">
        <v>482</v>
      </c>
      <c r="E61" s="485" t="s">
        <v>774</v>
      </c>
      <c r="F61" s="486" t="s">
        <v>775</v>
      </c>
      <c r="G61" s="485" t="s">
        <v>812</v>
      </c>
      <c r="H61" s="485" t="s">
        <v>813</v>
      </c>
      <c r="I61" s="488">
        <v>3590.070068359375</v>
      </c>
      <c r="J61" s="488">
        <v>1</v>
      </c>
      <c r="K61" s="489">
        <v>3590.070068359375</v>
      </c>
    </row>
    <row r="62" spans="1:11" ht="14.45" customHeight="1" x14ac:dyDescent="0.2">
      <c r="A62" s="483" t="s">
        <v>471</v>
      </c>
      <c r="B62" s="484" t="s">
        <v>472</v>
      </c>
      <c r="C62" s="485" t="s">
        <v>481</v>
      </c>
      <c r="D62" s="486" t="s">
        <v>482</v>
      </c>
      <c r="E62" s="485" t="s">
        <v>774</v>
      </c>
      <c r="F62" s="486" t="s">
        <v>775</v>
      </c>
      <c r="G62" s="485" t="s">
        <v>814</v>
      </c>
      <c r="H62" s="485" t="s">
        <v>815</v>
      </c>
      <c r="I62" s="488">
        <v>5166.7001953125</v>
      </c>
      <c r="J62" s="488">
        <v>1</v>
      </c>
      <c r="K62" s="489">
        <v>5166.7001953125</v>
      </c>
    </row>
    <row r="63" spans="1:11" ht="14.45" customHeight="1" x14ac:dyDescent="0.2">
      <c r="A63" s="483" t="s">
        <v>471</v>
      </c>
      <c r="B63" s="484" t="s">
        <v>472</v>
      </c>
      <c r="C63" s="485" t="s">
        <v>481</v>
      </c>
      <c r="D63" s="486" t="s">
        <v>482</v>
      </c>
      <c r="E63" s="485" t="s">
        <v>774</v>
      </c>
      <c r="F63" s="486" t="s">
        <v>775</v>
      </c>
      <c r="G63" s="485" t="s">
        <v>816</v>
      </c>
      <c r="H63" s="485" t="s">
        <v>817</v>
      </c>
      <c r="I63" s="488">
        <v>574.75031232833862</v>
      </c>
      <c r="J63" s="488">
        <v>32</v>
      </c>
      <c r="K63" s="489">
        <v>18392.009994506836</v>
      </c>
    </row>
    <row r="64" spans="1:11" ht="14.45" customHeight="1" x14ac:dyDescent="0.2">
      <c r="A64" s="483" t="s">
        <v>471</v>
      </c>
      <c r="B64" s="484" t="s">
        <v>472</v>
      </c>
      <c r="C64" s="485" t="s">
        <v>481</v>
      </c>
      <c r="D64" s="486" t="s">
        <v>482</v>
      </c>
      <c r="E64" s="485" t="s">
        <v>774</v>
      </c>
      <c r="F64" s="486" t="s">
        <v>775</v>
      </c>
      <c r="G64" s="485" t="s">
        <v>818</v>
      </c>
      <c r="H64" s="485" t="s">
        <v>819</v>
      </c>
      <c r="I64" s="488">
        <v>712.69000244140625</v>
      </c>
      <c r="J64" s="488">
        <v>7</v>
      </c>
      <c r="K64" s="489">
        <v>4988.8300170898438</v>
      </c>
    </row>
    <row r="65" spans="1:11" ht="14.45" customHeight="1" x14ac:dyDescent="0.2">
      <c r="A65" s="483" t="s">
        <v>471</v>
      </c>
      <c r="B65" s="484" t="s">
        <v>472</v>
      </c>
      <c r="C65" s="485" t="s">
        <v>481</v>
      </c>
      <c r="D65" s="486" t="s">
        <v>482</v>
      </c>
      <c r="E65" s="485" t="s">
        <v>774</v>
      </c>
      <c r="F65" s="486" t="s">
        <v>775</v>
      </c>
      <c r="G65" s="485" t="s">
        <v>820</v>
      </c>
      <c r="H65" s="485" t="s">
        <v>821</v>
      </c>
      <c r="I65" s="488">
        <v>2752.75</v>
      </c>
      <c r="J65" s="488">
        <v>1</v>
      </c>
      <c r="K65" s="489">
        <v>2752.75</v>
      </c>
    </row>
    <row r="66" spans="1:11" ht="14.45" customHeight="1" x14ac:dyDescent="0.2">
      <c r="A66" s="483" t="s">
        <v>471</v>
      </c>
      <c r="B66" s="484" t="s">
        <v>472</v>
      </c>
      <c r="C66" s="485" t="s">
        <v>481</v>
      </c>
      <c r="D66" s="486" t="s">
        <v>482</v>
      </c>
      <c r="E66" s="485" t="s">
        <v>774</v>
      </c>
      <c r="F66" s="486" t="s">
        <v>775</v>
      </c>
      <c r="G66" s="485" t="s">
        <v>822</v>
      </c>
      <c r="H66" s="485" t="s">
        <v>823</v>
      </c>
      <c r="I66" s="488">
        <v>6942.3798828125</v>
      </c>
      <c r="J66" s="488">
        <v>1</v>
      </c>
      <c r="K66" s="489">
        <v>6942.3798828125</v>
      </c>
    </row>
    <row r="67" spans="1:11" ht="14.45" customHeight="1" x14ac:dyDescent="0.2">
      <c r="A67" s="483" t="s">
        <v>471</v>
      </c>
      <c r="B67" s="484" t="s">
        <v>472</v>
      </c>
      <c r="C67" s="485" t="s">
        <v>481</v>
      </c>
      <c r="D67" s="486" t="s">
        <v>482</v>
      </c>
      <c r="E67" s="485" t="s">
        <v>774</v>
      </c>
      <c r="F67" s="486" t="s">
        <v>775</v>
      </c>
      <c r="G67" s="485" t="s">
        <v>824</v>
      </c>
      <c r="H67" s="485" t="s">
        <v>825</v>
      </c>
      <c r="I67" s="488">
        <v>2335.300048828125</v>
      </c>
      <c r="J67" s="488">
        <v>1</v>
      </c>
      <c r="K67" s="489">
        <v>2335.300048828125</v>
      </c>
    </row>
    <row r="68" spans="1:11" ht="14.45" customHeight="1" x14ac:dyDescent="0.2">
      <c r="A68" s="483" t="s">
        <v>471</v>
      </c>
      <c r="B68" s="484" t="s">
        <v>472</v>
      </c>
      <c r="C68" s="485" t="s">
        <v>481</v>
      </c>
      <c r="D68" s="486" t="s">
        <v>482</v>
      </c>
      <c r="E68" s="485" t="s">
        <v>774</v>
      </c>
      <c r="F68" s="486" t="s">
        <v>775</v>
      </c>
      <c r="G68" s="485" t="s">
        <v>826</v>
      </c>
      <c r="H68" s="485" t="s">
        <v>827</v>
      </c>
      <c r="I68" s="488">
        <v>1089</v>
      </c>
      <c r="J68" s="488">
        <v>2</v>
      </c>
      <c r="K68" s="489">
        <v>2178</v>
      </c>
    </row>
    <row r="69" spans="1:11" ht="14.45" customHeight="1" x14ac:dyDescent="0.2">
      <c r="A69" s="483" t="s">
        <v>471</v>
      </c>
      <c r="B69" s="484" t="s">
        <v>472</v>
      </c>
      <c r="C69" s="485" t="s">
        <v>481</v>
      </c>
      <c r="D69" s="486" t="s">
        <v>482</v>
      </c>
      <c r="E69" s="485" t="s">
        <v>774</v>
      </c>
      <c r="F69" s="486" t="s">
        <v>775</v>
      </c>
      <c r="G69" s="485" t="s">
        <v>828</v>
      </c>
      <c r="H69" s="485" t="s">
        <v>829</v>
      </c>
      <c r="I69" s="488">
        <v>2565.199951171875</v>
      </c>
      <c r="J69" s="488">
        <v>3</v>
      </c>
      <c r="K69" s="489">
        <v>7695.599853515625</v>
      </c>
    </row>
    <row r="70" spans="1:11" ht="14.45" customHeight="1" x14ac:dyDescent="0.2">
      <c r="A70" s="483" t="s">
        <v>471</v>
      </c>
      <c r="B70" s="484" t="s">
        <v>472</v>
      </c>
      <c r="C70" s="485" t="s">
        <v>481</v>
      </c>
      <c r="D70" s="486" t="s">
        <v>482</v>
      </c>
      <c r="E70" s="485" t="s">
        <v>774</v>
      </c>
      <c r="F70" s="486" t="s">
        <v>775</v>
      </c>
      <c r="G70" s="485" t="s">
        <v>830</v>
      </c>
      <c r="H70" s="485" t="s">
        <v>831</v>
      </c>
      <c r="I70" s="488">
        <v>14832.66015625</v>
      </c>
      <c r="J70" s="488">
        <v>1</v>
      </c>
      <c r="K70" s="489">
        <v>14832.66015625</v>
      </c>
    </row>
    <row r="71" spans="1:11" ht="14.45" customHeight="1" x14ac:dyDescent="0.2">
      <c r="A71" s="483" t="s">
        <v>471</v>
      </c>
      <c r="B71" s="484" t="s">
        <v>472</v>
      </c>
      <c r="C71" s="485" t="s">
        <v>481</v>
      </c>
      <c r="D71" s="486" t="s">
        <v>482</v>
      </c>
      <c r="E71" s="485" t="s">
        <v>774</v>
      </c>
      <c r="F71" s="486" t="s">
        <v>775</v>
      </c>
      <c r="G71" s="485" t="s">
        <v>832</v>
      </c>
      <c r="H71" s="485" t="s">
        <v>833</v>
      </c>
      <c r="I71" s="488">
        <v>711.47998046875</v>
      </c>
      <c r="J71" s="488">
        <v>1</v>
      </c>
      <c r="K71" s="489">
        <v>711.47998046875</v>
      </c>
    </row>
    <row r="72" spans="1:11" ht="14.45" customHeight="1" x14ac:dyDescent="0.2">
      <c r="A72" s="483" t="s">
        <v>471</v>
      </c>
      <c r="B72" s="484" t="s">
        <v>472</v>
      </c>
      <c r="C72" s="485" t="s">
        <v>481</v>
      </c>
      <c r="D72" s="486" t="s">
        <v>482</v>
      </c>
      <c r="E72" s="485" t="s">
        <v>774</v>
      </c>
      <c r="F72" s="486" t="s">
        <v>775</v>
      </c>
      <c r="G72" s="485" t="s">
        <v>834</v>
      </c>
      <c r="H72" s="485" t="s">
        <v>835</v>
      </c>
      <c r="I72" s="488">
        <v>366.3900146484375</v>
      </c>
      <c r="J72" s="488">
        <v>1</v>
      </c>
      <c r="K72" s="489">
        <v>366.3900146484375</v>
      </c>
    </row>
    <row r="73" spans="1:11" ht="14.45" customHeight="1" x14ac:dyDescent="0.2">
      <c r="A73" s="483" t="s">
        <v>471</v>
      </c>
      <c r="B73" s="484" t="s">
        <v>472</v>
      </c>
      <c r="C73" s="485" t="s">
        <v>481</v>
      </c>
      <c r="D73" s="486" t="s">
        <v>482</v>
      </c>
      <c r="E73" s="485" t="s">
        <v>774</v>
      </c>
      <c r="F73" s="486" t="s">
        <v>775</v>
      </c>
      <c r="G73" s="485" t="s">
        <v>836</v>
      </c>
      <c r="H73" s="485" t="s">
        <v>837</v>
      </c>
      <c r="I73" s="488">
        <v>1483.4599609375</v>
      </c>
      <c r="J73" s="488">
        <v>1</v>
      </c>
      <c r="K73" s="489">
        <v>1483.4599609375</v>
      </c>
    </row>
    <row r="74" spans="1:11" ht="14.45" customHeight="1" x14ac:dyDescent="0.2">
      <c r="A74" s="483" t="s">
        <v>471</v>
      </c>
      <c r="B74" s="484" t="s">
        <v>472</v>
      </c>
      <c r="C74" s="485" t="s">
        <v>481</v>
      </c>
      <c r="D74" s="486" t="s">
        <v>482</v>
      </c>
      <c r="E74" s="485" t="s">
        <v>774</v>
      </c>
      <c r="F74" s="486" t="s">
        <v>775</v>
      </c>
      <c r="G74" s="485" t="s">
        <v>838</v>
      </c>
      <c r="H74" s="485" t="s">
        <v>839</v>
      </c>
      <c r="I74" s="488">
        <v>22802.44921875</v>
      </c>
      <c r="J74" s="488">
        <v>1</v>
      </c>
      <c r="K74" s="489">
        <v>22802.44921875</v>
      </c>
    </row>
    <row r="75" spans="1:11" ht="14.45" customHeight="1" x14ac:dyDescent="0.2">
      <c r="A75" s="483" t="s">
        <v>471</v>
      </c>
      <c r="B75" s="484" t="s">
        <v>472</v>
      </c>
      <c r="C75" s="485" t="s">
        <v>481</v>
      </c>
      <c r="D75" s="486" t="s">
        <v>482</v>
      </c>
      <c r="E75" s="485" t="s">
        <v>774</v>
      </c>
      <c r="F75" s="486" t="s">
        <v>775</v>
      </c>
      <c r="G75" s="485" t="s">
        <v>840</v>
      </c>
      <c r="H75" s="485" t="s">
        <v>841</v>
      </c>
      <c r="I75" s="488">
        <v>7389.43017578125</v>
      </c>
      <c r="J75" s="488">
        <v>1</v>
      </c>
      <c r="K75" s="489">
        <v>7389.43017578125</v>
      </c>
    </row>
    <row r="76" spans="1:11" ht="14.45" customHeight="1" x14ac:dyDescent="0.2">
      <c r="A76" s="483" t="s">
        <v>471</v>
      </c>
      <c r="B76" s="484" t="s">
        <v>472</v>
      </c>
      <c r="C76" s="485" t="s">
        <v>481</v>
      </c>
      <c r="D76" s="486" t="s">
        <v>482</v>
      </c>
      <c r="E76" s="485" t="s">
        <v>774</v>
      </c>
      <c r="F76" s="486" t="s">
        <v>775</v>
      </c>
      <c r="G76" s="485" t="s">
        <v>842</v>
      </c>
      <c r="H76" s="485" t="s">
        <v>843</v>
      </c>
      <c r="I76" s="488">
        <v>102.84999847412109</v>
      </c>
      <c r="J76" s="488">
        <v>1</v>
      </c>
      <c r="K76" s="489">
        <v>102.84999847412109</v>
      </c>
    </row>
    <row r="77" spans="1:11" ht="14.45" customHeight="1" x14ac:dyDescent="0.2">
      <c r="A77" s="483" t="s">
        <v>471</v>
      </c>
      <c r="B77" s="484" t="s">
        <v>472</v>
      </c>
      <c r="C77" s="485" t="s">
        <v>481</v>
      </c>
      <c r="D77" s="486" t="s">
        <v>482</v>
      </c>
      <c r="E77" s="485" t="s">
        <v>774</v>
      </c>
      <c r="F77" s="486" t="s">
        <v>775</v>
      </c>
      <c r="G77" s="485" t="s">
        <v>844</v>
      </c>
      <c r="H77" s="485" t="s">
        <v>845</v>
      </c>
      <c r="I77" s="488">
        <v>324.51998901367188</v>
      </c>
      <c r="J77" s="488">
        <v>1</v>
      </c>
      <c r="K77" s="489">
        <v>324.51998901367188</v>
      </c>
    </row>
    <row r="78" spans="1:11" ht="14.45" customHeight="1" x14ac:dyDescent="0.2">
      <c r="A78" s="483" t="s">
        <v>471</v>
      </c>
      <c r="B78" s="484" t="s">
        <v>472</v>
      </c>
      <c r="C78" s="485" t="s">
        <v>481</v>
      </c>
      <c r="D78" s="486" t="s">
        <v>482</v>
      </c>
      <c r="E78" s="485" t="s">
        <v>774</v>
      </c>
      <c r="F78" s="486" t="s">
        <v>775</v>
      </c>
      <c r="G78" s="485" t="s">
        <v>846</v>
      </c>
      <c r="H78" s="485" t="s">
        <v>847</v>
      </c>
      <c r="I78" s="488">
        <v>3960.7332356770835</v>
      </c>
      <c r="J78" s="488">
        <v>12</v>
      </c>
      <c r="K78" s="489">
        <v>47528.798828125</v>
      </c>
    </row>
    <row r="79" spans="1:11" ht="14.45" customHeight="1" x14ac:dyDescent="0.2">
      <c r="A79" s="483" t="s">
        <v>471</v>
      </c>
      <c r="B79" s="484" t="s">
        <v>472</v>
      </c>
      <c r="C79" s="485" t="s">
        <v>481</v>
      </c>
      <c r="D79" s="486" t="s">
        <v>482</v>
      </c>
      <c r="E79" s="485" t="s">
        <v>774</v>
      </c>
      <c r="F79" s="486" t="s">
        <v>775</v>
      </c>
      <c r="G79" s="485" t="s">
        <v>848</v>
      </c>
      <c r="H79" s="485" t="s">
        <v>849</v>
      </c>
      <c r="I79" s="488">
        <v>30696.490234375</v>
      </c>
      <c r="J79" s="488">
        <v>1</v>
      </c>
      <c r="K79" s="489">
        <v>30696.490234375</v>
      </c>
    </row>
    <row r="80" spans="1:11" ht="14.45" customHeight="1" x14ac:dyDescent="0.2">
      <c r="A80" s="483" t="s">
        <v>471</v>
      </c>
      <c r="B80" s="484" t="s">
        <v>472</v>
      </c>
      <c r="C80" s="485" t="s">
        <v>481</v>
      </c>
      <c r="D80" s="486" t="s">
        <v>482</v>
      </c>
      <c r="E80" s="485" t="s">
        <v>774</v>
      </c>
      <c r="F80" s="486" t="s">
        <v>775</v>
      </c>
      <c r="G80" s="485" t="s">
        <v>850</v>
      </c>
      <c r="H80" s="485" t="s">
        <v>851</v>
      </c>
      <c r="I80" s="488">
        <v>84641.4375</v>
      </c>
      <c r="J80" s="488">
        <v>1</v>
      </c>
      <c r="K80" s="489">
        <v>84641.4375</v>
      </c>
    </row>
    <row r="81" spans="1:11" ht="14.45" customHeight="1" x14ac:dyDescent="0.2">
      <c r="A81" s="483" t="s">
        <v>471</v>
      </c>
      <c r="B81" s="484" t="s">
        <v>472</v>
      </c>
      <c r="C81" s="485" t="s">
        <v>481</v>
      </c>
      <c r="D81" s="486" t="s">
        <v>482</v>
      </c>
      <c r="E81" s="485" t="s">
        <v>774</v>
      </c>
      <c r="F81" s="486" t="s">
        <v>775</v>
      </c>
      <c r="G81" s="485" t="s">
        <v>852</v>
      </c>
      <c r="H81" s="485" t="s">
        <v>853</v>
      </c>
      <c r="I81" s="488">
        <v>117649.75</v>
      </c>
      <c r="J81" s="488">
        <v>1</v>
      </c>
      <c r="K81" s="489">
        <v>117649.75</v>
      </c>
    </row>
    <row r="82" spans="1:11" ht="14.45" customHeight="1" x14ac:dyDescent="0.2">
      <c r="A82" s="483" t="s">
        <v>471</v>
      </c>
      <c r="B82" s="484" t="s">
        <v>472</v>
      </c>
      <c r="C82" s="485" t="s">
        <v>481</v>
      </c>
      <c r="D82" s="486" t="s">
        <v>482</v>
      </c>
      <c r="E82" s="485" t="s">
        <v>774</v>
      </c>
      <c r="F82" s="486" t="s">
        <v>775</v>
      </c>
      <c r="G82" s="485" t="s">
        <v>854</v>
      </c>
      <c r="H82" s="485" t="s">
        <v>855</v>
      </c>
      <c r="I82" s="488">
        <v>5241.72021484375</v>
      </c>
      <c r="J82" s="488">
        <v>1</v>
      </c>
      <c r="K82" s="489">
        <v>5241.72021484375</v>
      </c>
    </row>
    <row r="83" spans="1:11" ht="14.45" customHeight="1" x14ac:dyDescent="0.2">
      <c r="A83" s="483" t="s">
        <v>471</v>
      </c>
      <c r="B83" s="484" t="s">
        <v>472</v>
      </c>
      <c r="C83" s="485" t="s">
        <v>481</v>
      </c>
      <c r="D83" s="486" t="s">
        <v>482</v>
      </c>
      <c r="E83" s="485" t="s">
        <v>774</v>
      </c>
      <c r="F83" s="486" t="s">
        <v>775</v>
      </c>
      <c r="G83" s="485" t="s">
        <v>856</v>
      </c>
      <c r="H83" s="485" t="s">
        <v>857</v>
      </c>
      <c r="I83" s="488">
        <v>24928.419921875</v>
      </c>
      <c r="J83" s="488">
        <v>1</v>
      </c>
      <c r="K83" s="489">
        <v>24928.419921875</v>
      </c>
    </row>
    <row r="84" spans="1:11" ht="14.45" customHeight="1" x14ac:dyDescent="0.2">
      <c r="A84" s="483" t="s">
        <v>471</v>
      </c>
      <c r="B84" s="484" t="s">
        <v>472</v>
      </c>
      <c r="C84" s="485" t="s">
        <v>481</v>
      </c>
      <c r="D84" s="486" t="s">
        <v>482</v>
      </c>
      <c r="E84" s="485" t="s">
        <v>774</v>
      </c>
      <c r="F84" s="486" t="s">
        <v>775</v>
      </c>
      <c r="G84" s="485" t="s">
        <v>858</v>
      </c>
      <c r="H84" s="485" t="s">
        <v>859</v>
      </c>
      <c r="I84" s="488">
        <v>173687.03125</v>
      </c>
      <c r="J84" s="488">
        <v>1</v>
      </c>
      <c r="K84" s="489">
        <v>173687.03125</v>
      </c>
    </row>
    <row r="85" spans="1:11" ht="14.45" customHeight="1" x14ac:dyDescent="0.2">
      <c r="A85" s="483" t="s">
        <v>471</v>
      </c>
      <c r="B85" s="484" t="s">
        <v>472</v>
      </c>
      <c r="C85" s="485" t="s">
        <v>481</v>
      </c>
      <c r="D85" s="486" t="s">
        <v>482</v>
      </c>
      <c r="E85" s="485" t="s">
        <v>774</v>
      </c>
      <c r="F85" s="486" t="s">
        <v>775</v>
      </c>
      <c r="G85" s="485" t="s">
        <v>860</v>
      </c>
      <c r="H85" s="485" t="s">
        <v>861</v>
      </c>
      <c r="I85" s="488">
        <v>80644.078125</v>
      </c>
      <c r="J85" s="488">
        <v>3</v>
      </c>
      <c r="K85" s="489">
        <v>241932.234375</v>
      </c>
    </row>
    <row r="86" spans="1:11" ht="14.45" customHeight="1" x14ac:dyDescent="0.2">
      <c r="A86" s="483" t="s">
        <v>471</v>
      </c>
      <c r="B86" s="484" t="s">
        <v>472</v>
      </c>
      <c r="C86" s="485" t="s">
        <v>481</v>
      </c>
      <c r="D86" s="486" t="s">
        <v>482</v>
      </c>
      <c r="E86" s="485" t="s">
        <v>774</v>
      </c>
      <c r="F86" s="486" t="s">
        <v>775</v>
      </c>
      <c r="G86" s="485" t="s">
        <v>862</v>
      </c>
      <c r="H86" s="485" t="s">
        <v>863</v>
      </c>
      <c r="I86" s="488">
        <v>18029</v>
      </c>
      <c r="J86" s="488">
        <v>1</v>
      </c>
      <c r="K86" s="489">
        <v>18029</v>
      </c>
    </row>
    <row r="87" spans="1:11" ht="14.45" customHeight="1" x14ac:dyDescent="0.2">
      <c r="A87" s="483" t="s">
        <v>471</v>
      </c>
      <c r="B87" s="484" t="s">
        <v>472</v>
      </c>
      <c r="C87" s="485" t="s">
        <v>481</v>
      </c>
      <c r="D87" s="486" t="s">
        <v>482</v>
      </c>
      <c r="E87" s="485" t="s">
        <v>774</v>
      </c>
      <c r="F87" s="486" t="s">
        <v>775</v>
      </c>
      <c r="G87" s="485" t="s">
        <v>864</v>
      </c>
      <c r="H87" s="485" t="s">
        <v>865</v>
      </c>
      <c r="I87" s="488">
        <v>1358.8299560546875</v>
      </c>
      <c r="J87" s="488">
        <v>1</v>
      </c>
      <c r="K87" s="489">
        <v>1358.8299560546875</v>
      </c>
    </row>
    <row r="88" spans="1:11" ht="14.45" customHeight="1" x14ac:dyDescent="0.2">
      <c r="A88" s="483" t="s">
        <v>471</v>
      </c>
      <c r="B88" s="484" t="s">
        <v>472</v>
      </c>
      <c r="C88" s="485" t="s">
        <v>481</v>
      </c>
      <c r="D88" s="486" t="s">
        <v>482</v>
      </c>
      <c r="E88" s="485" t="s">
        <v>774</v>
      </c>
      <c r="F88" s="486" t="s">
        <v>775</v>
      </c>
      <c r="G88" s="485" t="s">
        <v>866</v>
      </c>
      <c r="H88" s="485" t="s">
        <v>867</v>
      </c>
      <c r="I88" s="488">
        <v>14739</v>
      </c>
      <c r="J88" s="488">
        <v>1</v>
      </c>
      <c r="K88" s="489">
        <v>14739</v>
      </c>
    </row>
    <row r="89" spans="1:11" ht="14.45" customHeight="1" x14ac:dyDescent="0.2">
      <c r="A89" s="483" t="s">
        <v>471</v>
      </c>
      <c r="B89" s="484" t="s">
        <v>472</v>
      </c>
      <c r="C89" s="485" t="s">
        <v>481</v>
      </c>
      <c r="D89" s="486" t="s">
        <v>482</v>
      </c>
      <c r="E89" s="485" t="s">
        <v>774</v>
      </c>
      <c r="F89" s="486" t="s">
        <v>775</v>
      </c>
      <c r="G89" s="485" t="s">
        <v>868</v>
      </c>
      <c r="H89" s="485" t="s">
        <v>869</v>
      </c>
      <c r="I89" s="488">
        <v>3449.699951171875</v>
      </c>
      <c r="J89" s="488">
        <v>1</v>
      </c>
      <c r="K89" s="489">
        <v>3449.699951171875</v>
      </c>
    </row>
    <row r="90" spans="1:11" ht="14.45" customHeight="1" x14ac:dyDescent="0.2">
      <c r="A90" s="483" t="s">
        <v>471</v>
      </c>
      <c r="B90" s="484" t="s">
        <v>472</v>
      </c>
      <c r="C90" s="485" t="s">
        <v>481</v>
      </c>
      <c r="D90" s="486" t="s">
        <v>482</v>
      </c>
      <c r="E90" s="485" t="s">
        <v>774</v>
      </c>
      <c r="F90" s="486" t="s">
        <v>775</v>
      </c>
      <c r="G90" s="485" t="s">
        <v>870</v>
      </c>
      <c r="H90" s="485" t="s">
        <v>871</v>
      </c>
      <c r="I90" s="488">
        <v>1263.239990234375</v>
      </c>
      <c r="J90" s="488">
        <v>1</v>
      </c>
      <c r="K90" s="489">
        <v>1263.239990234375</v>
      </c>
    </row>
    <row r="91" spans="1:11" ht="14.45" customHeight="1" x14ac:dyDescent="0.2">
      <c r="A91" s="483" t="s">
        <v>471</v>
      </c>
      <c r="B91" s="484" t="s">
        <v>472</v>
      </c>
      <c r="C91" s="485" t="s">
        <v>481</v>
      </c>
      <c r="D91" s="486" t="s">
        <v>482</v>
      </c>
      <c r="E91" s="485" t="s">
        <v>774</v>
      </c>
      <c r="F91" s="486" t="s">
        <v>775</v>
      </c>
      <c r="G91" s="485" t="s">
        <v>872</v>
      </c>
      <c r="H91" s="485" t="s">
        <v>873</v>
      </c>
      <c r="I91" s="488">
        <v>108.90000152587891</v>
      </c>
      <c r="J91" s="488">
        <v>8</v>
      </c>
      <c r="K91" s="489">
        <v>871.20001220703125</v>
      </c>
    </row>
    <row r="92" spans="1:11" ht="14.45" customHeight="1" x14ac:dyDescent="0.2">
      <c r="A92" s="483" t="s">
        <v>471</v>
      </c>
      <c r="B92" s="484" t="s">
        <v>472</v>
      </c>
      <c r="C92" s="485" t="s">
        <v>481</v>
      </c>
      <c r="D92" s="486" t="s">
        <v>482</v>
      </c>
      <c r="E92" s="485" t="s">
        <v>774</v>
      </c>
      <c r="F92" s="486" t="s">
        <v>775</v>
      </c>
      <c r="G92" s="485" t="s">
        <v>874</v>
      </c>
      <c r="H92" s="485" t="s">
        <v>875</v>
      </c>
      <c r="I92" s="488">
        <v>7247.89990234375</v>
      </c>
      <c r="J92" s="488">
        <v>1</v>
      </c>
      <c r="K92" s="489">
        <v>7247.89990234375</v>
      </c>
    </row>
    <row r="93" spans="1:11" ht="14.45" customHeight="1" x14ac:dyDescent="0.2">
      <c r="A93" s="483" t="s">
        <v>471</v>
      </c>
      <c r="B93" s="484" t="s">
        <v>472</v>
      </c>
      <c r="C93" s="485" t="s">
        <v>481</v>
      </c>
      <c r="D93" s="486" t="s">
        <v>482</v>
      </c>
      <c r="E93" s="485" t="s">
        <v>774</v>
      </c>
      <c r="F93" s="486" t="s">
        <v>775</v>
      </c>
      <c r="G93" s="485" t="s">
        <v>876</v>
      </c>
      <c r="H93" s="485" t="s">
        <v>877</v>
      </c>
      <c r="I93" s="488">
        <v>68.970001220703125</v>
      </c>
      <c r="J93" s="488">
        <v>20</v>
      </c>
      <c r="K93" s="489">
        <v>1379.4000244140625</v>
      </c>
    </row>
    <row r="94" spans="1:11" ht="14.45" customHeight="1" x14ac:dyDescent="0.2">
      <c r="A94" s="483" t="s">
        <v>471</v>
      </c>
      <c r="B94" s="484" t="s">
        <v>472</v>
      </c>
      <c r="C94" s="485" t="s">
        <v>481</v>
      </c>
      <c r="D94" s="486" t="s">
        <v>482</v>
      </c>
      <c r="E94" s="485" t="s">
        <v>774</v>
      </c>
      <c r="F94" s="486" t="s">
        <v>775</v>
      </c>
      <c r="G94" s="485" t="s">
        <v>878</v>
      </c>
      <c r="H94" s="485" t="s">
        <v>879</v>
      </c>
      <c r="I94" s="488">
        <v>5180.110026041667</v>
      </c>
      <c r="J94" s="488">
        <v>3</v>
      </c>
      <c r="K94" s="489">
        <v>15540.330078125</v>
      </c>
    </row>
    <row r="95" spans="1:11" ht="14.45" customHeight="1" x14ac:dyDescent="0.2">
      <c r="A95" s="483" t="s">
        <v>471</v>
      </c>
      <c r="B95" s="484" t="s">
        <v>472</v>
      </c>
      <c r="C95" s="485" t="s">
        <v>481</v>
      </c>
      <c r="D95" s="486" t="s">
        <v>482</v>
      </c>
      <c r="E95" s="485" t="s">
        <v>774</v>
      </c>
      <c r="F95" s="486" t="s">
        <v>775</v>
      </c>
      <c r="G95" s="485" t="s">
        <v>880</v>
      </c>
      <c r="H95" s="485" t="s">
        <v>881</v>
      </c>
      <c r="I95" s="488">
        <v>4417.139892578125</v>
      </c>
      <c r="J95" s="488">
        <v>2</v>
      </c>
      <c r="K95" s="489">
        <v>8834.27978515625</v>
      </c>
    </row>
    <row r="96" spans="1:11" ht="14.45" customHeight="1" x14ac:dyDescent="0.2">
      <c r="A96" s="483" t="s">
        <v>471</v>
      </c>
      <c r="B96" s="484" t="s">
        <v>472</v>
      </c>
      <c r="C96" s="485" t="s">
        <v>481</v>
      </c>
      <c r="D96" s="486" t="s">
        <v>482</v>
      </c>
      <c r="E96" s="485" t="s">
        <v>774</v>
      </c>
      <c r="F96" s="486" t="s">
        <v>775</v>
      </c>
      <c r="G96" s="485" t="s">
        <v>882</v>
      </c>
      <c r="H96" s="485" t="s">
        <v>883</v>
      </c>
      <c r="I96" s="488">
        <v>38236</v>
      </c>
      <c r="J96" s="488">
        <v>1</v>
      </c>
      <c r="K96" s="489">
        <v>38236</v>
      </c>
    </row>
    <row r="97" spans="1:11" ht="14.45" customHeight="1" x14ac:dyDescent="0.2">
      <c r="A97" s="483" t="s">
        <v>471</v>
      </c>
      <c r="B97" s="484" t="s">
        <v>472</v>
      </c>
      <c r="C97" s="485" t="s">
        <v>481</v>
      </c>
      <c r="D97" s="486" t="s">
        <v>482</v>
      </c>
      <c r="E97" s="485" t="s">
        <v>774</v>
      </c>
      <c r="F97" s="486" t="s">
        <v>775</v>
      </c>
      <c r="G97" s="485" t="s">
        <v>884</v>
      </c>
      <c r="H97" s="485" t="s">
        <v>885</v>
      </c>
      <c r="I97" s="488">
        <v>32643.138671875</v>
      </c>
      <c r="J97" s="488">
        <v>10</v>
      </c>
      <c r="K97" s="489">
        <v>328864.693359375</v>
      </c>
    </row>
    <row r="98" spans="1:11" ht="14.45" customHeight="1" x14ac:dyDescent="0.2">
      <c r="A98" s="483" t="s">
        <v>471</v>
      </c>
      <c r="B98" s="484" t="s">
        <v>472</v>
      </c>
      <c r="C98" s="485" t="s">
        <v>481</v>
      </c>
      <c r="D98" s="486" t="s">
        <v>482</v>
      </c>
      <c r="E98" s="485" t="s">
        <v>774</v>
      </c>
      <c r="F98" s="486" t="s">
        <v>775</v>
      </c>
      <c r="G98" s="485" t="s">
        <v>886</v>
      </c>
      <c r="H98" s="485" t="s">
        <v>887</v>
      </c>
      <c r="I98" s="488">
        <v>19275.30078125</v>
      </c>
      <c r="J98" s="488">
        <v>1</v>
      </c>
      <c r="K98" s="489">
        <v>19275.30078125</v>
      </c>
    </row>
    <row r="99" spans="1:11" ht="14.45" customHeight="1" x14ac:dyDescent="0.2">
      <c r="A99" s="483" t="s">
        <v>471</v>
      </c>
      <c r="B99" s="484" t="s">
        <v>472</v>
      </c>
      <c r="C99" s="485" t="s">
        <v>481</v>
      </c>
      <c r="D99" s="486" t="s">
        <v>482</v>
      </c>
      <c r="E99" s="485" t="s">
        <v>774</v>
      </c>
      <c r="F99" s="486" t="s">
        <v>775</v>
      </c>
      <c r="G99" s="485" t="s">
        <v>888</v>
      </c>
      <c r="H99" s="485" t="s">
        <v>889</v>
      </c>
      <c r="I99" s="488">
        <v>13645.099609375</v>
      </c>
      <c r="J99" s="488">
        <v>1</v>
      </c>
      <c r="K99" s="489">
        <v>13645.099609375</v>
      </c>
    </row>
    <row r="100" spans="1:11" ht="14.45" customHeight="1" x14ac:dyDescent="0.2">
      <c r="A100" s="483" t="s">
        <v>471</v>
      </c>
      <c r="B100" s="484" t="s">
        <v>472</v>
      </c>
      <c r="C100" s="485" t="s">
        <v>481</v>
      </c>
      <c r="D100" s="486" t="s">
        <v>482</v>
      </c>
      <c r="E100" s="485" t="s">
        <v>774</v>
      </c>
      <c r="F100" s="486" t="s">
        <v>775</v>
      </c>
      <c r="G100" s="485" t="s">
        <v>890</v>
      </c>
      <c r="H100" s="485" t="s">
        <v>891</v>
      </c>
      <c r="I100" s="488">
        <v>9568.044921875</v>
      </c>
      <c r="J100" s="488">
        <v>2</v>
      </c>
      <c r="K100" s="489">
        <v>19136.08984375</v>
      </c>
    </row>
    <row r="101" spans="1:11" ht="14.45" customHeight="1" x14ac:dyDescent="0.2">
      <c r="A101" s="483" t="s">
        <v>471</v>
      </c>
      <c r="B101" s="484" t="s">
        <v>472</v>
      </c>
      <c r="C101" s="485" t="s">
        <v>481</v>
      </c>
      <c r="D101" s="486" t="s">
        <v>482</v>
      </c>
      <c r="E101" s="485" t="s">
        <v>774</v>
      </c>
      <c r="F101" s="486" t="s">
        <v>775</v>
      </c>
      <c r="G101" s="485" t="s">
        <v>892</v>
      </c>
      <c r="H101" s="485" t="s">
        <v>893</v>
      </c>
      <c r="I101" s="488">
        <v>249.65707900322559</v>
      </c>
      <c r="J101" s="488">
        <v>5</v>
      </c>
      <c r="K101" s="489">
        <v>1248.2853950161279</v>
      </c>
    </row>
    <row r="102" spans="1:11" ht="14.45" customHeight="1" x14ac:dyDescent="0.2">
      <c r="A102" s="483" t="s">
        <v>471</v>
      </c>
      <c r="B102" s="484" t="s">
        <v>472</v>
      </c>
      <c r="C102" s="485" t="s">
        <v>481</v>
      </c>
      <c r="D102" s="486" t="s">
        <v>482</v>
      </c>
      <c r="E102" s="485" t="s">
        <v>774</v>
      </c>
      <c r="F102" s="486" t="s">
        <v>775</v>
      </c>
      <c r="G102" s="485" t="s">
        <v>894</v>
      </c>
      <c r="H102" s="485" t="s">
        <v>895</v>
      </c>
      <c r="I102" s="488">
        <v>229.62760105571087</v>
      </c>
      <c r="J102" s="488">
        <v>3</v>
      </c>
      <c r="K102" s="489">
        <v>688.88280316713258</v>
      </c>
    </row>
    <row r="103" spans="1:11" ht="14.45" customHeight="1" x14ac:dyDescent="0.2">
      <c r="A103" s="483" t="s">
        <v>471</v>
      </c>
      <c r="B103" s="484" t="s">
        <v>472</v>
      </c>
      <c r="C103" s="485" t="s">
        <v>481</v>
      </c>
      <c r="D103" s="486" t="s">
        <v>482</v>
      </c>
      <c r="E103" s="485" t="s">
        <v>774</v>
      </c>
      <c r="F103" s="486" t="s">
        <v>775</v>
      </c>
      <c r="G103" s="485" t="s">
        <v>896</v>
      </c>
      <c r="H103" s="485" t="s">
        <v>897</v>
      </c>
      <c r="I103" s="488">
        <v>242</v>
      </c>
      <c r="J103" s="488">
        <v>11</v>
      </c>
      <c r="K103" s="489">
        <v>2662</v>
      </c>
    </row>
    <row r="104" spans="1:11" ht="14.45" customHeight="1" x14ac:dyDescent="0.2">
      <c r="A104" s="483" t="s">
        <v>471</v>
      </c>
      <c r="B104" s="484" t="s">
        <v>472</v>
      </c>
      <c r="C104" s="485" t="s">
        <v>481</v>
      </c>
      <c r="D104" s="486" t="s">
        <v>482</v>
      </c>
      <c r="E104" s="485" t="s">
        <v>774</v>
      </c>
      <c r="F104" s="486" t="s">
        <v>775</v>
      </c>
      <c r="G104" s="485" t="s">
        <v>898</v>
      </c>
      <c r="H104" s="485" t="s">
        <v>899</v>
      </c>
      <c r="I104" s="488">
        <v>31460</v>
      </c>
      <c r="J104" s="488">
        <v>3</v>
      </c>
      <c r="K104" s="489">
        <v>94380</v>
      </c>
    </row>
    <row r="105" spans="1:11" ht="14.45" customHeight="1" x14ac:dyDescent="0.2">
      <c r="A105" s="483" t="s">
        <v>471</v>
      </c>
      <c r="B105" s="484" t="s">
        <v>472</v>
      </c>
      <c r="C105" s="485" t="s">
        <v>481</v>
      </c>
      <c r="D105" s="486" t="s">
        <v>482</v>
      </c>
      <c r="E105" s="485" t="s">
        <v>774</v>
      </c>
      <c r="F105" s="486" t="s">
        <v>775</v>
      </c>
      <c r="G105" s="485" t="s">
        <v>900</v>
      </c>
      <c r="H105" s="485" t="s">
        <v>901</v>
      </c>
      <c r="I105" s="488">
        <v>342.88478519377003</v>
      </c>
      <c r="J105" s="488">
        <v>16</v>
      </c>
      <c r="K105" s="489">
        <v>5300.8244174066467</v>
      </c>
    </row>
    <row r="106" spans="1:11" ht="14.45" customHeight="1" x14ac:dyDescent="0.2">
      <c r="A106" s="483" t="s">
        <v>471</v>
      </c>
      <c r="B106" s="484" t="s">
        <v>472</v>
      </c>
      <c r="C106" s="485" t="s">
        <v>481</v>
      </c>
      <c r="D106" s="486" t="s">
        <v>482</v>
      </c>
      <c r="E106" s="485" t="s">
        <v>774</v>
      </c>
      <c r="F106" s="486" t="s">
        <v>775</v>
      </c>
      <c r="G106" s="485" t="s">
        <v>902</v>
      </c>
      <c r="H106" s="485" t="s">
        <v>903</v>
      </c>
      <c r="I106" s="488">
        <v>290.85558742947046</v>
      </c>
      <c r="J106" s="488">
        <v>251</v>
      </c>
      <c r="K106" s="489">
        <v>66495.429748535156</v>
      </c>
    </row>
    <row r="107" spans="1:11" ht="14.45" customHeight="1" x14ac:dyDescent="0.2">
      <c r="A107" s="483" t="s">
        <v>471</v>
      </c>
      <c r="B107" s="484" t="s">
        <v>472</v>
      </c>
      <c r="C107" s="485" t="s">
        <v>481</v>
      </c>
      <c r="D107" s="486" t="s">
        <v>482</v>
      </c>
      <c r="E107" s="485" t="s">
        <v>774</v>
      </c>
      <c r="F107" s="486" t="s">
        <v>775</v>
      </c>
      <c r="G107" s="485" t="s">
        <v>904</v>
      </c>
      <c r="H107" s="485" t="s">
        <v>905</v>
      </c>
      <c r="I107" s="488">
        <v>18634</v>
      </c>
      <c r="J107" s="488">
        <v>1</v>
      </c>
      <c r="K107" s="489">
        <v>18634</v>
      </c>
    </row>
    <row r="108" spans="1:11" ht="14.45" customHeight="1" x14ac:dyDescent="0.2">
      <c r="A108" s="483" t="s">
        <v>471</v>
      </c>
      <c r="B108" s="484" t="s">
        <v>472</v>
      </c>
      <c r="C108" s="485" t="s">
        <v>481</v>
      </c>
      <c r="D108" s="486" t="s">
        <v>482</v>
      </c>
      <c r="E108" s="485" t="s">
        <v>774</v>
      </c>
      <c r="F108" s="486" t="s">
        <v>775</v>
      </c>
      <c r="G108" s="485" t="s">
        <v>906</v>
      </c>
      <c r="H108" s="485" t="s">
        <v>907</v>
      </c>
      <c r="I108" s="488">
        <v>15553.5</v>
      </c>
      <c r="J108" s="488">
        <v>2</v>
      </c>
      <c r="K108" s="489">
        <v>31107</v>
      </c>
    </row>
    <row r="109" spans="1:11" ht="14.45" customHeight="1" x14ac:dyDescent="0.2">
      <c r="A109" s="483" t="s">
        <v>471</v>
      </c>
      <c r="B109" s="484" t="s">
        <v>472</v>
      </c>
      <c r="C109" s="485" t="s">
        <v>481</v>
      </c>
      <c r="D109" s="486" t="s">
        <v>482</v>
      </c>
      <c r="E109" s="485" t="s">
        <v>774</v>
      </c>
      <c r="F109" s="486" t="s">
        <v>775</v>
      </c>
      <c r="G109" s="485" t="s">
        <v>908</v>
      </c>
      <c r="H109" s="485" t="s">
        <v>909</v>
      </c>
      <c r="I109" s="488">
        <v>22781.275390625</v>
      </c>
      <c r="J109" s="488">
        <v>2</v>
      </c>
      <c r="K109" s="489">
        <v>45562.55078125</v>
      </c>
    </row>
    <row r="110" spans="1:11" ht="14.45" customHeight="1" x14ac:dyDescent="0.2">
      <c r="A110" s="483" t="s">
        <v>471</v>
      </c>
      <c r="B110" s="484" t="s">
        <v>472</v>
      </c>
      <c r="C110" s="485" t="s">
        <v>481</v>
      </c>
      <c r="D110" s="486" t="s">
        <v>482</v>
      </c>
      <c r="E110" s="485" t="s">
        <v>774</v>
      </c>
      <c r="F110" s="486" t="s">
        <v>775</v>
      </c>
      <c r="G110" s="485" t="s">
        <v>910</v>
      </c>
      <c r="H110" s="485" t="s">
        <v>911</v>
      </c>
      <c r="I110" s="488">
        <v>972.96101609251411</v>
      </c>
      <c r="J110" s="488">
        <v>7</v>
      </c>
      <c r="K110" s="489">
        <v>6810.7271126475989</v>
      </c>
    </row>
    <row r="111" spans="1:11" ht="14.45" customHeight="1" x14ac:dyDescent="0.2">
      <c r="A111" s="483" t="s">
        <v>471</v>
      </c>
      <c r="B111" s="484" t="s">
        <v>472</v>
      </c>
      <c r="C111" s="485" t="s">
        <v>481</v>
      </c>
      <c r="D111" s="486" t="s">
        <v>482</v>
      </c>
      <c r="E111" s="485" t="s">
        <v>774</v>
      </c>
      <c r="F111" s="486" t="s">
        <v>775</v>
      </c>
      <c r="G111" s="485" t="s">
        <v>912</v>
      </c>
      <c r="H111" s="485" t="s">
        <v>913</v>
      </c>
      <c r="I111" s="488">
        <v>378.52840797403803</v>
      </c>
      <c r="J111" s="488">
        <v>10</v>
      </c>
      <c r="K111" s="489">
        <v>3785.2840797403801</v>
      </c>
    </row>
    <row r="112" spans="1:11" ht="14.45" customHeight="1" x14ac:dyDescent="0.2">
      <c r="A112" s="483" t="s">
        <v>471</v>
      </c>
      <c r="B112" s="484" t="s">
        <v>472</v>
      </c>
      <c r="C112" s="485" t="s">
        <v>481</v>
      </c>
      <c r="D112" s="486" t="s">
        <v>482</v>
      </c>
      <c r="E112" s="485" t="s">
        <v>774</v>
      </c>
      <c r="F112" s="486" t="s">
        <v>775</v>
      </c>
      <c r="G112" s="485" t="s">
        <v>914</v>
      </c>
      <c r="H112" s="485" t="s">
        <v>915</v>
      </c>
      <c r="I112" s="488">
        <v>8107</v>
      </c>
      <c r="J112" s="488">
        <v>1</v>
      </c>
      <c r="K112" s="489">
        <v>8107</v>
      </c>
    </row>
    <row r="113" spans="1:11" ht="14.45" customHeight="1" x14ac:dyDescent="0.2">
      <c r="A113" s="483" t="s">
        <v>471</v>
      </c>
      <c r="B113" s="484" t="s">
        <v>472</v>
      </c>
      <c r="C113" s="485" t="s">
        <v>481</v>
      </c>
      <c r="D113" s="486" t="s">
        <v>482</v>
      </c>
      <c r="E113" s="485" t="s">
        <v>774</v>
      </c>
      <c r="F113" s="486" t="s">
        <v>775</v>
      </c>
      <c r="G113" s="485" t="s">
        <v>916</v>
      </c>
      <c r="H113" s="485" t="s">
        <v>917</v>
      </c>
      <c r="I113" s="488">
        <v>58515.6015625</v>
      </c>
      <c r="J113" s="488">
        <v>1</v>
      </c>
      <c r="K113" s="489">
        <v>58515.6015625</v>
      </c>
    </row>
    <row r="114" spans="1:11" ht="14.45" customHeight="1" x14ac:dyDescent="0.2">
      <c r="A114" s="483" t="s">
        <v>471</v>
      </c>
      <c r="B114" s="484" t="s">
        <v>472</v>
      </c>
      <c r="C114" s="485" t="s">
        <v>481</v>
      </c>
      <c r="D114" s="486" t="s">
        <v>482</v>
      </c>
      <c r="E114" s="485" t="s">
        <v>774</v>
      </c>
      <c r="F114" s="486" t="s">
        <v>775</v>
      </c>
      <c r="G114" s="485" t="s">
        <v>918</v>
      </c>
      <c r="H114" s="485" t="s">
        <v>919</v>
      </c>
      <c r="I114" s="488">
        <v>10508.85009765625</v>
      </c>
      <c r="J114" s="488">
        <v>2</v>
      </c>
      <c r="K114" s="489">
        <v>21017.7001953125</v>
      </c>
    </row>
    <row r="115" spans="1:11" ht="14.45" customHeight="1" x14ac:dyDescent="0.2">
      <c r="A115" s="483" t="s">
        <v>471</v>
      </c>
      <c r="B115" s="484" t="s">
        <v>472</v>
      </c>
      <c r="C115" s="485" t="s">
        <v>481</v>
      </c>
      <c r="D115" s="486" t="s">
        <v>482</v>
      </c>
      <c r="E115" s="485" t="s">
        <v>774</v>
      </c>
      <c r="F115" s="486" t="s">
        <v>775</v>
      </c>
      <c r="G115" s="485" t="s">
        <v>920</v>
      </c>
      <c r="H115" s="485" t="s">
        <v>921</v>
      </c>
      <c r="I115" s="488">
        <v>17123.920572916668</v>
      </c>
      <c r="J115" s="488">
        <v>5</v>
      </c>
      <c r="K115" s="489">
        <v>91737.36328125</v>
      </c>
    </row>
    <row r="116" spans="1:11" ht="14.45" customHeight="1" x14ac:dyDescent="0.2">
      <c r="A116" s="483" t="s">
        <v>471</v>
      </c>
      <c r="B116" s="484" t="s">
        <v>472</v>
      </c>
      <c r="C116" s="485" t="s">
        <v>481</v>
      </c>
      <c r="D116" s="486" t="s">
        <v>482</v>
      </c>
      <c r="E116" s="485" t="s">
        <v>774</v>
      </c>
      <c r="F116" s="486" t="s">
        <v>775</v>
      </c>
      <c r="G116" s="485" t="s">
        <v>922</v>
      </c>
      <c r="H116" s="485" t="s">
        <v>923</v>
      </c>
      <c r="I116" s="488">
        <v>701.79998779296875</v>
      </c>
      <c r="J116" s="488">
        <v>2</v>
      </c>
      <c r="K116" s="489">
        <v>1403.5999755859375</v>
      </c>
    </row>
    <row r="117" spans="1:11" ht="14.45" customHeight="1" x14ac:dyDescent="0.2">
      <c r="A117" s="483" t="s">
        <v>471</v>
      </c>
      <c r="B117" s="484" t="s">
        <v>472</v>
      </c>
      <c r="C117" s="485" t="s">
        <v>481</v>
      </c>
      <c r="D117" s="486" t="s">
        <v>482</v>
      </c>
      <c r="E117" s="485" t="s">
        <v>774</v>
      </c>
      <c r="F117" s="486" t="s">
        <v>775</v>
      </c>
      <c r="G117" s="485" t="s">
        <v>924</v>
      </c>
      <c r="H117" s="485" t="s">
        <v>925</v>
      </c>
      <c r="I117" s="488">
        <v>641.29998779296875</v>
      </c>
      <c r="J117" s="488">
        <v>1</v>
      </c>
      <c r="K117" s="489">
        <v>641.29998779296875</v>
      </c>
    </row>
    <row r="118" spans="1:11" ht="14.45" customHeight="1" x14ac:dyDescent="0.2">
      <c r="A118" s="483" t="s">
        <v>471</v>
      </c>
      <c r="B118" s="484" t="s">
        <v>472</v>
      </c>
      <c r="C118" s="485" t="s">
        <v>481</v>
      </c>
      <c r="D118" s="486" t="s">
        <v>482</v>
      </c>
      <c r="E118" s="485" t="s">
        <v>774</v>
      </c>
      <c r="F118" s="486" t="s">
        <v>775</v>
      </c>
      <c r="G118" s="485" t="s">
        <v>926</v>
      </c>
      <c r="H118" s="485" t="s">
        <v>927</v>
      </c>
      <c r="I118" s="488">
        <v>46028.3984375</v>
      </c>
      <c r="J118" s="488">
        <v>2</v>
      </c>
      <c r="K118" s="489">
        <v>92056.796875</v>
      </c>
    </row>
    <row r="119" spans="1:11" ht="14.45" customHeight="1" x14ac:dyDescent="0.2">
      <c r="A119" s="483" t="s">
        <v>471</v>
      </c>
      <c r="B119" s="484" t="s">
        <v>472</v>
      </c>
      <c r="C119" s="485" t="s">
        <v>481</v>
      </c>
      <c r="D119" s="486" t="s">
        <v>482</v>
      </c>
      <c r="E119" s="485" t="s">
        <v>774</v>
      </c>
      <c r="F119" s="486" t="s">
        <v>775</v>
      </c>
      <c r="G119" s="485" t="s">
        <v>928</v>
      </c>
      <c r="H119" s="485" t="s">
        <v>929</v>
      </c>
      <c r="I119" s="488">
        <v>16214</v>
      </c>
      <c r="J119" s="488">
        <v>2</v>
      </c>
      <c r="K119" s="489">
        <v>32428</v>
      </c>
    </row>
    <row r="120" spans="1:11" ht="14.45" customHeight="1" x14ac:dyDescent="0.2">
      <c r="A120" s="483" t="s">
        <v>471</v>
      </c>
      <c r="B120" s="484" t="s">
        <v>472</v>
      </c>
      <c r="C120" s="485" t="s">
        <v>481</v>
      </c>
      <c r="D120" s="486" t="s">
        <v>482</v>
      </c>
      <c r="E120" s="485" t="s">
        <v>774</v>
      </c>
      <c r="F120" s="486" t="s">
        <v>775</v>
      </c>
      <c r="G120" s="485" t="s">
        <v>930</v>
      </c>
      <c r="H120" s="485" t="s">
        <v>931</v>
      </c>
      <c r="I120" s="488">
        <v>8107</v>
      </c>
      <c r="J120" s="488">
        <v>2</v>
      </c>
      <c r="K120" s="489">
        <v>16214</v>
      </c>
    </row>
    <row r="121" spans="1:11" ht="14.45" customHeight="1" x14ac:dyDescent="0.2">
      <c r="A121" s="483" t="s">
        <v>471</v>
      </c>
      <c r="B121" s="484" t="s">
        <v>472</v>
      </c>
      <c r="C121" s="485" t="s">
        <v>481</v>
      </c>
      <c r="D121" s="486" t="s">
        <v>482</v>
      </c>
      <c r="E121" s="485" t="s">
        <v>774</v>
      </c>
      <c r="F121" s="486" t="s">
        <v>775</v>
      </c>
      <c r="G121" s="485" t="s">
        <v>932</v>
      </c>
      <c r="H121" s="485" t="s">
        <v>933</v>
      </c>
      <c r="I121" s="488">
        <v>8107</v>
      </c>
      <c r="J121" s="488">
        <v>2</v>
      </c>
      <c r="K121" s="489">
        <v>16214</v>
      </c>
    </row>
    <row r="122" spans="1:11" ht="14.45" customHeight="1" x14ac:dyDescent="0.2">
      <c r="A122" s="483" t="s">
        <v>471</v>
      </c>
      <c r="B122" s="484" t="s">
        <v>472</v>
      </c>
      <c r="C122" s="485" t="s">
        <v>481</v>
      </c>
      <c r="D122" s="486" t="s">
        <v>482</v>
      </c>
      <c r="E122" s="485" t="s">
        <v>774</v>
      </c>
      <c r="F122" s="486" t="s">
        <v>775</v>
      </c>
      <c r="G122" s="485" t="s">
        <v>934</v>
      </c>
      <c r="H122" s="485" t="s">
        <v>935</v>
      </c>
      <c r="I122" s="488">
        <v>8107</v>
      </c>
      <c r="J122" s="488">
        <v>1</v>
      </c>
      <c r="K122" s="489">
        <v>8107</v>
      </c>
    </row>
    <row r="123" spans="1:11" ht="14.45" customHeight="1" x14ac:dyDescent="0.2">
      <c r="A123" s="483" t="s">
        <v>471</v>
      </c>
      <c r="B123" s="484" t="s">
        <v>472</v>
      </c>
      <c r="C123" s="485" t="s">
        <v>481</v>
      </c>
      <c r="D123" s="486" t="s">
        <v>482</v>
      </c>
      <c r="E123" s="485" t="s">
        <v>774</v>
      </c>
      <c r="F123" s="486" t="s">
        <v>775</v>
      </c>
      <c r="G123" s="485" t="s">
        <v>936</v>
      </c>
      <c r="H123" s="485" t="s">
        <v>937</v>
      </c>
      <c r="I123" s="488">
        <v>16214</v>
      </c>
      <c r="J123" s="488">
        <v>1</v>
      </c>
      <c r="K123" s="489">
        <v>16214</v>
      </c>
    </row>
    <row r="124" spans="1:11" ht="14.45" customHeight="1" x14ac:dyDescent="0.2">
      <c r="A124" s="483" t="s">
        <v>471</v>
      </c>
      <c r="B124" s="484" t="s">
        <v>472</v>
      </c>
      <c r="C124" s="485" t="s">
        <v>481</v>
      </c>
      <c r="D124" s="486" t="s">
        <v>482</v>
      </c>
      <c r="E124" s="485" t="s">
        <v>774</v>
      </c>
      <c r="F124" s="486" t="s">
        <v>775</v>
      </c>
      <c r="G124" s="485" t="s">
        <v>938</v>
      </c>
      <c r="H124" s="485" t="s">
        <v>939</v>
      </c>
      <c r="I124" s="488">
        <v>16214</v>
      </c>
      <c r="J124" s="488">
        <v>2</v>
      </c>
      <c r="K124" s="489">
        <v>32428</v>
      </c>
    </row>
    <row r="125" spans="1:11" ht="14.45" customHeight="1" x14ac:dyDescent="0.2">
      <c r="A125" s="483" t="s">
        <v>471</v>
      </c>
      <c r="B125" s="484" t="s">
        <v>472</v>
      </c>
      <c r="C125" s="485" t="s">
        <v>481</v>
      </c>
      <c r="D125" s="486" t="s">
        <v>482</v>
      </c>
      <c r="E125" s="485" t="s">
        <v>774</v>
      </c>
      <c r="F125" s="486" t="s">
        <v>775</v>
      </c>
      <c r="G125" s="485" t="s">
        <v>940</v>
      </c>
      <c r="H125" s="485" t="s">
        <v>941</v>
      </c>
      <c r="I125" s="488">
        <v>8107</v>
      </c>
      <c r="J125" s="488">
        <v>1</v>
      </c>
      <c r="K125" s="489">
        <v>8107</v>
      </c>
    </row>
    <row r="126" spans="1:11" ht="14.45" customHeight="1" x14ac:dyDescent="0.2">
      <c r="A126" s="483" t="s">
        <v>471</v>
      </c>
      <c r="B126" s="484" t="s">
        <v>472</v>
      </c>
      <c r="C126" s="485" t="s">
        <v>481</v>
      </c>
      <c r="D126" s="486" t="s">
        <v>482</v>
      </c>
      <c r="E126" s="485" t="s">
        <v>774</v>
      </c>
      <c r="F126" s="486" t="s">
        <v>775</v>
      </c>
      <c r="G126" s="485" t="s">
        <v>942</v>
      </c>
      <c r="H126" s="485" t="s">
        <v>943</v>
      </c>
      <c r="I126" s="488">
        <v>8107</v>
      </c>
      <c r="J126" s="488">
        <v>2</v>
      </c>
      <c r="K126" s="489">
        <v>16214</v>
      </c>
    </row>
    <row r="127" spans="1:11" ht="14.45" customHeight="1" x14ac:dyDescent="0.2">
      <c r="A127" s="483" t="s">
        <v>471</v>
      </c>
      <c r="B127" s="484" t="s">
        <v>472</v>
      </c>
      <c r="C127" s="485" t="s">
        <v>481</v>
      </c>
      <c r="D127" s="486" t="s">
        <v>482</v>
      </c>
      <c r="E127" s="485" t="s">
        <v>774</v>
      </c>
      <c r="F127" s="486" t="s">
        <v>775</v>
      </c>
      <c r="G127" s="485" t="s">
        <v>944</v>
      </c>
      <c r="H127" s="485" t="s">
        <v>945</v>
      </c>
      <c r="I127" s="488">
        <v>8107</v>
      </c>
      <c r="J127" s="488">
        <v>1</v>
      </c>
      <c r="K127" s="489">
        <v>8107</v>
      </c>
    </row>
    <row r="128" spans="1:11" ht="14.45" customHeight="1" x14ac:dyDescent="0.2">
      <c r="A128" s="483" t="s">
        <v>471</v>
      </c>
      <c r="B128" s="484" t="s">
        <v>472</v>
      </c>
      <c r="C128" s="485" t="s">
        <v>481</v>
      </c>
      <c r="D128" s="486" t="s">
        <v>482</v>
      </c>
      <c r="E128" s="485" t="s">
        <v>774</v>
      </c>
      <c r="F128" s="486" t="s">
        <v>775</v>
      </c>
      <c r="G128" s="485" t="s">
        <v>946</v>
      </c>
      <c r="H128" s="485" t="s">
        <v>947</v>
      </c>
      <c r="I128" s="488">
        <v>16214</v>
      </c>
      <c r="J128" s="488">
        <v>1</v>
      </c>
      <c r="K128" s="489">
        <v>16214</v>
      </c>
    </row>
    <row r="129" spans="1:11" ht="14.45" customHeight="1" x14ac:dyDescent="0.2">
      <c r="A129" s="483" t="s">
        <v>471</v>
      </c>
      <c r="B129" s="484" t="s">
        <v>472</v>
      </c>
      <c r="C129" s="485" t="s">
        <v>481</v>
      </c>
      <c r="D129" s="486" t="s">
        <v>482</v>
      </c>
      <c r="E129" s="485" t="s">
        <v>774</v>
      </c>
      <c r="F129" s="486" t="s">
        <v>775</v>
      </c>
      <c r="G129" s="485" t="s">
        <v>948</v>
      </c>
      <c r="H129" s="485" t="s">
        <v>949</v>
      </c>
      <c r="I129" s="488">
        <v>8107</v>
      </c>
      <c r="J129" s="488">
        <v>1</v>
      </c>
      <c r="K129" s="489">
        <v>8107</v>
      </c>
    </row>
    <row r="130" spans="1:11" ht="14.45" customHeight="1" x14ac:dyDescent="0.2">
      <c r="A130" s="483" t="s">
        <v>471</v>
      </c>
      <c r="B130" s="484" t="s">
        <v>472</v>
      </c>
      <c r="C130" s="485" t="s">
        <v>481</v>
      </c>
      <c r="D130" s="486" t="s">
        <v>482</v>
      </c>
      <c r="E130" s="485" t="s">
        <v>774</v>
      </c>
      <c r="F130" s="486" t="s">
        <v>775</v>
      </c>
      <c r="G130" s="485" t="s">
        <v>950</v>
      </c>
      <c r="H130" s="485" t="s">
        <v>951</v>
      </c>
      <c r="I130" s="488">
        <v>8107</v>
      </c>
      <c r="J130" s="488">
        <v>1</v>
      </c>
      <c r="K130" s="489">
        <v>8107</v>
      </c>
    </row>
    <row r="131" spans="1:11" ht="14.45" customHeight="1" x14ac:dyDescent="0.2">
      <c r="A131" s="483" t="s">
        <v>471</v>
      </c>
      <c r="B131" s="484" t="s">
        <v>472</v>
      </c>
      <c r="C131" s="485" t="s">
        <v>481</v>
      </c>
      <c r="D131" s="486" t="s">
        <v>482</v>
      </c>
      <c r="E131" s="485" t="s">
        <v>774</v>
      </c>
      <c r="F131" s="486" t="s">
        <v>775</v>
      </c>
      <c r="G131" s="485" t="s">
        <v>952</v>
      </c>
      <c r="H131" s="485" t="s">
        <v>953</v>
      </c>
      <c r="I131" s="488">
        <v>8107</v>
      </c>
      <c r="J131" s="488">
        <v>1</v>
      </c>
      <c r="K131" s="489">
        <v>8107</v>
      </c>
    </row>
    <row r="132" spans="1:11" ht="14.45" customHeight="1" x14ac:dyDescent="0.2">
      <c r="A132" s="483" t="s">
        <v>471</v>
      </c>
      <c r="B132" s="484" t="s">
        <v>472</v>
      </c>
      <c r="C132" s="485" t="s">
        <v>481</v>
      </c>
      <c r="D132" s="486" t="s">
        <v>482</v>
      </c>
      <c r="E132" s="485" t="s">
        <v>774</v>
      </c>
      <c r="F132" s="486" t="s">
        <v>775</v>
      </c>
      <c r="G132" s="485" t="s">
        <v>954</v>
      </c>
      <c r="H132" s="485" t="s">
        <v>955</v>
      </c>
      <c r="I132" s="488">
        <v>8107</v>
      </c>
      <c r="J132" s="488">
        <v>1</v>
      </c>
      <c r="K132" s="489">
        <v>8107</v>
      </c>
    </row>
    <row r="133" spans="1:11" ht="14.45" customHeight="1" x14ac:dyDescent="0.2">
      <c r="A133" s="483" t="s">
        <v>471</v>
      </c>
      <c r="B133" s="484" t="s">
        <v>472</v>
      </c>
      <c r="C133" s="485" t="s">
        <v>481</v>
      </c>
      <c r="D133" s="486" t="s">
        <v>482</v>
      </c>
      <c r="E133" s="485" t="s">
        <v>774</v>
      </c>
      <c r="F133" s="486" t="s">
        <v>775</v>
      </c>
      <c r="G133" s="485" t="s">
        <v>956</v>
      </c>
      <c r="H133" s="485" t="s">
        <v>957</v>
      </c>
      <c r="I133" s="488">
        <v>16214</v>
      </c>
      <c r="J133" s="488">
        <v>2</v>
      </c>
      <c r="K133" s="489">
        <v>32428</v>
      </c>
    </row>
    <row r="134" spans="1:11" ht="14.45" customHeight="1" x14ac:dyDescent="0.2">
      <c r="A134" s="483" t="s">
        <v>471</v>
      </c>
      <c r="B134" s="484" t="s">
        <v>472</v>
      </c>
      <c r="C134" s="485" t="s">
        <v>481</v>
      </c>
      <c r="D134" s="486" t="s">
        <v>482</v>
      </c>
      <c r="E134" s="485" t="s">
        <v>774</v>
      </c>
      <c r="F134" s="486" t="s">
        <v>775</v>
      </c>
      <c r="G134" s="485" t="s">
        <v>958</v>
      </c>
      <c r="H134" s="485" t="s">
        <v>959</v>
      </c>
      <c r="I134" s="488">
        <v>8107</v>
      </c>
      <c r="J134" s="488">
        <v>1</v>
      </c>
      <c r="K134" s="489">
        <v>8107</v>
      </c>
    </row>
    <row r="135" spans="1:11" ht="14.45" customHeight="1" x14ac:dyDescent="0.2">
      <c r="A135" s="483" t="s">
        <v>471</v>
      </c>
      <c r="B135" s="484" t="s">
        <v>472</v>
      </c>
      <c r="C135" s="485" t="s">
        <v>481</v>
      </c>
      <c r="D135" s="486" t="s">
        <v>482</v>
      </c>
      <c r="E135" s="485" t="s">
        <v>774</v>
      </c>
      <c r="F135" s="486" t="s">
        <v>775</v>
      </c>
      <c r="G135" s="485" t="s">
        <v>960</v>
      </c>
      <c r="H135" s="485" t="s">
        <v>961</v>
      </c>
      <c r="I135" s="488">
        <v>8107</v>
      </c>
      <c r="J135" s="488">
        <v>1</v>
      </c>
      <c r="K135" s="489">
        <v>8107</v>
      </c>
    </row>
    <row r="136" spans="1:11" ht="14.45" customHeight="1" x14ac:dyDescent="0.2">
      <c r="A136" s="483" t="s">
        <v>471</v>
      </c>
      <c r="B136" s="484" t="s">
        <v>472</v>
      </c>
      <c r="C136" s="485" t="s">
        <v>481</v>
      </c>
      <c r="D136" s="486" t="s">
        <v>482</v>
      </c>
      <c r="E136" s="485" t="s">
        <v>774</v>
      </c>
      <c r="F136" s="486" t="s">
        <v>775</v>
      </c>
      <c r="G136" s="485" t="s">
        <v>962</v>
      </c>
      <c r="H136" s="485" t="s">
        <v>963</v>
      </c>
      <c r="I136" s="488">
        <v>56107.69921875</v>
      </c>
      <c r="J136" s="488">
        <v>2</v>
      </c>
      <c r="K136" s="489">
        <v>112215.3984375</v>
      </c>
    </row>
    <row r="137" spans="1:11" ht="14.45" customHeight="1" x14ac:dyDescent="0.2">
      <c r="A137" s="483" t="s">
        <v>471</v>
      </c>
      <c r="B137" s="484" t="s">
        <v>472</v>
      </c>
      <c r="C137" s="485" t="s">
        <v>481</v>
      </c>
      <c r="D137" s="486" t="s">
        <v>482</v>
      </c>
      <c r="E137" s="485" t="s">
        <v>774</v>
      </c>
      <c r="F137" s="486" t="s">
        <v>775</v>
      </c>
      <c r="G137" s="485" t="s">
        <v>964</v>
      </c>
      <c r="H137" s="485" t="s">
        <v>965</v>
      </c>
      <c r="I137" s="488">
        <v>3805.449951171875</v>
      </c>
      <c r="J137" s="488">
        <v>1</v>
      </c>
      <c r="K137" s="489">
        <v>3805.449951171875</v>
      </c>
    </row>
    <row r="138" spans="1:11" ht="14.45" customHeight="1" x14ac:dyDescent="0.2">
      <c r="A138" s="483" t="s">
        <v>471</v>
      </c>
      <c r="B138" s="484" t="s">
        <v>472</v>
      </c>
      <c r="C138" s="485" t="s">
        <v>481</v>
      </c>
      <c r="D138" s="486" t="s">
        <v>482</v>
      </c>
      <c r="E138" s="485" t="s">
        <v>774</v>
      </c>
      <c r="F138" s="486" t="s">
        <v>775</v>
      </c>
      <c r="G138" s="485" t="s">
        <v>966</v>
      </c>
      <c r="H138" s="485" t="s">
        <v>967</v>
      </c>
      <c r="I138" s="488">
        <v>264.18224444014112</v>
      </c>
      <c r="J138" s="488">
        <v>33</v>
      </c>
      <c r="K138" s="489">
        <v>8507.8103239428001</v>
      </c>
    </row>
    <row r="139" spans="1:11" ht="14.45" customHeight="1" x14ac:dyDescent="0.2">
      <c r="A139" s="483" t="s">
        <v>471</v>
      </c>
      <c r="B139" s="484" t="s">
        <v>472</v>
      </c>
      <c r="C139" s="485" t="s">
        <v>481</v>
      </c>
      <c r="D139" s="486" t="s">
        <v>482</v>
      </c>
      <c r="E139" s="485" t="s">
        <v>774</v>
      </c>
      <c r="F139" s="486" t="s">
        <v>775</v>
      </c>
      <c r="G139" s="485" t="s">
        <v>968</v>
      </c>
      <c r="H139" s="485" t="s">
        <v>969</v>
      </c>
      <c r="I139" s="488">
        <v>213.48072138541593</v>
      </c>
      <c r="J139" s="488">
        <v>1</v>
      </c>
      <c r="K139" s="489">
        <v>213.48072138541593</v>
      </c>
    </row>
    <row r="140" spans="1:11" ht="14.45" customHeight="1" x14ac:dyDescent="0.2">
      <c r="A140" s="483" t="s">
        <v>471</v>
      </c>
      <c r="B140" s="484" t="s">
        <v>472</v>
      </c>
      <c r="C140" s="485" t="s">
        <v>481</v>
      </c>
      <c r="D140" s="486" t="s">
        <v>482</v>
      </c>
      <c r="E140" s="485" t="s">
        <v>774</v>
      </c>
      <c r="F140" s="486" t="s">
        <v>775</v>
      </c>
      <c r="G140" s="485" t="s">
        <v>970</v>
      </c>
      <c r="H140" s="485" t="s">
        <v>971</v>
      </c>
      <c r="I140" s="488">
        <v>94405.03125</v>
      </c>
      <c r="J140" s="488">
        <v>4</v>
      </c>
      <c r="K140" s="489">
        <v>377620.125</v>
      </c>
    </row>
    <row r="141" spans="1:11" ht="14.45" customHeight="1" x14ac:dyDescent="0.2">
      <c r="A141" s="483" t="s">
        <v>471</v>
      </c>
      <c r="B141" s="484" t="s">
        <v>472</v>
      </c>
      <c r="C141" s="485" t="s">
        <v>481</v>
      </c>
      <c r="D141" s="486" t="s">
        <v>482</v>
      </c>
      <c r="E141" s="485" t="s">
        <v>774</v>
      </c>
      <c r="F141" s="486" t="s">
        <v>775</v>
      </c>
      <c r="G141" s="485" t="s">
        <v>972</v>
      </c>
      <c r="H141" s="485" t="s">
        <v>973</v>
      </c>
      <c r="I141" s="488">
        <v>98935.07421875</v>
      </c>
      <c r="J141" s="488">
        <v>5</v>
      </c>
      <c r="K141" s="489">
        <v>491185.1953125</v>
      </c>
    </row>
    <row r="142" spans="1:11" ht="14.45" customHeight="1" x14ac:dyDescent="0.2">
      <c r="A142" s="483" t="s">
        <v>471</v>
      </c>
      <c r="B142" s="484" t="s">
        <v>472</v>
      </c>
      <c r="C142" s="485" t="s">
        <v>481</v>
      </c>
      <c r="D142" s="486" t="s">
        <v>482</v>
      </c>
      <c r="E142" s="485" t="s">
        <v>774</v>
      </c>
      <c r="F142" s="486" t="s">
        <v>775</v>
      </c>
      <c r="G142" s="485" t="s">
        <v>974</v>
      </c>
      <c r="H142" s="485" t="s">
        <v>975</v>
      </c>
      <c r="I142" s="488">
        <v>67635.328125</v>
      </c>
      <c r="J142" s="488">
        <v>1</v>
      </c>
      <c r="K142" s="489">
        <v>67635.328125</v>
      </c>
    </row>
    <row r="143" spans="1:11" ht="14.45" customHeight="1" x14ac:dyDescent="0.2">
      <c r="A143" s="483" t="s">
        <v>471</v>
      </c>
      <c r="B143" s="484" t="s">
        <v>472</v>
      </c>
      <c r="C143" s="485" t="s">
        <v>481</v>
      </c>
      <c r="D143" s="486" t="s">
        <v>482</v>
      </c>
      <c r="E143" s="485" t="s">
        <v>774</v>
      </c>
      <c r="F143" s="486" t="s">
        <v>775</v>
      </c>
      <c r="G143" s="485" t="s">
        <v>976</v>
      </c>
      <c r="H143" s="485" t="s">
        <v>977</v>
      </c>
      <c r="I143" s="488">
        <v>56849.83984375</v>
      </c>
      <c r="J143" s="488">
        <v>4</v>
      </c>
      <c r="K143" s="489">
        <v>227399.359375</v>
      </c>
    </row>
    <row r="144" spans="1:11" ht="14.45" customHeight="1" x14ac:dyDescent="0.2">
      <c r="A144" s="483" t="s">
        <v>471</v>
      </c>
      <c r="B144" s="484" t="s">
        <v>472</v>
      </c>
      <c r="C144" s="485" t="s">
        <v>481</v>
      </c>
      <c r="D144" s="486" t="s">
        <v>482</v>
      </c>
      <c r="E144" s="485" t="s">
        <v>774</v>
      </c>
      <c r="F144" s="486" t="s">
        <v>775</v>
      </c>
      <c r="G144" s="485" t="s">
        <v>978</v>
      </c>
      <c r="H144" s="485" t="s">
        <v>979</v>
      </c>
      <c r="I144" s="488">
        <v>5596.087890625</v>
      </c>
      <c r="J144" s="488">
        <v>5</v>
      </c>
      <c r="K144" s="489">
        <v>27980.439453125</v>
      </c>
    </row>
    <row r="145" spans="1:11" ht="14.45" customHeight="1" x14ac:dyDescent="0.2">
      <c r="A145" s="483" t="s">
        <v>471</v>
      </c>
      <c r="B145" s="484" t="s">
        <v>472</v>
      </c>
      <c r="C145" s="485" t="s">
        <v>481</v>
      </c>
      <c r="D145" s="486" t="s">
        <v>482</v>
      </c>
      <c r="E145" s="485" t="s">
        <v>774</v>
      </c>
      <c r="F145" s="486" t="s">
        <v>775</v>
      </c>
      <c r="G145" s="485" t="s">
        <v>980</v>
      </c>
      <c r="H145" s="485" t="s">
        <v>981</v>
      </c>
      <c r="I145" s="488">
        <v>2081.199951171875</v>
      </c>
      <c r="J145" s="488">
        <v>1</v>
      </c>
      <c r="K145" s="489">
        <v>2081.199951171875</v>
      </c>
    </row>
    <row r="146" spans="1:11" ht="14.45" customHeight="1" x14ac:dyDescent="0.2">
      <c r="A146" s="483" t="s">
        <v>471</v>
      </c>
      <c r="B146" s="484" t="s">
        <v>472</v>
      </c>
      <c r="C146" s="485" t="s">
        <v>481</v>
      </c>
      <c r="D146" s="486" t="s">
        <v>482</v>
      </c>
      <c r="E146" s="485" t="s">
        <v>774</v>
      </c>
      <c r="F146" s="486" t="s">
        <v>775</v>
      </c>
      <c r="G146" s="485" t="s">
        <v>982</v>
      </c>
      <c r="H146" s="485" t="s">
        <v>983</v>
      </c>
      <c r="I146" s="488">
        <v>2904</v>
      </c>
      <c r="J146" s="488">
        <v>1</v>
      </c>
      <c r="K146" s="489">
        <v>2904</v>
      </c>
    </row>
    <row r="147" spans="1:11" ht="14.45" customHeight="1" x14ac:dyDescent="0.2">
      <c r="A147" s="483" t="s">
        <v>471</v>
      </c>
      <c r="B147" s="484" t="s">
        <v>472</v>
      </c>
      <c r="C147" s="485" t="s">
        <v>481</v>
      </c>
      <c r="D147" s="486" t="s">
        <v>482</v>
      </c>
      <c r="E147" s="485" t="s">
        <v>774</v>
      </c>
      <c r="F147" s="486" t="s">
        <v>775</v>
      </c>
      <c r="G147" s="485" t="s">
        <v>984</v>
      </c>
      <c r="H147" s="485" t="s">
        <v>985</v>
      </c>
      <c r="I147" s="488">
        <v>1548.800048828125</v>
      </c>
      <c r="J147" s="488">
        <v>2</v>
      </c>
      <c r="K147" s="489">
        <v>3097.60009765625</v>
      </c>
    </row>
    <row r="148" spans="1:11" ht="14.45" customHeight="1" x14ac:dyDescent="0.2">
      <c r="A148" s="483" t="s">
        <v>471</v>
      </c>
      <c r="B148" s="484" t="s">
        <v>472</v>
      </c>
      <c r="C148" s="485" t="s">
        <v>481</v>
      </c>
      <c r="D148" s="486" t="s">
        <v>482</v>
      </c>
      <c r="E148" s="485" t="s">
        <v>774</v>
      </c>
      <c r="F148" s="486" t="s">
        <v>775</v>
      </c>
      <c r="G148" s="485" t="s">
        <v>986</v>
      </c>
      <c r="H148" s="485" t="s">
        <v>987</v>
      </c>
      <c r="I148" s="488">
        <v>5353.06005859375</v>
      </c>
      <c r="J148" s="488">
        <v>2</v>
      </c>
      <c r="K148" s="489">
        <v>10706.1201171875</v>
      </c>
    </row>
    <row r="149" spans="1:11" ht="14.45" customHeight="1" x14ac:dyDescent="0.2">
      <c r="A149" s="483" t="s">
        <v>471</v>
      </c>
      <c r="B149" s="484" t="s">
        <v>472</v>
      </c>
      <c r="C149" s="485" t="s">
        <v>481</v>
      </c>
      <c r="D149" s="486" t="s">
        <v>482</v>
      </c>
      <c r="E149" s="485" t="s">
        <v>988</v>
      </c>
      <c r="F149" s="486" t="s">
        <v>989</v>
      </c>
      <c r="G149" s="485" t="s">
        <v>990</v>
      </c>
      <c r="H149" s="485" t="s">
        <v>991</v>
      </c>
      <c r="I149" s="488">
        <v>237.46000671386719</v>
      </c>
      <c r="J149" s="488">
        <v>20</v>
      </c>
      <c r="K149" s="489">
        <v>4749.25</v>
      </c>
    </row>
    <row r="150" spans="1:11" ht="14.45" customHeight="1" x14ac:dyDescent="0.2">
      <c r="A150" s="483" t="s">
        <v>471</v>
      </c>
      <c r="B150" s="484" t="s">
        <v>472</v>
      </c>
      <c r="C150" s="485" t="s">
        <v>481</v>
      </c>
      <c r="D150" s="486" t="s">
        <v>482</v>
      </c>
      <c r="E150" s="485" t="s">
        <v>988</v>
      </c>
      <c r="F150" s="486" t="s">
        <v>989</v>
      </c>
      <c r="G150" s="485" t="s">
        <v>992</v>
      </c>
      <c r="H150" s="485" t="s">
        <v>993</v>
      </c>
      <c r="I150" s="488">
        <v>98.860000610351563</v>
      </c>
      <c r="J150" s="488">
        <v>100</v>
      </c>
      <c r="K150" s="489">
        <v>9885.7099609375</v>
      </c>
    </row>
    <row r="151" spans="1:11" ht="14.45" customHeight="1" x14ac:dyDescent="0.2">
      <c r="A151" s="483" t="s">
        <v>471</v>
      </c>
      <c r="B151" s="484" t="s">
        <v>472</v>
      </c>
      <c r="C151" s="485" t="s">
        <v>481</v>
      </c>
      <c r="D151" s="486" t="s">
        <v>482</v>
      </c>
      <c r="E151" s="485" t="s">
        <v>988</v>
      </c>
      <c r="F151" s="486" t="s">
        <v>989</v>
      </c>
      <c r="G151" s="485" t="s">
        <v>994</v>
      </c>
      <c r="H151" s="485" t="s">
        <v>995</v>
      </c>
      <c r="I151" s="488">
        <v>2.7899999618530273</v>
      </c>
      <c r="J151" s="488">
        <v>3072</v>
      </c>
      <c r="K151" s="489">
        <v>8566.80029296875</v>
      </c>
    </row>
    <row r="152" spans="1:11" ht="14.45" customHeight="1" x14ac:dyDescent="0.2">
      <c r="A152" s="483" t="s">
        <v>471</v>
      </c>
      <c r="B152" s="484" t="s">
        <v>472</v>
      </c>
      <c r="C152" s="485" t="s">
        <v>481</v>
      </c>
      <c r="D152" s="486" t="s">
        <v>482</v>
      </c>
      <c r="E152" s="485" t="s">
        <v>988</v>
      </c>
      <c r="F152" s="486" t="s">
        <v>989</v>
      </c>
      <c r="G152" s="485" t="s">
        <v>996</v>
      </c>
      <c r="H152" s="485" t="s">
        <v>997</v>
      </c>
      <c r="I152" s="488">
        <v>0.29899999201297761</v>
      </c>
      <c r="J152" s="488">
        <v>20000</v>
      </c>
      <c r="K152" s="489">
        <v>5891.8999328613281</v>
      </c>
    </row>
    <row r="153" spans="1:11" ht="14.45" customHeight="1" x14ac:dyDescent="0.2">
      <c r="A153" s="483" t="s">
        <v>471</v>
      </c>
      <c r="B153" s="484" t="s">
        <v>472</v>
      </c>
      <c r="C153" s="485" t="s">
        <v>481</v>
      </c>
      <c r="D153" s="486" t="s">
        <v>482</v>
      </c>
      <c r="E153" s="485" t="s">
        <v>988</v>
      </c>
      <c r="F153" s="486" t="s">
        <v>989</v>
      </c>
      <c r="G153" s="485" t="s">
        <v>998</v>
      </c>
      <c r="H153" s="485" t="s">
        <v>999</v>
      </c>
      <c r="I153" s="488">
        <v>2.0299999713897705</v>
      </c>
      <c r="J153" s="488">
        <v>960</v>
      </c>
      <c r="K153" s="489">
        <v>1948.800048828125</v>
      </c>
    </row>
    <row r="154" spans="1:11" ht="14.45" customHeight="1" x14ac:dyDescent="0.2">
      <c r="A154" s="483" t="s">
        <v>471</v>
      </c>
      <c r="B154" s="484" t="s">
        <v>472</v>
      </c>
      <c r="C154" s="485" t="s">
        <v>481</v>
      </c>
      <c r="D154" s="486" t="s">
        <v>482</v>
      </c>
      <c r="E154" s="485" t="s">
        <v>988</v>
      </c>
      <c r="F154" s="486" t="s">
        <v>989</v>
      </c>
      <c r="G154" s="485" t="s">
        <v>1000</v>
      </c>
      <c r="H154" s="485" t="s">
        <v>1001</v>
      </c>
      <c r="I154" s="488">
        <v>2.690000057220459</v>
      </c>
      <c r="J154" s="488">
        <v>768</v>
      </c>
      <c r="K154" s="489">
        <v>2063</v>
      </c>
    </row>
    <row r="155" spans="1:11" ht="14.45" customHeight="1" x14ac:dyDescent="0.2">
      <c r="A155" s="483" t="s">
        <v>471</v>
      </c>
      <c r="B155" s="484" t="s">
        <v>472</v>
      </c>
      <c r="C155" s="485" t="s">
        <v>481</v>
      </c>
      <c r="D155" s="486" t="s">
        <v>482</v>
      </c>
      <c r="E155" s="485" t="s">
        <v>988</v>
      </c>
      <c r="F155" s="486" t="s">
        <v>989</v>
      </c>
      <c r="G155" s="485" t="s">
        <v>1002</v>
      </c>
      <c r="H155" s="485" t="s">
        <v>1003</v>
      </c>
      <c r="I155" s="488">
        <v>2.2100000381469727</v>
      </c>
      <c r="J155" s="488">
        <v>960</v>
      </c>
      <c r="K155" s="489">
        <v>2117.5</v>
      </c>
    </row>
    <row r="156" spans="1:11" ht="14.45" customHeight="1" x14ac:dyDescent="0.2">
      <c r="A156" s="483" t="s">
        <v>471</v>
      </c>
      <c r="B156" s="484" t="s">
        <v>472</v>
      </c>
      <c r="C156" s="485" t="s">
        <v>481</v>
      </c>
      <c r="D156" s="486" t="s">
        <v>482</v>
      </c>
      <c r="E156" s="485" t="s">
        <v>988</v>
      </c>
      <c r="F156" s="486" t="s">
        <v>989</v>
      </c>
      <c r="G156" s="485" t="s">
        <v>1004</v>
      </c>
      <c r="H156" s="485" t="s">
        <v>1005</v>
      </c>
      <c r="I156" s="488">
        <v>4.1500000953674316</v>
      </c>
      <c r="J156" s="488">
        <v>1920</v>
      </c>
      <c r="K156" s="489">
        <v>7968</v>
      </c>
    </row>
    <row r="157" spans="1:11" ht="14.45" customHeight="1" x14ac:dyDescent="0.2">
      <c r="A157" s="483" t="s">
        <v>471</v>
      </c>
      <c r="B157" s="484" t="s">
        <v>472</v>
      </c>
      <c r="C157" s="485" t="s">
        <v>481</v>
      </c>
      <c r="D157" s="486" t="s">
        <v>482</v>
      </c>
      <c r="E157" s="485" t="s">
        <v>988</v>
      </c>
      <c r="F157" s="486" t="s">
        <v>989</v>
      </c>
      <c r="G157" s="485" t="s">
        <v>1006</v>
      </c>
      <c r="H157" s="485" t="s">
        <v>1007</v>
      </c>
      <c r="I157" s="488">
        <v>4.0900001525878906</v>
      </c>
      <c r="J157" s="488">
        <v>1920</v>
      </c>
      <c r="K157" s="489">
        <v>7860.16015625</v>
      </c>
    </row>
    <row r="158" spans="1:11" ht="14.45" customHeight="1" x14ac:dyDescent="0.2">
      <c r="A158" s="483" t="s">
        <v>471</v>
      </c>
      <c r="B158" s="484" t="s">
        <v>472</v>
      </c>
      <c r="C158" s="485" t="s">
        <v>481</v>
      </c>
      <c r="D158" s="486" t="s">
        <v>482</v>
      </c>
      <c r="E158" s="485" t="s">
        <v>988</v>
      </c>
      <c r="F158" s="486" t="s">
        <v>989</v>
      </c>
      <c r="G158" s="485" t="s">
        <v>1008</v>
      </c>
      <c r="H158" s="485" t="s">
        <v>1009</v>
      </c>
      <c r="I158" s="488">
        <v>4.0466667016347246</v>
      </c>
      <c r="J158" s="488">
        <v>2880</v>
      </c>
      <c r="K158" s="489">
        <v>11649.460205078125</v>
      </c>
    </row>
    <row r="159" spans="1:11" ht="14.45" customHeight="1" x14ac:dyDescent="0.2">
      <c r="A159" s="483" t="s">
        <v>471</v>
      </c>
      <c r="B159" s="484" t="s">
        <v>472</v>
      </c>
      <c r="C159" s="485" t="s">
        <v>481</v>
      </c>
      <c r="D159" s="486" t="s">
        <v>482</v>
      </c>
      <c r="E159" s="485" t="s">
        <v>988</v>
      </c>
      <c r="F159" s="486" t="s">
        <v>989</v>
      </c>
      <c r="G159" s="485" t="s">
        <v>1010</v>
      </c>
      <c r="H159" s="485" t="s">
        <v>1011</v>
      </c>
      <c r="I159" s="488">
        <v>0.1385714284011296</v>
      </c>
      <c r="J159" s="488">
        <v>10000</v>
      </c>
      <c r="K159" s="489">
        <v>1390</v>
      </c>
    </row>
    <row r="160" spans="1:11" ht="14.45" customHeight="1" x14ac:dyDescent="0.2">
      <c r="A160" s="483" t="s">
        <v>471</v>
      </c>
      <c r="B160" s="484" t="s">
        <v>472</v>
      </c>
      <c r="C160" s="485" t="s">
        <v>481</v>
      </c>
      <c r="D160" s="486" t="s">
        <v>482</v>
      </c>
      <c r="E160" s="485" t="s">
        <v>988</v>
      </c>
      <c r="F160" s="486" t="s">
        <v>989</v>
      </c>
      <c r="G160" s="485" t="s">
        <v>1012</v>
      </c>
      <c r="H160" s="485" t="s">
        <v>1013</v>
      </c>
      <c r="I160" s="488">
        <v>2.4750000238418579</v>
      </c>
      <c r="J160" s="488">
        <v>3840</v>
      </c>
      <c r="K160" s="489">
        <v>9499.19970703125</v>
      </c>
    </row>
    <row r="161" spans="1:11" ht="14.45" customHeight="1" x14ac:dyDescent="0.2">
      <c r="A161" s="483" t="s">
        <v>471</v>
      </c>
      <c r="B161" s="484" t="s">
        <v>472</v>
      </c>
      <c r="C161" s="485" t="s">
        <v>481</v>
      </c>
      <c r="D161" s="486" t="s">
        <v>482</v>
      </c>
      <c r="E161" s="485" t="s">
        <v>988</v>
      </c>
      <c r="F161" s="486" t="s">
        <v>989</v>
      </c>
      <c r="G161" s="485" t="s">
        <v>1014</v>
      </c>
      <c r="H161" s="485" t="s">
        <v>1015</v>
      </c>
      <c r="I161" s="488">
        <v>3.3599998950958252</v>
      </c>
      <c r="J161" s="488">
        <v>960</v>
      </c>
      <c r="K161" s="489">
        <v>3225.60009765625</v>
      </c>
    </row>
    <row r="162" spans="1:11" ht="14.45" customHeight="1" x14ac:dyDescent="0.2">
      <c r="A162" s="483" t="s">
        <v>471</v>
      </c>
      <c r="B162" s="484" t="s">
        <v>472</v>
      </c>
      <c r="C162" s="485" t="s">
        <v>481</v>
      </c>
      <c r="D162" s="486" t="s">
        <v>482</v>
      </c>
      <c r="E162" s="485" t="s">
        <v>988</v>
      </c>
      <c r="F162" s="486" t="s">
        <v>989</v>
      </c>
      <c r="G162" s="485" t="s">
        <v>1016</v>
      </c>
      <c r="H162" s="485" t="s">
        <v>1017</v>
      </c>
      <c r="I162" s="488">
        <v>2.8399999936421714</v>
      </c>
      <c r="J162" s="488">
        <v>7680</v>
      </c>
      <c r="K162" s="489">
        <v>22023.2099609375</v>
      </c>
    </row>
    <row r="163" spans="1:11" ht="14.45" customHeight="1" x14ac:dyDescent="0.2">
      <c r="A163" s="483" t="s">
        <v>471</v>
      </c>
      <c r="B163" s="484" t="s">
        <v>472</v>
      </c>
      <c r="C163" s="485" t="s">
        <v>481</v>
      </c>
      <c r="D163" s="486" t="s">
        <v>482</v>
      </c>
      <c r="E163" s="485" t="s">
        <v>988</v>
      </c>
      <c r="F163" s="486" t="s">
        <v>989</v>
      </c>
      <c r="G163" s="485" t="s">
        <v>1018</v>
      </c>
      <c r="H163" s="485" t="s">
        <v>1019</v>
      </c>
      <c r="I163" s="488">
        <v>2.393750011920929</v>
      </c>
      <c r="J163" s="488">
        <v>27840</v>
      </c>
      <c r="K163" s="489">
        <v>66969.868896484375</v>
      </c>
    </row>
    <row r="164" spans="1:11" ht="14.45" customHeight="1" x14ac:dyDescent="0.2">
      <c r="A164" s="483" t="s">
        <v>471</v>
      </c>
      <c r="B164" s="484" t="s">
        <v>472</v>
      </c>
      <c r="C164" s="485" t="s">
        <v>481</v>
      </c>
      <c r="D164" s="486" t="s">
        <v>482</v>
      </c>
      <c r="E164" s="485" t="s">
        <v>988</v>
      </c>
      <c r="F164" s="486" t="s">
        <v>989</v>
      </c>
      <c r="G164" s="485" t="s">
        <v>1020</v>
      </c>
      <c r="H164" s="485" t="s">
        <v>1021</v>
      </c>
      <c r="I164" s="488">
        <v>4.1999998092651367</v>
      </c>
      <c r="J164" s="488">
        <v>960</v>
      </c>
      <c r="K164" s="489">
        <v>4029.300048828125</v>
      </c>
    </row>
    <row r="165" spans="1:11" ht="14.45" customHeight="1" x14ac:dyDescent="0.2">
      <c r="A165" s="483" t="s">
        <v>471</v>
      </c>
      <c r="B165" s="484" t="s">
        <v>472</v>
      </c>
      <c r="C165" s="485" t="s">
        <v>481</v>
      </c>
      <c r="D165" s="486" t="s">
        <v>482</v>
      </c>
      <c r="E165" s="485" t="s">
        <v>988</v>
      </c>
      <c r="F165" s="486" t="s">
        <v>989</v>
      </c>
      <c r="G165" s="485" t="s">
        <v>1022</v>
      </c>
      <c r="H165" s="485" t="s">
        <v>1021</v>
      </c>
      <c r="I165" s="488">
        <v>2.559999942779541</v>
      </c>
      <c r="J165" s="488">
        <v>1920</v>
      </c>
      <c r="K165" s="489">
        <v>4915.2001953125</v>
      </c>
    </row>
    <row r="166" spans="1:11" ht="14.45" customHeight="1" x14ac:dyDescent="0.2">
      <c r="A166" s="483" t="s">
        <v>471</v>
      </c>
      <c r="B166" s="484" t="s">
        <v>472</v>
      </c>
      <c r="C166" s="485" t="s">
        <v>481</v>
      </c>
      <c r="D166" s="486" t="s">
        <v>482</v>
      </c>
      <c r="E166" s="485" t="s">
        <v>988</v>
      </c>
      <c r="F166" s="486" t="s">
        <v>989</v>
      </c>
      <c r="G166" s="485" t="s">
        <v>1023</v>
      </c>
      <c r="H166" s="485" t="s">
        <v>1024</v>
      </c>
      <c r="I166" s="488">
        <v>2.2150000333786011</v>
      </c>
      <c r="J166" s="488">
        <v>2048</v>
      </c>
      <c r="K166" s="489">
        <v>4532.64013671875</v>
      </c>
    </row>
    <row r="167" spans="1:11" ht="14.45" customHeight="1" x14ac:dyDescent="0.2">
      <c r="A167" s="483" t="s">
        <v>471</v>
      </c>
      <c r="B167" s="484" t="s">
        <v>472</v>
      </c>
      <c r="C167" s="485" t="s">
        <v>481</v>
      </c>
      <c r="D167" s="486" t="s">
        <v>482</v>
      </c>
      <c r="E167" s="485" t="s">
        <v>988</v>
      </c>
      <c r="F167" s="486" t="s">
        <v>989</v>
      </c>
      <c r="G167" s="485" t="s">
        <v>1025</v>
      </c>
      <c r="H167" s="485" t="s">
        <v>1026</v>
      </c>
      <c r="I167" s="488">
        <v>25.309999465942383</v>
      </c>
      <c r="J167" s="488">
        <v>360</v>
      </c>
      <c r="K167" s="489">
        <v>9111.2998046875</v>
      </c>
    </row>
    <row r="168" spans="1:11" ht="14.45" customHeight="1" x14ac:dyDescent="0.2">
      <c r="A168" s="483" t="s">
        <v>471</v>
      </c>
      <c r="B168" s="484" t="s">
        <v>472</v>
      </c>
      <c r="C168" s="485" t="s">
        <v>481</v>
      </c>
      <c r="D168" s="486" t="s">
        <v>482</v>
      </c>
      <c r="E168" s="485" t="s">
        <v>988</v>
      </c>
      <c r="F168" s="486" t="s">
        <v>989</v>
      </c>
      <c r="G168" s="485" t="s">
        <v>1027</v>
      </c>
      <c r="H168" s="485" t="s">
        <v>1028</v>
      </c>
      <c r="I168" s="488">
        <v>0.61000001430511475</v>
      </c>
      <c r="J168" s="488">
        <v>2000</v>
      </c>
      <c r="K168" s="489">
        <v>1210</v>
      </c>
    </row>
    <row r="169" spans="1:11" ht="14.45" customHeight="1" x14ac:dyDescent="0.2">
      <c r="A169" s="483" t="s">
        <v>471</v>
      </c>
      <c r="B169" s="484" t="s">
        <v>472</v>
      </c>
      <c r="C169" s="485" t="s">
        <v>481</v>
      </c>
      <c r="D169" s="486" t="s">
        <v>482</v>
      </c>
      <c r="E169" s="485" t="s">
        <v>988</v>
      </c>
      <c r="F169" s="486" t="s">
        <v>989</v>
      </c>
      <c r="G169" s="485" t="s">
        <v>1029</v>
      </c>
      <c r="H169" s="485" t="s">
        <v>1030</v>
      </c>
      <c r="I169" s="488">
        <v>1.1574999690055847</v>
      </c>
      <c r="J169" s="488">
        <v>6000</v>
      </c>
      <c r="K169" s="489">
        <v>6830.079833984375</v>
      </c>
    </row>
    <row r="170" spans="1:11" ht="14.45" customHeight="1" x14ac:dyDescent="0.2">
      <c r="A170" s="483" t="s">
        <v>471</v>
      </c>
      <c r="B170" s="484" t="s">
        <v>472</v>
      </c>
      <c r="C170" s="485" t="s">
        <v>481</v>
      </c>
      <c r="D170" s="486" t="s">
        <v>482</v>
      </c>
      <c r="E170" s="485" t="s">
        <v>988</v>
      </c>
      <c r="F170" s="486" t="s">
        <v>989</v>
      </c>
      <c r="G170" s="485" t="s">
        <v>1031</v>
      </c>
      <c r="H170" s="485" t="s">
        <v>1032</v>
      </c>
      <c r="I170" s="488">
        <v>1.9375</v>
      </c>
      <c r="J170" s="488">
        <v>5000</v>
      </c>
      <c r="K170" s="489">
        <v>9723.5599365234375</v>
      </c>
    </row>
    <row r="171" spans="1:11" ht="14.45" customHeight="1" x14ac:dyDescent="0.2">
      <c r="A171" s="483" t="s">
        <v>471</v>
      </c>
      <c r="B171" s="484" t="s">
        <v>472</v>
      </c>
      <c r="C171" s="485" t="s">
        <v>481</v>
      </c>
      <c r="D171" s="486" t="s">
        <v>482</v>
      </c>
      <c r="E171" s="485" t="s">
        <v>988</v>
      </c>
      <c r="F171" s="486" t="s">
        <v>989</v>
      </c>
      <c r="G171" s="485" t="s">
        <v>1033</v>
      </c>
      <c r="H171" s="485" t="s">
        <v>1034</v>
      </c>
      <c r="I171" s="488">
        <v>0.20999999344348907</v>
      </c>
      <c r="J171" s="488">
        <v>1000</v>
      </c>
      <c r="K171" s="489">
        <v>209.33000183105469</v>
      </c>
    </row>
    <row r="172" spans="1:11" ht="14.45" customHeight="1" x14ac:dyDescent="0.2">
      <c r="A172" s="483" t="s">
        <v>471</v>
      </c>
      <c r="B172" s="484" t="s">
        <v>472</v>
      </c>
      <c r="C172" s="485" t="s">
        <v>481</v>
      </c>
      <c r="D172" s="486" t="s">
        <v>482</v>
      </c>
      <c r="E172" s="485" t="s">
        <v>988</v>
      </c>
      <c r="F172" s="486" t="s">
        <v>989</v>
      </c>
      <c r="G172" s="485" t="s">
        <v>1035</v>
      </c>
      <c r="H172" s="485" t="s">
        <v>1036</v>
      </c>
      <c r="I172" s="488">
        <v>1.5183333555857341</v>
      </c>
      <c r="J172" s="488">
        <v>4200</v>
      </c>
      <c r="K172" s="489">
        <v>6378.2800903320313</v>
      </c>
    </row>
    <row r="173" spans="1:11" ht="14.45" customHeight="1" x14ac:dyDescent="0.2">
      <c r="A173" s="483" t="s">
        <v>471</v>
      </c>
      <c r="B173" s="484" t="s">
        <v>472</v>
      </c>
      <c r="C173" s="485" t="s">
        <v>481</v>
      </c>
      <c r="D173" s="486" t="s">
        <v>482</v>
      </c>
      <c r="E173" s="485" t="s">
        <v>692</v>
      </c>
      <c r="F173" s="486" t="s">
        <v>693</v>
      </c>
      <c r="G173" s="485" t="s">
        <v>1037</v>
      </c>
      <c r="H173" s="485" t="s">
        <v>1038</v>
      </c>
      <c r="I173" s="488">
        <v>0.60000002384185791</v>
      </c>
      <c r="J173" s="488">
        <v>500</v>
      </c>
      <c r="K173" s="489">
        <v>300</v>
      </c>
    </row>
    <row r="174" spans="1:11" ht="14.45" customHeight="1" x14ac:dyDescent="0.2">
      <c r="A174" s="483" t="s">
        <v>471</v>
      </c>
      <c r="B174" s="484" t="s">
        <v>472</v>
      </c>
      <c r="C174" s="485" t="s">
        <v>481</v>
      </c>
      <c r="D174" s="486" t="s">
        <v>482</v>
      </c>
      <c r="E174" s="485" t="s">
        <v>692</v>
      </c>
      <c r="F174" s="486" t="s">
        <v>693</v>
      </c>
      <c r="G174" s="485" t="s">
        <v>1039</v>
      </c>
      <c r="H174" s="485" t="s">
        <v>1040</v>
      </c>
      <c r="I174" s="488">
        <v>1.7200000286102295</v>
      </c>
      <c r="J174" s="488">
        <v>200</v>
      </c>
      <c r="K174" s="489">
        <v>344</v>
      </c>
    </row>
    <row r="175" spans="1:11" ht="14.45" customHeight="1" x14ac:dyDescent="0.2">
      <c r="A175" s="483" t="s">
        <v>471</v>
      </c>
      <c r="B175" s="484" t="s">
        <v>472</v>
      </c>
      <c r="C175" s="485" t="s">
        <v>481</v>
      </c>
      <c r="D175" s="486" t="s">
        <v>482</v>
      </c>
      <c r="E175" s="485" t="s">
        <v>692</v>
      </c>
      <c r="F175" s="486" t="s">
        <v>693</v>
      </c>
      <c r="G175" s="485" t="s">
        <v>1041</v>
      </c>
      <c r="H175" s="485" t="s">
        <v>1042</v>
      </c>
      <c r="I175" s="488">
        <v>31.430000305175781</v>
      </c>
      <c r="J175" s="488">
        <v>2</v>
      </c>
      <c r="K175" s="489">
        <v>62.860000610351563</v>
      </c>
    </row>
    <row r="176" spans="1:11" ht="14.45" customHeight="1" x14ac:dyDescent="0.2">
      <c r="A176" s="483" t="s">
        <v>471</v>
      </c>
      <c r="B176" s="484" t="s">
        <v>472</v>
      </c>
      <c r="C176" s="485" t="s">
        <v>481</v>
      </c>
      <c r="D176" s="486" t="s">
        <v>482</v>
      </c>
      <c r="E176" s="485" t="s">
        <v>692</v>
      </c>
      <c r="F176" s="486" t="s">
        <v>693</v>
      </c>
      <c r="G176" s="485" t="s">
        <v>698</v>
      </c>
      <c r="H176" s="485" t="s">
        <v>1043</v>
      </c>
      <c r="I176" s="488">
        <v>30.780000686645508</v>
      </c>
      <c r="J176" s="488">
        <v>10</v>
      </c>
      <c r="K176" s="489">
        <v>307.79998779296875</v>
      </c>
    </row>
    <row r="177" spans="1:11" ht="14.45" customHeight="1" x14ac:dyDescent="0.2">
      <c r="A177" s="483" t="s">
        <v>471</v>
      </c>
      <c r="B177" s="484" t="s">
        <v>472</v>
      </c>
      <c r="C177" s="485" t="s">
        <v>481</v>
      </c>
      <c r="D177" s="486" t="s">
        <v>482</v>
      </c>
      <c r="E177" s="485" t="s">
        <v>700</v>
      </c>
      <c r="F177" s="486" t="s">
        <v>701</v>
      </c>
      <c r="G177" s="485" t="s">
        <v>1044</v>
      </c>
      <c r="H177" s="485" t="s">
        <v>1045</v>
      </c>
      <c r="I177" s="488">
        <v>70.800003051757813</v>
      </c>
      <c r="J177" s="488">
        <v>200</v>
      </c>
      <c r="K177" s="489">
        <v>14159.419921875</v>
      </c>
    </row>
    <row r="178" spans="1:11" ht="14.45" customHeight="1" x14ac:dyDescent="0.2">
      <c r="A178" s="483" t="s">
        <v>471</v>
      </c>
      <c r="B178" s="484" t="s">
        <v>472</v>
      </c>
      <c r="C178" s="485" t="s">
        <v>481</v>
      </c>
      <c r="D178" s="486" t="s">
        <v>482</v>
      </c>
      <c r="E178" s="485" t="s">
        <v>700</v>
      </c>
      <c r="F178" s="486" t="s">
        <v>701</v>
      </c>
      <c r="G178" s="485" t="s">
        <v>1046</v>
      </c>
      <c r="H178" s="485" t="s">
        <v>1047</v>
      </c>
      <c r="I178" s="488">
        <v>37.990001678466797</v>
      </c>
      <c r="J178" s="488">
        <v>200</v>
      </c>
      <c r="K178" s="489">
        <v>7598.7998046875</v>
      </c>
    </row>
    <row r="179" spans="1:11" ht="14.45" customHeight="1" x14ac:dyDescent="0.2">
      <c r="A179" s="483" t="s">
        <v>471</v>
      </c>
      <c r="B179" s="484" t="s">
        <v>472</v>
      </c>
      <c r="C179" s="485" t="s">
        <v>481</v>
      </c>
      <c r="D179" s="486" t="s">
        <v>482</v>
      </c>
      <c r="E179" s="485" t="s">
        <v>700</v>
      </c>
      <c r="F179" s="486" t="s">
        <v>701</v>
      </c>
      <c r="G179" s="485" t="s">
        <v>1048</v>
      </c>
      <c r="H179" s="485" t="s">
        <v>1049</v>
      </c>
      <c r="I179" s="488">
        <v>27067.69921875</v>
      </c>
      <c r="J179" s="488">
        <v>1</v>
      </c>
      <c r="K179" s="489">
        <v>27067.69921875</v>
      </c>
    </row>
    <row r="180" spans="1:11" ht="14.45" customHeight="1" x14ac:dyDescent="0.2">
      <c r="A180" s="483" t="s">
        <v>471</v>
      </c>
      <c r="B180" s="484" t="s">
        <v>472</v>
      </c>
      <c r="C180" s="485" t="s">
        <v>481</v>
      </c>
      <c r="D180" s="486" t="s">
        <v>482</v>
      </c>
      <c r="E180" s="485" t="s">
        <v>700</v>
      </c>
      <c r="F180" s="486" t="s">
        <v>701</v>
      </c>
      <c r="G180" s="485" t="s">
        <v>1050</v>
      </c>
      <c r="H180" s="485" t="s">
        <v>1051</v>
      </c>
      <c r="I180" s="488">
        <v>171.82000732421875</v>
      </c>
      <c r="J180" s="488">
        <v>1</v>
      </c>
      <c r="K180" s="489">
        <v>171.82000732421875</v>
      </c>
    </row>
    <row r="181" spans="1:11" ht="14.45" customHeight="1" x14ac:dyDescent="0.2">
      <c r="A181" s="483" t="s">
        <v>471</v>
      </c>
      <c r="B181" s="484" t="s">
        <v>472</v>
      </c>
      <c r="C181" s="485" t="s">
        <v>481</v>
      </c>
      <c r="D181" s="486" t="s">
        <v>482</v>
      </c>
      <c r="E181" s="485" t="s">
        <v>700</v>
      </c>
      <c r="F181" s="486" t="s">
        <v>701</v>
      </c>
      <c r="G181" s="485" t="s">
        <v>1052</v>
      </c>
      <c r="H181" s="485" t="s">
        <v>1053</v>
      </c>
      <c r="I181" s="488">
        <v>10.920000076293945</v>
      </c>
      <c r="J181" s="488">
        <v>400</v>
      </c>
      <c r="K181" s="489">
        <v>4368.10009765625</v>
      </c>
    </row>
    <row r="182" spans="1:11" ht="14.45" customHeight="1" x14ac:dyDescent="0.2">
      <c r="A182" s="483" t="s">
        <v>471</v>
      </c>
      <c r="B182" s="484" t="s">
        <v>472</v>
      </c>
      <c r="C182" s="485" t="s">
        <v>481</v>
      </c>
      <c r="D182" s="486" t="s">
        <v>482</v>
      </c>
      <c r="E182" s="485" t="s">
        <v>700</v>
      </c>
      <c r="F182" s="486" t="s">
        <v>701</v>
      </c>
      <c r="G182" s="485" t="s">
        <v>1054</v>
      </c>
      <c r="H182" s="485" t="s">
        <v>1055</v>
      </c>
      <c r="I182" s="488">
        <v>4.9099998474121094</v>
      </c>
      <c r="J182" s="488">
        <v>2000</v>
      </c>
      <c r="K182" s="489">
        <v>9823.900146484375</v>
      </c>
    </row>
    <row r="183" spans="1:11" ht="14.45" customHeight="1" x14ac:dyDescent="0.2">
      <c r="A183" s="483" t="s">
        <v>471</v>
      </c>
      <c r="B183" s="484" t="s">
        <v>472</v>
      </c>
      <c r="C183" s="485" t="s">
        <v>481</v>
      </c>
      <c r="D183" s="486" t="s">
        <v>482</v>
      </c>
      <c r="E183" s="485" t="s">
        <v>700</v>
      </c>
      <c r="F183" s="486" t="s">
        <v>701</v>
      </c>
      <c r="G183" s="485" t="s">
        <v>1056</v>
      </c>
      <c r="H183" s="485" t="s">
        <v>1057</v>
      </c>
      <c r="I183" s="488">
        <v>4.9800000190734863</v>
      </c>
      <c r="J183" s="488">
        <v>100</v>
      </c>
      <c r="K183" s="489">
        <v>498</v>
      </c>
    </row>
    <row r="184" spans="1:11" ht="14.45" customHeight="1" x14ac:dyDescent="0.2">
      <c r="A184" s="483" t="s">
        <v>471</v>
      </c>
      <c r="B184" s="484" t="s">
        <v>472</v>
      </c>
      <c r="C184" s="485" t="s">
        <v>481</v>
      </c>
      <c r="D184" s="486" t="s">
        <v>482</v>
      </c>
      <c r="E184" s="485" t="s">
        <v>700</v>
      </c>
      <c r="F184" s="486" t="s">
        <v>701</v>
      </c>
      <c r="G184" s="485" t="s">
        <v>714</v>
      </c>
      <c r="H184" s="485" t="s">
        <v>715</v>
      </c>
      <c r="I184" s="488">
        <v>13.310000419616699</v>
      </c>
      <c r="J184" s="488">
        <v>87</v>
      </c>
      <c r="K184" s="489">
        <v>1157.9700317382813</v>
      </c>
    </row>
    <row r="185" spans="1:11" ht="14.45" customHeight="1" x14ac:dyDescent="0.2">
      <c r="A185" s="483" t="s">
        <v>471</v>
      </c>
      <c r="B185" s="484" t="s">
        <v>472</v>
      </c>
      <c r="C185" s="485" t="s">
        <v>481</v>
      </c>
      <c r="D185" s="486" t="s">
        <v>482</v>
      </c>
      <c r="E185" s="485" t="s">
        <v>700</v>
      </c>
      <c r="F185" s="486" t="s">
        <v>701</v>
      </c>
      <c r="G185" s="485" t="s">
        <v>1058</v>
      </c>
      <c r="H185" s="485" t="s">
        <v>1059</v>
      </c>
      <c r="I185" s="488">
        <v>25.531250715255737</v>
      </c>
      <c r="J185" s="488">
        <v>92</v>
      </c>
      <c r="K185" s="489">
        <v>2348.8600006103516</v>
      </c>
    </row>
    <row r="186" spans="1:11" ht="14.45" customHeight="1" x14ac:dyDescent="0.2">
      <c r="A186" s="483" t="s">
        <v>471</v>
      </c>
      <c r="B186" s="484" t="s">
        <v>472</v>
      </c>
      <c r="C186" s="485" t="s">
        <v>481</v>
      </c>
      <c r="D186" s="486" t="s">
        <v>482</v>
      </c>
      <c r="E186" s="485" t="s">
        <v>700</v>
      </c>
      <c r="F186" s="486" t="s">
        <v>701</v>
      </c>
      <c r="G186" s="485" t="s">
        <v>1060</v>
      </c>
      <c r="H186" s="485" t="s">
        <v>1061</v>
      </c>
      <c r="I186" s="488">
        <v>27.709999084472656</v>
      </c>
      <c r="J186" s="488">
        <v>100</v>
      </c>
      <c r="K186" s="489">
        <v>2770.89990234375</v>
      </c>
    </row>
    <row r="187" spans="1:11" ht="14.45" customHeight="1" x14ac:dyDescent="0.2">
      <c r="A187" s="483" t="s">
        <v>471</v>
      </c>
      <c r="B187" s="484" t="s">
        <v>472</v>
      </c>
      <c r="C187" s="485" t="s">
        <v>481</v>
      </c>
      <c r="D187" s="486" t="s">
        <v>482</v>
      </c>
      <c r="E187" s="485" t="s">
        <v>700</v>
      </c>
      <c r="F187" s="486" t="s">
        <v>701</v>
      </c>
      <c r="G187" s="485" t="s">
        <v>1062</v>
      </c>
      <c r="H187" s="485" t="s">
        <v>1063</v>
      </c>
      <c r="I187" s="488">
        <v>0.4340000033378601</v>
      </c>
      <c r="J187" s="488">
        <v>500</v>
      </c>
      <c r="K187" s="489">
        <v>217</v>
      </c>
    </row>
    <row r="188" spans="1:11" ht="14.45" customHeight="1" x14ac:dyDescent="0.2">
      <c r="A188" s="483" t="s">
        <v>471</v>
      </c>
      <c r="B188" s="484" t="s">
        <v>472</v>
      </c>
      <c r="C188" s="485" t="s">
        <v>481</v>
      </c>
      <c r="D188" s="486" t="s">
        <v>482</v>
      </c>
      <c r="E188" s="485" t="s">
        <v>700</v>
      </c>
      <c r="F188" s="486" t="s">
        <v>701</v>
      </c>
      <c r="G188" s="485" t="s">
        <v>1062</v>
      </c>
      <c r="H188" s="485" t="s">
        <v>1064</v>
      </c>
      <c r="I188" s="488">
        <v>0.43999999761581421</v>
      </c>
      <c r="J188" s="488">
        <v>200</v>
      </c>
      <c r="K188" s="489">
        <v>88</v>
      </c>
    </row>
    <row r="189" spans="1:11" ht="14.45" customHeight="1" x14ac:dyDescent="0.2">
      <c r="A189" s="483" t="s">
        <v>471</v>
      </c>
      <c r="B189" s="484" t="s">
        <v>472</v>
      </c>
      <c r="C189" s="485" t="s">
        <v>481</v>
      </c>
      <c r="D189" s="486" t="s">
        <v>482</v>
      </c>
      <c r="E189" s="485" t="s">
        <v>700</v>
      </c>
      <c r="F189" s="486" t="s">
        <v>701</v>
      </c>
      <c r="G189" s="485" t="s">
        <v>1065</v>
      </c>
      <c r="H189" s="485" t="s">
        <v>1066</v>
      </c>
      <c r="I189" s="488">
        <v>0.57999998331069946</v>
      </c>
      <c r="J189" s="488">
        <v>100</v>
      </c>
      <c r="K189" s="489">
        <v>58</v>
      </c>
    </row>
    <row r="190" spans="1:11" ht="14.45" customHeight="1" x14ac:dyDescent="0.2">
      <c r="A190" s="483" t="s">
        <v>471</v>
      </c>
      <c r="B190" s="484" t="s">
        <v>472</v>
      </c>
      <c r="C190" s="485" t="s">
        <v>481</v>
      </c>
      <c r="D190" s="486" t="s">
        <v>482</v>
      </c>
      <c r="E190" s="485" t="s">
        <v>700</v>
      </c>
      <c r="F190" s="486" t="s">
        <v>701</v>
      </c>
      <c r="G190" s="485" t="s">
        <v>1067</v>
      </c>
      <c r="H190" s="485" t="s">
        <v>1068</v>
      </c>
      <c r="I190" s="488">
        <v>171.27999877929688</v>
      </c>
      <c r="J190" s="488">
        <v>6</v>
      </c>
      <c r="K190" s="489">
        <v>1027.6500244140625</v>
      </c>
    </row>
    <row r="191" spans="1:11" ht="14.45" customHeight="1" x14ac:dyDescent="0.2">
      <c r="A191" s="483" t="s">
        <v>471</v>
      </c>
      <c r="B191" s="484" t="s">
        <v>472</v>
      </c>
      <c r="C191" s="485" t="s">
        <v>481</v>
      </c>
      <c r="D191" s="486" t="s">
        <v>482</v>
      </c>
      <c r="E191" s="485" t="s">
        <v>700</v>
      </c>
      <c r="F191" s="486" t="s">
        <v>701</v>
      </c>
      <c r="G191" s="485" t="s">
        <v>1069</v>
      </c>
      <c r="H191" s="485" t="s">
        <v>1070</v>
      </c>
      <c r="I191" s="488">
        <v>618.30999755859375</v>
      </c>
      <c r="J191" s="488">
        <v>2</v>
      </c>
      <c r="K191" s="489">
        <v>1236.6199951171875</v>
      </c>
    </row>
    <row r="192" spans="1:11" ht="14.45" customHeight="1" x14ac:dyDescent="0.2">
      <c r="A192" s="483" t="s">
        <v>471</v>
      </c>
      <c r="B192" s="484" t="s">
        <v>472</v>
      </c>
      <c r="C192" s="485" t="s">
        <v>481</v>
      </c>
      <c r="D192" s="486" t="s">
        <v>482</v>
      </c>
      <c r="E192" s="485" t="s">
        <v>700</v>
      </c>
      <c r="F192" s="486" t="s">
        <v>701</v>
      </c>
      <c r="G192" s="485" t="s">
        <v>1071</v>
      </c>
      <c r="H192" s="485" t="s">
        <v>1072</v>
      </c>
      <c r="I192" s="488">
        <v>2.0499999523162842</v>
      </c>
      <c r="J192" s="488">
        <v>600</v>
      </c>
      <c r="K192" s="489">
        <v>1230.5699462890625</v>
      </c>
    </row>
    <row r="193" spans="1:11" ht="14.45" customHeight="1" x14ac:dyDescent="0.2">
      <c r="A193" s="483" t="s">
        <v>471</v>
      </c>
      <c r="B193" s="484" t="s">
        <v>472</v>
      </c>
      <c r="C193" s="485" t="s">
        <v>481</v>
      </c>
      <c r="D193" s="486" t="s">
        <v>482</v>
      </c>
      <c r="E193" s="485" t="s">
        <v>700</v>
      </c>
      <c r="F193" s="486" t="s">
        <v>701</v>
      </c>
      <c r="G193" s="485" t="s">
        <v>1073</v>
      </c>
      <c r="H193" s="485" t="s">
        <v>1074</v>
      </c>
      <c r="I193" s="488">
        <v>2.6099998950958252</v>
      </c>
      <c r="J193" s="488">
        <v>1400</v>
      </c>
      <c r="K193" s="489">
        <v>3660.72998046875</v>
      </c>
    </row>
    <row r="194" spans="1:11" ht="14.45" customHeight="1" x14ac:dyDescent="0.2">
      <c r="A194" s="483" t="s">
        <v>471</v>
      </c>
      <c r="B194" s="484" t="s">
        <v>472</v>
      </c>
      <c r="C194" s="485" t="s">
        <v>481</v>
      </c>
      <c r="D194" s="486" t="s">
        <v>482</v>
      </c>
      <c r="E194" s="485" t="s">
        <v>700</v>
      </c>
      <c r="F194" s="486" t="s">
        <v>701</v>
      </c>
      <c r="G194" s="485" t="s">
        <v>1075</v>
      </c>
      <c r="H194" s="485" t="s">
        <v>1076</v>
      </c>
      <c r="I194" s="488">
        <v>0.99500000476837158</v>
      </c>
      <c r="J194" s="488">
        <v>200</v>
      </c>
      <c r="K194" s="489">
        <v>199.41000366210938</v>
      </c>
    </row>
    <row r="195" spans="1:11" ht="14.45" customHeight="1" x14ac:dyDescent="0.2">
      <c r="A195" s="483" t="s">
        <v>471</v>
      </c>
      <c r="B195" s="484" t="s">
        <v>472</v>
      </c>
      <c r="C195" s="485" t="s">
        <v>481</v>
      </c>
      <c r="D195" s="486" t="s">
        <v>482</v>
      </c>
      <c r="E195" s="485" t="s">
        <v>738</v>
      </c>
      <c r="F195" s="486" t="s">
        <v>739</v>
      </c>
      <c r="G195" s="485" t="s">
        <v>1077</v>
      </c>
      <c r="H195" s="485" t="s">
        <v>1078</v>
      </c>
      <c r="I195" s="488">
        <v>0.47999998927116394</v>
      </c>
      <c r="J195" s="488">
        <v>200</v>
      </c>
      <c r="K195" s="489">
        <v>96</v>
      </c>
    </row>
    <row r="196" spans="1:11" ht="14.45" customHeight="1" x14ac:dyDescent="0.2">
      <c r="A196" s="483" t="s">
        <v>471</v>
      </c>
      <c r="B196" s="484" t="s">
        <v>472</v>
      </c>
      <c r="C196" s="485" t="s">
        <v>481</v>
      </c>
      <c r="D196" s="486" t="s">
        <v>482</v>
      </c>
      <c r="E196" s="485" t="s">
        <v>738</v>
      </c>
      <c r="F196" s="486" t="s">
        <v>739</v>
      </c>
      <c r="G196" s="485" t="s">
        <v>744</v>
      </c>
      <c r="H196" s="485" t="s">
        <v>745</v>
      </c>
      <c r="I196" s="488">
        <v>0.36142858437129427</v>
      </c>
      <c r="J196" s="488">
        <v>800</v>
      </c>
      <c r="K196" s="489">
        <v>289</v>
      </c>
    </row>
    <row r="197" spans="1:11" ht="14.45" customHeight="1" x14ac:dyDescent="0.2">
      <c r="A197" s="483" t="s">
        <v>471</v>
      </c>
      <c r="B197" s="484" t="s">
        <v>472</v>
      </c>
      <c r="C197" s="485" t="s">
        <v>481</v>
      </c>
      <c r="D197" s="486" t="s">
        <v>482</v>
      </c>
      <c r="E197" s="485" t="s">
        <v>750</v>
      </c>
      <c r="F197" s="486" t="s">
        <v>751</v>
      </c>
      <c r="G197" s="485" t="s">
        <v>1079</v>
      </c>
      <c r="H197" s="485" t="s">
        <v>1080</v>
      </c>
      <c r="I197" s="488">
        <v>13.603333155314127</v>
      </c>
      <c r="J197" s="488">
        <v>300</v>
      </c>
      <c r="K197" s="489">
        <v>4081</v>
      </c>
    </row>
    <row r="198" spans="1:11" ht="14.45" customHeight="1" x14ac:dyDescent="0.2">
      <c r="A198" s="483" t="s">
        <v>471</v>
      </c>
      <c r="B198" s="484" t="s">
        <v>472</v>
      </c>
      <c r="C198" s="485" t="s">
        <v>481</v>
      </c>
      <c r="D198" s="486" t="s">
        <v>482</v>
      </c>
      <c r="E198" s="485" t="s">
        <v>750</v>
      </c>
      <c r="F198" s="486" t="s">
        <v>751</v>
      </c>
      <c r="G198" s="485" t="s">
        <v>760</v>
      </c>
      <c r="H198" s="485" t="s">
        <v>761</v>
      </c>
      <c r="I198" s="488">
        <v>2.8950001001358032</v>
      </c>
      <c r="J198" s="488">
        <v>1200</v>
      </c>
      <c r="K198" s="489">
        <v>3474</v>
      </c>
    </row>
    <row r="199" spans="1:11" ht="14.45" customHeight="1" x14ac:dyDescent="0.2">
      <c r="A199" s="483" t="s">
        <v>471</v>
      </c>
      <c r="B199" s="484" t="s">
        <v>472</v>
      </c>
      <c r="C199" s="485" t="s">
        <v>481</v>
      </c>
      <c r="D199" s="486" t="s">
        <v>482</v>
      </c>
      <c r="E199" s="485" t="s">
        <v>750</v>
      </c>
      <c r="F199" s="486" t="s">
        <v>751</v>
      </c>
      <c r="G199" s="485" t="s">
        <v>762</v>
      </c>
      <c r="H199" s="485" t="s">
        <v>1081</v>
      </c>
      <c r="I199" s="488">
        <v>2.2999999523162842</v>
      </c>
      <c r="J199" s="488">
        <v>600</v>
      </c>
      <c r="K199" s="489">
        <v>1380</v>
      </c>
    </row>
    <row r="200" spans="1:11" ht="14.45" customHeight="1" x14ac:dyDescent="0.2">
      <c r="A200" s="483" t="s">
        <v>471</v>
      </c>
      <c r="B200" s="484" t="s">
        <v>472</v>
      </c>
      <c r="C200" s="485" t="s">
        <v>481</v>
      </c>
      <c r="D200" s="486" t="s">
        <v>482</v>
      </c>
      <c r="E200" s="485" t="s">
        <v>750</v>
      </c>
      <c r="F200" s="486" t="s">
        <v>751</v>
      </c>
      <c r="G200" s="485" t="s">
        <v>1082</v>
      </c>
      <c r="H200" s="485" t="s">
        <v>1083</v>
      </c>
      <c r="I200" s="488">
        <v>3.3900001049041748</v>
      </c>
      <c r="J200" s="488">
        <v>1400</v>
      </c>
      <c r="K200" s="489">
        <v>4746</v>
      </c>
    </row>
    <row r="201" spans="1:11" ht="14.45" customHeight="1" x14ac:dyDescent="0.2">
      <c r="A201" s="483" t="s">
        <v>471</v>
      </c>
      <c r="B201" s="484" t="s">
        <v>472</v>
      </c>
      <c r="C201" s="485" t="s">
        <v>481</v>
      </c>
      <c r="D201" s="486" t="s">
        <v>482</v>
      </c>
      <c r="E201" s="485" t="s">
        <v>750</v>
      </c>
      <c r="F201" s="486" t="s">
        <v>751</v>
      </c>
      <c r="G201" s="485" t="s">
        <v>1084</v>
      </c>
      <c r="H201" s="485" t="s">
        <v>1085</v>
      </c>
      <c r="I201" s="488">
        <v>3.565000057220459</v>
      </c>
      <c r="J201" s="488">
        <v>1000</v>
      </c>
      <c r="K201" s="489">
        <v>3456</v>
      </c>
    </row>
    <row r="202" spans="1:11" ht="14.45" customHeight="1" x14ac:dyDescent="0.2">
      <c r="A202" s="483" t="s">
        <v>471</v>
      </c>
      <c r="B202" s="484" t="s">
        <v>472</v>
      </c>
      <c r="C202" s="485" t="s">
        <v>481</v>
      </c>
      <c r="D202" s="486" t="s">
        <v>482</v>
      </c>
      <c r="E202" s="485" t="s">
        <v>750</v>
      </c>
      <c r="F202" s="486" t="s">
        <v>751</v>
      </c>
      <c r="G202" s="485" t="s">
        <v>1086</v>
      </c>
      <c r="H202" s="485" t="s">
        <v>1087</v>
      </c>
      <c r="I202" s="488">
        <v>3.869999885559082</v>
      </c>
      <c r="J202" s="488">
        <v>600</v>
      </c>
      <c r="K202" s="489">
        <v>2322</v>
      </c>
    </row>
    <row r="203" spans="1:11" ht="14.45" customHeight="1" x14ac:dyDescent="0.2">
      <c r="A203" s="483" t="s">
        <v>471</v>
      </c>
      <c r="B203" s="484" t="s">
        <v>472</v>
      </c>
      <c r="C203" s="485" t="s">
        <v>481</v>
      </c>
      <c r="D203" s="486" t="s">
        <v>482</v>
      </c>
      <c r="E203" s="485" t="s">
        <v>750</v>
      </c>
      <c r="F203" s="486" t="s">
        <v>751</v>
      </c>
      <c r="G203" s="485" t="s">
        <v>1086</v>
      </c>
      <c r="H203" s="485" t="s">
        <v>1088</v>
      </c>
      <c r="I203" s="488">
        <v>3.869999885559082</v>
      </c>
      <c r="J203" s="488">
        <v>800</v>
      </c>
      <c r="K203" s="489">
        <v>3096</v>
      </c>
    </row>
    <row r="204" spans="1:11" ht="14.45" customHeight="1" x14ac:dyDescent="0.2">
      <c r="A204" s="483" t="s">
        <v>471</v>
      </c>
      <c r="B204" s="484" t="s">
        <v>472</v>
      </c>
      <c r="C204" s="485" t="s">
        <v>481</v>
      </c>
      <c r="D204" s="486" t="s">
        <v>482</v>
      </c>
      <c r="E204" s="485" t="s">
        <v>750</v>
      </c>
      <c r="F204" s="486" t="s">
        <v>751</v>
      </c>
      <c r="G204" s="485" t="s">
        <v>1089</v>
      </c>
      <c r="H204" s="485" t="s">
        <v>1090</v>
      </c>
      <c r="I204" s="488">
        <v>3.0199999809265137</v>
      </c>
      <c r="J204" s="488">
        <v>200</v>
      </c>
      <c r="K204" s="489">
        <v>604</v>
      </c>
    </row>
    <row r="205" spans="1:11" ht="14.45" customHeight="1" x14ac:dyDescent="0.2">
      <c r="A205" s="483" t="s">
        <v>471</v>
      </c>
      <c r="B205" s="484" t="s">
        <v>472</v>
      </c>
      <c r="C205" s="485" t="s">
        <v>481</v>
      </c>
      <c r="D205" s="486" t="s">
        <v>482</v>
      </c>
      <c r="E205" s="485" t="s">
        <v>750</v>
      </c>
      <c r="F205" s="486" t="s">
        <v>751</v>
      </c>
      <c r="G205" s="485" t="s">
        <v>770</v>
      </c>
      <c r="H205" s="485" t="s">
        <v>771</v>
      </c>
      <c r="I205" s="488">
        <v>2.4200000762939453</v>
      </c>
      <c r="J205" s="488">
        <v>800</v>
      </c>
      <c r="K205" s="489">
        <v>1936</v>
      </c>
    </row>
    <row r="206" spans="1:11" ht="14.45" customHeight="1" thickBot="1" x14ac:dyDescent="0.25">
      <c r="A206" s="490" t="s">
        <v>471</v>
      </c>
      <c r="B206" s="491" t="s">
        <v>472</v>
      </c>
      <c r="C206" s="492" t="s">
        <v>481</v>
      </c>
      <c r="D206" s="493" t="s">
        <v>482</v>
      </c>
      <c r="E206" s="492" t="s">
        <v>750</v>
      </c>
      <c r="F206" s="493" t="s">
        <v>751</v>
      </c>
      <c r="G206" s="492" t="s">
        <v>1091</v>
      </c>
      <c r="H206" s="492" t="s">
        <v>1092</v>
      </c>
      <c r="I206" s="495">
        <v>3.0199999809265137</v>
      </c>
      <c r="J206" s="495">
        <v>200</v>
      </c>
      <c r="K206" s="496">
        <v>604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6E3DDC1-7C7F-425A-9476-393CE9389825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27.574999999999992</v>
      </c>
      <c r="D6" s="307"/>
      <c r="E6" s="307"/>
      <c r="F6" s="306"/>
      <c r="G6" s="308">
        <f ca="1">SUM(Tabulka[05 h_vram])/2</f>
        <v>33344.65</v>
      </c>
      <c r="H6" s="307">
        <f ca="1">SUM(Tabulka[06 h_naduv])/2</f>
        <v>559.1</v>
      </c>
      <c r="I6" s="307">
        <f ca="1">SUM(Tabulka[07 h_nadzk])/2</f>
        <v>966.2</v>
      </c>
      <c r="J6" s="306">
        <f ca="1">SUM(Tabulka[08 h_oon])/2</f>
        <v>30.5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825797</v>
      </c>
      <c r="N6" s="307">
        <f ca="1">SUM(Tabulka[12 m_oc])/2</f>
        <v>825797</v>
      </c>
      <c r="O6" s="306">
        <f ca="1">SUM(Tabulka[13 m_sk])/2</f>
        <v>14221439</v>
      </c>
      <c r="P6" s="305">
        <f ca="1">SUM(Tabulka[14_vzsk])/2</f>
        <v>40980</v>
      </c>
      <c r="Q6" s="305">
        <f ca="1">SUM(Tabulka[15_vzpl])/2</f>
        <v>35977.836605693687</v>
      </c>
      <c r="R6" s="304">
        <f ca="1">IF(Q6=0,0,P6/Q6)</f>
        <v>1.139034579792235</v>
      </c>
      <c r="S6" s="303">
        <f ca="1">Q6-P6</f>
        <v>-5002.1633943063134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6.125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7439.45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30.5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353066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353066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4071929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11567.937438905181</v>
      </c>
      <c r="R8" s="287">
        <f ca="1">IF(Tabulka[[#This Row],[15_vzpl]]=0,"",Tabulka[[#This Row],[14_vzsk]]/Tabulka[[#This Row],[15_vzpl]])</f>
        <v>1.231853135034646</v>
      </c>
      <c r="S8" s="286">
        <f ca="1">IF(Tabulka[[#This Row],[15_vzpl]]-Tabulka[[#This Row],[14_vzsk]]=0,"",Tabulka[[#This Row],[15_vzpl]]-Tabulka[[#This Row],[14_vzsk]])</f>
        <v>-2682.0625610948191</v>
      </c>
    </row>
    <row r="9" spans="1:19" x14ac:dyDescent="0.25">
      <c r="A9" s="285">
        <v>99</v>
      </c>
      <c r="B9" s="284" t="s">
        <v>1106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1.9250000000000003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2371.4500000000003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30.5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44538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44538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788464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11567.937438905181</v>
      </c>
      <c r="R9" s="287">
        <f ca="1">IF(Tabulka[[#This Row],[15_vzpl]]=0,"",Tabulka[[#This Row],[14_vzsk]]/Tabulka[[#This Row],[15_vzpl]])</f>
        <v>1.231853135034646</v>
      </c>
      <c r="S9" s="286">
        <f ca="1">IF(Tabulka[[#This Row],[15_vzpl]]-Tabulka[[#This Row],[14_vzsk]]=0,"",Tabulka[[#This Row],[15_vzpl]]-Tabulka[[#This Row],[14_vzsk]])</f>
        <v>-2682.0625610948191</v>
      </c>
    </row>
    <row r="10" spans="1:19" x14ac:dyDescent="0.25">
      <c r="A10" s="285">
        <v>100</v>
      </c>
      <c r="B10" s="284" t="s">
        <v>1107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335138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1108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289628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289628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2948327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1094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10.849999999999998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13288.4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1.6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551.70000000000005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289688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289688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5835796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15076.565833455172</v>
      </c>
      <c r="R12" s="287">
        <f ca="1">IF(Tabulka[[#This Row],[15_vzpl]]=0,"",Tabulka[[#This Row],[14_vzsk]]/Tabulka[[#This Row],[15_vzpl]])</f>
        <v>1.7729501728228882</v>
      </c>
      <c r="S12" s="286">
        <f ca="1">IF(Tabulka[[#This Row],[15_vzpl]]-Tabulka[[#This Row],[14_vzsk]]=0,"",Tabulka[[#This Row],[15_vzpl]]-Tabulka[[#This Row],[14_vzsk]])</f>
        <v>-11653.434166544828</v>
      </c>
    </row>
    <row r="13" spans="1:19" x14ac:dyDescent="0.25">
      <c r="A13" s="285">
        <v>526</v>
      </c>
      <c r="B13" s="284" t="s">
        <v>1109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10.793749999999999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13218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1.6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492.7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289116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289116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5793089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15076.565833455172</v>
      </c>
      <c r="R13" s="287">
        <f ca="1">IF(Tabulka[[#This Row],[15_vzpl]]=0,"",Tabulka[[#This Row],[14_vzsk]]/Tabulka[[#This Row],[15_vzpl]])</f>
        <v>1.7729501728228882</v>
      </c>
      <c r="S13" s="286">
        <f ca="1">IF(Tabulka[[#This Row],[15_vzpl]]-Tabulka[[#This Row],[14_vzsk]]=0,"",Tabulka[[#This Row],[15_vzpl]]-Tabulka[[#This Row],[14_vzsk]])</f>
        <v>-11653.434166544828</v>
      </c>
    </row>
    <row r="14" spans="1:19" x14ac:dyDescent="0.25">
      <c r="A14" s="285">
        <v>746</v>
      </c>
      <c r="B14" s="284" t="s">
        <v>1110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5.6249999999999994E-2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70.399999999999991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42707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1095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8.7999999999999989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155133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155133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3788484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9333.3333333333339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9333.3333333333339</v>
      </c>
    </row>
    <row r="16" spans="1:19" x14ac:dyDescent="0.25">
      <c r="A16" s="285">
        <v>303</v>
      </c>
      <c r="B16" s="284" t="s">
        <v>1111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9333.3333333333339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9333.3333333333339</v>
      </c>
    </row>
    <row r="17" spans="1:19" x14ac:dyDescent="0.25">
      <c r="A17" s="285">
        <v>304</v>
      </c>
      <c r="B17" s="284" t="s">
        <v>1112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12693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12693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420010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305</v>
      </c>
      <c r="B18" s="284" t="s">
        <v>1113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32996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32996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619063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1114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14296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14296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431912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409</v>
      </c>
      <c r="B20" s="284" t="s">
        <v>1115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5928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86668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86668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2074922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642</v>
      </c>
      <c r="B21" s="284" t="s">
        <v>1116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242577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1096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2256.8000000000002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525230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1117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2256.8000000000002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525230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1A48E4F-196B-49CD-A9CD-FFDEBCCEE50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1105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6.1</v>
      </c>
      <c r="F4" s="314"/>
      <c r="G4" s="314"/>
      <c r="H4" s="314"/>
      <c r="I4" s="314">
        <v>1028</v>
      </c>
      <c r="J4" s="314">
        <v>10</v>
      </c>
      <c r="K4" s="314">
        <v>38.5</v>
      </c>
      <c r="L4" s="314">
        <v>4.5</v>
      </c>
      <c r="M4" s="314"/>
      <c r="N4" s="314"/>
      <c r="O4" s="314"/>
      <c r="P4" s="314"/>
      <c r="Q4" s="314">
        <v>340419</v>
      </c>
      <c r="R4" s="314"/>
      <c r="S4" s="314">
        <v>1445.9921798631476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</v>
      </c>
      <c r="I5">
        <v>336</v>
      </c>
      <c r="L5">
        <v>4.5</v>
      </c>
      <c r="Q5">
        <v>56277</v>
      </c>
      <c r="S5">
        <v>1445.9921798631476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0.8</v>
      </c>
      <c r="I6">
        <v>136</v>
      </c>
      <c r="K6">
        <v>14.5</v>
      </c>
      <c r="Q6">
        <v>3285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3.3</v>
      </c>
      <c r="I7">
        <v>556</v>
      </c>
      <c r="J7">
        <v>10</v>
      </c>
      <c r="K7">
        <v>24</v>
      </c>
      <c r="Q7">
        <v>280857</v>
      </c>
    </row>
    <row r="8" spans="1:19" x14ac:dyDescent="0.25">
      <c r="A8" s="321" t="s">
        <v>166</v>
      </c>
      <c r="B8" s="320">
        <v>5</v>
      </c>
      <c r="C8">
        <v>1</v>
      </c>
      <c r="D8" t="s">
        <v>1094</v>
      </c>
      <c r="E8">
        <v>11.1</v>
      </c>
      <c r="I8">
        <v>1678</v>
      </c>
      <c r="K8">
        <v>59</v>
      </c>
      <c r="Q8">
        <v>580035</v>
      </c>
      <c r="R8">
        <v>1600</v>
      </c>
      <c r="S8">
        <v>1884.5707291818965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11</v>
      </c>
      <c r="I9">
        <v>1661.6</v>
      </c>
      <c r="Q9">
        <v>555421</v>
      </c>
      <c r="R9">
        <v>1600</v>
      </c>
      <c r="S9">
        <v>1884.5707291818965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</v>
      </c>
      <c r="I10">
        <v>16.399999999999999</v>
      </c>
      <c r="K10">
        <v>59</v>
      </c>
      <c r="Q10">
        <v>24614</v>
      </c>
    </row>
    <row r="11" spans="1:19" x14ac:dyDescent="0.25">
      <c r="A11" s="319" t="s">
        <v>169</v>
      </c>
      <c r="B11" s="318">
        <v>8</v>
      </c>
      <c r="C11">
        <v>1</v>
      </c>
      <c r="D11" t="s">
        <v>1095</v>
      </c>
      <c r="E11">
        <v>8.8000000000000007</v>
      </c>
      <c r="I11">
        <v>1432</v>
      </c>
      <c r="J11">
        <v>16</v>
      </c>
      <c r="K11">
        <v>14</v>
      </c>
      <c r="Q11">
        <v>388386</v>
      </c>
      <c r="S11">
        <v>1166.6666666666667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1166.6666666666667</v>
      </c>
    </row>
    <row r="13" spans="1:19" x14ac:dyDescent="0.25">
      <c r="A13" s="319" t="s">
        <v>171</v>
      </c>
      <c r="B13" s="318">
        <v>10</v>
      </c>
      <c r="C13">
        <v>1</v>
      </c>
      <c r="D13">
        <v>304</v>
      </c>
      <c r="E13">
        <v>0.8</v>
      </c>
      <c r="I13">
        <v>120</v>
      </c>
      <c r="K13">
        <v>14</v>
      </c>
      <c r="Q13">
        <v>42561</v>
      </c>
    </row>
    <row r="14" spans="1:19" x14ac:dyDescent="0.25">
      <c r="A14" s="321" t="s">
        <v>172</v>
      </c>
      <c r="B14" s="320">
        <v>11</v>
      </c>
      <c r="C14">
        <v>1</v>
      </c>
      <c r="D14">
        <v>305</v>
      </c>
      <c r="E14">
        <v>1</v>
      </c>
      <c r="I14">
        <v>168</v>
      </c>
      <c r="Q14">
        <v>64120</v>
      </c>
    </row>
    <row r="15" spans="1:19" x14ac:dyDescent="0.25">
      <c r="A15" s="319" t="s">
        <v>173</v>
      </c>
      <c r="B15" s="318">
        <v>12</v>
      </c>
      <c r="C15">
        <v>1</v>
      </c>
      <c r="D15">
        <v>310</v>
      </c>
      <c r="E15">
        <v>1</v>
      </c>
      <c r="I15">
        <v>168</v>
      </c>
      <c r="Q15">
        <v>44010</v>
      </c>
    </row>
    <row r="16" spans="1:19" x14ac:dyDescent="0.25">
      <c r="A16" s="317" t="s">
        <v>161</v>
      </c>
      <c r="B16" s="316">
        <v>2021</v>
      </c>
      <c r="C16">
        <v>1</v>
      </c>
      <c r="D16">
        <v>409</v>
      </c>
      <c r="E16">
        <v>5</v>
      </c>
      <c r="I16">
        <v>832</v>
      </c>
      <c r="J16">
        <v>16</v>
      </c>
      <c r="Q16">
        <v>212174</v>
      </c>
    </row>
    <row r="17" spans="3:19" x14ac:dyDescent="0.25">
      <c r="C17">
        <v>1</v>
      </c>
      <c r="D17">
        <v>642</v>
      </c>
      <c r="E17">
        <v>1</v>
      </c>
      <c r="I17">
        <v>144</v>
      </c>
      <c r="Q17">
        <v>25521</v>
      </c>
    </row>
    <row r="18" spans="3:19" x14ac:dyDescent="0.25">
      <c r="C18">
        <v>1</v>
      </c>
      <c r="D18" t="s">
        <v>1096</v>
      </c>
      <c r="E18">
        <v>1.8</v>
      </c>
      <c r="I18">
        <v>294.39999999999998</v>
      </c>
      <c r="Q18">
        <v>56774</v>
      </c>
    </row>
    <row r="19" spans="3:19" x14ac:dyDescent="0.25">
      <c r="C19">
        <v>1</v>
      </c>
      <c r="D19">
        <v>30</v>
      </c>
      <c r="E19">
        <v>1.8</v>
      </c>
      <c r="I19">
        <v>294.39999999999998</v>
      </c>
      <c r="Q19">
        <v>56774</v>
      </c>
    </row>
    <row r="20" spans="3:19" x14ac:dyDescent="0.25">
      <c r="C20" t="s">
        <v>1097</v>
      </c>
      <c r="E20">
        <v>27.800000000000004</v>
      </c>
      <c r="I20">
        <v>4432.3999999999996</v>
      </c>
      <c r="J20">
        <v>26</v>
      </c>
      <c r="K20">
        <v>111.5</v>
      </c>
      <c r="L20">
        <v>4.5</v>
      </c>
      <c r="Q20">
        <v>1365614</v>
      </c>
      <c r="R20">
        <v>1600</v>
      </c>
      <c r="S20">
        <v>4497.2295757117108</v>
      </c>
    </row>
    <row r="21" spans="3:19" x14ac:dyDescent="0.25">
      <c r="C21">
        <v>2</v>
      </c>
      <c r="D21" t="s">
        <v>210</v>
      </c>
      <c r="E21">
        <v>6.1</v>
      </c>
      <c r="I21">
        <v>920</v>
      </c>
      <c r="J21">
        <v>8.5</v>
      </c>
      <c r="K21">
        <v>19</v>
      </c>
      <c r="L21">
        <v>5</v>
      </c>
      <c r="Q21">
        <v>451309</v>
      </c>
      <c r="S21">
        <v>1445.9921798631476</v>
      </c>
    </row>
    <row r="22" spans="3:19" x14ac:dyDescent="0.25">
      <c r="C22">
        <v>2</v>
      </c>
      <c r="D22">
        <v>99</v>
      </c>
      <c r="E22">
        <v>2</v>
      </c>
      <c r="I22">
        <v>292</v>
      </c>
      <c r="L22">
        <v>5</v>
      </c>
      <c r="Q22">
        <v>109747</v>
      </c>
      <c r="S22">
        <v>1445.9921798631476</v>
      </c>
    </row>
    <row r="23" spans="3:19" x14ac:dyDescent="0.25">
      <c r="C23">
        <v>2</v>
      </c>
      <c r="D23">
        <v>100</v>
      </c>
      <c r="E23">
        <v>0.8</v>
      </c>
      <c r="I23">
        <v>128</v>
      </c>
      <c r="Q23">
        <v>35516</v>
      </c>
    </row>
    <row r="24" spans="3:19" x14ac:dyDescent="0.25">
      <c r="C24">
        <v>2</v>
      </c>
      <c r="D24">
        <v>101</v>
      </c>
      <c r="E24">
        <v>3.3</v>
      </c>
      <c r="I24">
        <v>500</v>
      </c>
      <c r="J24">
        <v>8.5</v>
      </c>
      <c r="K24">
        <v>19</v>
      </c>
      <c r="Q24">
        <v>306046</v>
      </c>
    </row>
    <row r="25" spans="3:19" x14ac:dyDescent="0.25">
      <c r="C25">
        <v>2</v>
      </c>
      <c r="D25" t="s">
        <v>1094</v>
      </c>
      <c r="E25">
        <v>10.9</v>
      </c>
      <c r="I25">
        <v>1627.2</v>
      </c>
      <c r="K25">
        <v>56</v>
      </c>
      <c r="Q25">
        <v>596860</v>
      </c>
      <c r="R25">
        <v>1930</v>
      </c>
      <c r="S25">
        <v>1884.5707291818965</v>
      </c>
    </row>
    <row r="26" spans="3:19" x14ac:dyDescent="0.25">
      <c r="C26">
        <v>2</v>
      </c>
      <c r="D26">
        <v>526</v>
      </c>
      <c r="E26">
        <v>10.85</v>
      </c>
      <c r="I26">
        <v>1620</v>
      </c>
      <c r="K26">
        <v>56</v>
      </c>
      <c r="Q26">
        <v>594157</v>
      </c>
      <c r="R26">
        <v>1930</v>
      </c>
      <c r="S26">
        <v>1884.5707291818965</v>
      </c>
    </row>
    <row r="27" spans="3:19" x14ac:dyDescent="0.25">
      <c r="C27">
        <v>2</v>
      </c>
      <c r="D27">
        <v>746</v>
      </c>
      <c r="E27">
        <v>0.05</v>
      </c>
      <c r="I27">
        <v>7.2</v>
      </c>
      <c r="Q27">
        <v>2703</v>
      </c>
    </row>
    <row r="28" spans="3:19" x14ac:dyDescent="0.25">
      <c r="C28">
        <v>2</v>
      </c>
      <c r="D28" t="s">
        <v>1095</v>
      </c>
      <c r="E28">
        <v>8.8000000000000007</v>
      </c>
      <c r="I28">
        <v>1188</v>
      </c>
      <c r="J28">
        <v>40</v>
      </c>
      <c r="K28">
        <v>13</v>
      </c>
      <c r="Q28">
        <v>357080</v>
      </c>
      <c r="S28">
        <v>1166.6666666666667</v>
      </c>
    </row>
    <row r="29" spans="3:19" x14ac:dyDescent="0.25">
      <c r="C29">
        <v>2</v>
      </c>
      <c r="D29">
        <v>303</v>
      </c>
      <c r="S29">
        <v>1166.6666666666667</v>
      </c>
    </row>
    <row r="30" spans="3:19" x14ac:dyDescent="0.25">
      <c r="C30">
        <v>2</v>
      </c>
      <c r="D30">
        <v>304</v>
      </c>
      <c r="E30">
        <v>0.8</v>
      </c>
      <c r="I30">
        <v>120</v>
      </c>
      <c r="K30">
        <v>13</v>
      </c>
      <c r="Q30">
        <v>42374</v>
      </c>
    </row>
    <row r="31" spans="3:19" x14ac:dyDescent="0.25">
      <c r="C31">
        <v>2</v>
      </c>
      <c r="D31">
        <v>305</v>
      </c>
      <c r="E31">
        <v>1</v>
      </c>
      <c r="I31">
        <v>136</v>
      </c>
      <c r="Q31">
        <v>64174</v>
      </c>
    </row>
    <row r="32" spans="3:19" x14ac:dyDescent="0.25">
      <c r="C32">
        <v>2</v>
      </c>
      <c r="D32">
        <v>310</v>
      </c>
      <c r="E32">
        <v>1</v>
      </c>
      <c r="I32">
        <v>160</v>
      </c>
      <c r="Q32">
        <v>44010</v>
      </c>
    </row>
    <row r="33" spans="3:19" x14ac:dyDescent="0.25">
      <c r="C33">
        <v>2</v>
      </c>
      <c r="D33">
        <v>409</v>
      </c>
      <c r="E33">
        <v>5</v>
      </c>
      <c r="I33">
        <v>632</v>
      </c>
      <c r="J33">
        <v>40</v>
      </c>
      <c r="Q33">
        <v>181135</v>
      </c>
    </row>
    <row r="34" spans="3:19" x14ac:dyDescent="0.25">
      <c r="C34">
        <v>2</v>
      </c>
      <c r="D34">
        <v>642</v>
      </c>
      <c r="E34">
        <v>1</v>
      </c>
      <c r="I34">
        <v>140</v>
      </c>
      <c r="Q34">
        <v>25387</v>
      </c>
    </row>
    <row r="35" spans="3:19" x14ac:dyDescent="0.25">
      <c r="C35">
        <v>2</v>
      </c>
      <c r="D35" t="s">
        <v>1096</v>
      </c>
      <c r="E35">
        <v>1.8</v>
      </c>
      <c r="I35">
        <v>260.8</v>
      </c>
      <c r="Q35">
        <v>56709</v>
      </c>
    </row>
    <row r="36" spans="3:19" x14ac:dyDescent="0.25">
      <c r="C36">
        <v>2</v>
      </c>
      <c r="D36">
        <v>30</v>
      </c>
      <c r="E36">
        <v>1.8</v>
      </c>
      <c r="I36">
        <v>260.8</v>
      </c>
      <c r="Q36">
        <v>56709</v>
      </c>
    </row>
    <row r="37" spans="3:19" x14ac:dyDescent="0.25">
      <c r="C37" t="s">
        <v>1098</v>
      </c>
      <c r="E37">
        <v>27.6</v>
      </c>
      <c r="I37">
        <v>3996</v>
      </c>
      <c r="J37">
        <v>48.5</v>
      </c>
      <c r="K37">
        <v>88</v>
      </c>
      <c r="L37">
        <v>5</v>
      </c>
      <c r="Q37">
        <v>1461958</v>
      </c>
      <c r="R37">
        <v>1930</v>
      </c>
      <c r="S37">
        <v>4497.2295757117108</v>
      </c>
    </row>
    <row r="38" spans="3:19" x14ac:dyDescent="0.25">
      <c r="C38">
        <v>3</v>
      </c>
      <c r="D38" t="s">
        <v>210</v>
      </c>
      <c r="E38">
        <v>6.1</v>
      </c>
      <c r="I38">
        <v>1098</v>
      </c>
      <c r="J38">
        <v>7</v>
      </c>
      <c r="K38">
        <v>91</v>
      </c>
      <c r="L38">
        <v>8</v>
      </c>
      <c r="Q38">
        <v>347880</v>
      </c>
      <c r="R38">
        <v>6000</v>
      </c>
      <c r="S38">
        <v>1445.9921798631476</v>
      </c>
    </row>
    <row r="39" spans="3:19" x14ac:dyDescent="0.25">
      <c r="C39">
        <v>3</v>
      </c>
      <c r="D39">
        <v>99</v>
      </c>
      <c r="E39">
        <v>2</v>
      </c>
      <c r="I39">
        <v>368</v>
      </c>
      <c r="L39">
        <v>8</v>
      </c>
      <c r="Q39">
        <v>61675</v>
      </c>
      <c r="R39">
        <v>6000</v>
      </c>
      <c r="S39">
        <v>1445.9921798631476</v>
      </c>
    </row>
    <row r="40" spans="3:19" x14ac:dyDescent="0.25">
      <c r="C40">
        <v>3</v>
      </c>
      <c r="D40">
        <v>100</v>
      </c>
      <c r="E40">
        <v>0.8</v>
      </c>
      <c r="I40">
        <v>152</v>
      </c>
      <c r="K40">
        <v>4</v>
      </c>
      <c r="Q40">
        <v>11603</v>
      </c>
    </row>
    <row r="41" spans="3:19" x14ac:dyDescent="0.25">
      <c r="C41">
        <v>3</v>
      </c>
      <c r="D41">
        <v>101</v>
      </c>
      <c r="E41">
        <v>3.3</v>
      </c>
      <c r="I41">
        <v>578</v>
      </c>
      <c r="J41">
        <v>7</v>
      </c>
      <c r="K41">
        <v>87</v>
      </c>
      <c r="Q41">
        <v>274602</v>
      </c>
    </row>
    <row r="42" spans="3:19" x14ac:dyDescent="0.25">
      <c r="C42">
        <v>3</v>
      </c>
      <c r="D42" t="s">
        <v>1094</v>
      </c>
      <c r="E42">
        <v>10.9</v>
      </c>
      <c r="I42">
        <v>1934</v>
      </c>
      <c r="K42">
        <v>66</v>
      </c>
      <c r="Q42">
        <v>592438</v>
      </c>
      <c r="R42">
        <v>10150</v>
      </c>
      <c r="S42">
        <v>1884.5707291818965</v>
      </c>
    </row>
    <row r="43" spans="3:19" x14ac:dyDescent="0.25">
      <c r="C43">
        <v>3</v>
      </c>
      <c r="D43">
        <v>526</v>
      </c>
      <c r="E43">
        <v>10.85</v>
      </c>
      <c r="I43">
        <v>1926.8</v>
      </c>
      <c r="K43">
        <v>66</v>
      </c>
      <c r="Q43">
        <v>587575</v>
      </c>
      <c r="R43">
        <v>10150</v>
      </c>
      <c r="S43">
        <v>1884.5707291818965</v>
      </c>
    </row>
    <row r="44" spans="3:19" x14ac:dyDescent="0.25">
      <c r="C44">
        <v>3</v>
      </c>
      <c r="D44">
        <v>746</v>
      </c>
      <c r="E44">
        <v>0.05</v>
      </c>
      <c r="I44">
        <v>7.2</v>
      </c>
      <c r="Q44">
        <v>4863</v>
      </c>
    </row>
    <row r="45" spans="3:19" x14ac:dyDescent="0.25">
      <c r="C45">
        <v>3</v>
      </c>
      <c r="D45" t="s">
        <v>1095</v>
      </c>
      <c r="E45">
        <v>8.8000000000000007</v>
      </c>
      <c r="I45">
        <v>1416</v>
      </c>
      <c r="J45">
        <v>108</v>
      </c>
      <c r="K45">
        <v>15</v>
      </c>
      <c r="Q45">
        <v>374264</v>
      </c>
      <c r="S45">
        <v>1166.6666666666667</v>
      </c>
    </row>
    <row r="46" spans="3:19" x14ac:dyDescent="0.25">
      <c r="C46">
        <v>3</v>
      </c>
      <c r="D46">
        <v>303</v>
      </c>
      <c r="S46">
        <v>1166.6666666666667</v>
      </c>
    </row>
    <row r="47" spans="3:19" x14ac:dyDescent="0.25">
      <c r="C47">
        <v>3</v>
      </c>
      <c r="D47">
        <v>304</v>
      </c>
      <c r="E47">
        <v>0.8</v>
      </c>
      <c r="I47">
        <v>136</v>
      </c>
      <c r="K47">
        <v>15</v>
      </c>
      <c r="Q47">
        <v>42743</v>
      </c>
    </row>
    <row r="48" spans="3:19" x14ac:dyDescent="0.25">
      <c r="C48">
        <v>3</v>
      </c>
      <c r="D48">
        <v>305</v>
      </c>
      <c r="E48">
        <v>1</v>
      </c>
      <c r="I48">
        <v>160</v>
      </c>
      <c r="Q48">
        <v>65429</v>
      </c>
    </row>
    <row r="49" spans="3:19" x14ac:dyDescent="0.25">
      <c r="C49">
        <v>3</v>
      </c>
      <c r="D49">
        <v>310</v>
      </c>
      <c r="E49">
        <v>1</v>
      </c>
      <c r="I49">
        <v>168</v>
      </c>
      <c r="Q49">
        <v>44338</v>
      </c>
    </row>
    <row r="50" spans="3:19" x14ac:dyDescent="0.25">
      <c r="C50">
        <v>3</v>
      </c>
      <c r="D50">
        <v>409</v>
      </c>
      <c r="E50">
        <v>5</v>
      </c>
      <c r="I50">
        <v>912</v>
      </c>
      <c r="J50">
        <v>108</v>
      </c>
      <c r="Q50">
        <v>216182</v>
      </c>
    </row>
    <row r="51" spans="3:19" x14ac:dyDescent="0.25">
      <c r="C51">
        <v>3</v>
      </c>
      <c r="D51">
        <v>642</v>
      </c>
      <c r="E51">
        <v>1</v>
      </c>
      <c r="I51">
        <v>40</v>
      </c>
      <c r="Q51">
        <v>5572</v>
      </c>
    </row>
    <row r="52" spans="3:19" x14ac:dyDescent="0.25">
      <c r="C52">
        <v>3</v>
      </c>
      <c r="D52" t="s">
        <v>1096</v>
      </c>
      <c r="E52">
        <v>1.8</v>
      </c>
      <c r="I52">
        <v>319.2</v>
      </c>
      <c r="Q52">
        <v>56996</v>
      </c>
    </row>
    <row r="53" spans="3:19" x14ac:dyDescent="0.25">
      <c r="C53">
        <v>3</v>
      </c>
      <c r="D53">
        <v>30</v>
      </c>
      <c r="E53">
        <v>1.8</v>
      </c>
      <c r="I53">
        <v>319.2</v>
      </c>
      <c r="Q53">
        <v>56996</v>
      </c>
    </row>
    <row r="54" spans="3:19" x14ac:dyDescent="0.25">
      <c r="C54" t="s">
        <v>1099</v>
      </c>
      <c r="E54">
        <v>27.6</v>
      </c>
      <c r="I54">
        <v>4767.2</v>
      </c>
      <c r="J54">
        <v>115</v>
      </c>
      <c r="K54">
        <v>172</v>
      </c>
      <c r="L54">
        <v>8</v>
      </c>
      <c r="Q54">
        <v>1371578</v>
      </c>
      <c r="R54">
        <v>16150</v>
      </c>
      <c r="S54">
        <v>4497.2295757117108</v>
      </c>
    </row>
    <row r="55" spans="3:19" x14ac:dyDescent="0.25">
      <c r="C55">
        <v>4</v>
      </c>
      <c r="D55" t="s">
        <v>210</v>
      </c>
      <c r="E55">
        <v>6.1</v>
      </c>
      <c r="I55">
        <v>1062</v>
      </c>
      <c r="J55">
        <v>9</v>
      </c>
      <c r="K55">
        <v>91</v>
      </c>
      <c r="L55">
        <v>5</v>
      </c>
      <c r="O55">
        <v>207452</v>
      </c>
      <c r="P55">
        <v>207452</v>
      </c>
      <c r="Q55">
        <v>987821</v>
      </c>
      <c r="R55">
        <v>3250</v>
      </c>
      <c r="S55">
        <v>1445.9921798631476</v>
      </c>
    </row>
    <row r="56" spans="3:19" x14ac:dyDescent="0.25">
      <c r="C56">
        <v>4</v>
      </c>
      <c r="D56">
        <v>99</v>
      </c>
      <c r="E56">
        <v>2</v>
      </c>
      <c r="I56">
        <v>344</v>
      </c>
      <c r="L56">
        <v>5</v>
      </c>
      <c r="Q56">
        <v>213262</v>
      </c>
      <c r="R56">
        <v>3250</v>
      </c>
      <c r="S56">
        <v>1445.9921798631476</v>
      </c>
    </row>
    <row r="57" spans="3:19" x14ac:dyDescent="0.25">
      <c r="C57">
        <v>4</v>
      </c>
      <c r="D57">
        <v>100</v>
      </c>
      <c r="E57">
        <v>0.8</v>
      </c>
      <c r="I57">
        <v>136</v>
      </c>
      <c r="K57">
        <v>16</v>
      </c>
      <c r="Q57">
        <v>96020</v>
      </c>
    </row>
    <row r="58" spans="3:19" x14ac:dyDescent="0.25">
      <c r="C58">
        <v>4</v>
      </c>
      <c r="D58">
        <v>101</v>
      </c>
      <c r="E58">
        <v>3.3</v>
      </c>
      <c r="I58">
        <v>582</v>
      </c>
      <c r="J58">
        <v>9</v>
      </c>
      <c r="K58">
        <v>75</v>
      </c>
      <c r="O58">
        <v>207452</v>
      </c>
      <c r="P58">
        <v>207452</v>
      </c>
      <c r="Q58">
        <v>678539</v>
      </c>
    </row>
    <row r="59" spans="3:19" x14ac:dyDescent="0.25">
      <c r="C59">
        <v>4</v>
      </c>
      <c r="D59" t="s">
        <v>1094</v>
      </c>
      <c r="E59">
        <v>10.9</v>
      </c>
      <c r="I59">
        <v>1848</v>
      </c>
      <c r="K59">
        <v>64</v>
      </c>
      <c r="Q59">
        <v>1312898</v>
      </c>
      <c r="R59">
        <v>8700</v>
      </c>
      <c r="S59">
        <v>1884.5707291818965</v>
      </c>
    </row>
    <row r="60" spans="3:19" x14ac:dyDescent="0.25">
      <c r="C60">
        <v>4</v>
      </c>
      <c r="D60">
        <v>526</v>
      </c>
      <c r="E60">
        <v>10.85</v>
      </c>
      <c r="I60">
        <v>1839.2</v>
      </c>
      <c r="K60">
        <v>64</v>
      </c>
      <c r="Q60">
        <v>1308175</v>
      </c>
      <c r="R60">
        <v>8700</v>
      </c>
      <c r="S60">
        <v>1884.5707291818965</v>
      </c>
    </row>
    <row r="61" spans="3:19" x14ac:dyDescent="0.25">
      <c r="C61">
        <v>4</v>
      </c>
      <c r="D61">
        <v>746</v>
      </c>
      <c r="E61">
        <v>0.05</v>
      </c>
      <c r="I61">
        <v>8.8000000000000007</v>
      </c>
      <c r="Q61">
        <v>4723</v>
      </c>
    </row>
    <row r="62" spans="3:19" x14ac:dyDescent="0.25">
      <c r="C62">
        <v>4</v>
      </c>
      <c r="D62" t="s">
        <v>1095</v>
      </c>
      <c r="E62">
        <v>8.8000000000000007</v>
      </c>
      <c r="I62">
        <v>1404</v>
      </c>
      <c r="J62">
        <v>44</v>
      </c>
      <c r="K62">
        <v>11</v>
      </c>
      <c r="Q62">
        <v>931962</v>
      </c>
      <c r="S62">
        <v>1166.6666666666667</v>
      </c>
    </row>
    <row r="63" spans="3:19" x14ac:dyDescent="0.25">
      <c r="C63">
        <v>4</v>
      </c>
      <c r="D63">
        <v>303</v>
      </c>
      <c r="S63">
        <v>1166.6666666666667</v>
      </c>
    </row>
    <row r="64" spans="3:19" x14ac:dyDescent="0.25">
      <c r="C64">
        <v>4</v>
      </c>
      <c r="D64">
        <v>304</v>
      </c>
      <c r="E64">
        <v>0.8</v>
      </c>
      <c r="I64">
        <v>136</v>
      </c>
      <c r="K64">
        <v>11</v>
      </c>
      <c r="Q64">
        <v>102828</v>
      </c>
    </row>
    <row r="65" spans="3:19" x14ac:dyDescent="0.25">
      <c r="C65">
        <v>4</v>
      </c>
      <c r="D65">
        <v>305</v>
      </c>
      <c r="E65">
        <v>1</v>
      </c>
      <c r="I65">
        <v>164</v>
      </c>
      <c r="Q65">
        <v>130916</v>
      </c>
    </row>
    <row r="66" spans="3:19" x14ac:dyDescent="0.25">
      <c r="C66">
        <v>4</v>
      </c>
      <c r="D66">
        <v>310</v>
      </c>
      <c r="E66">
        <v>1</v>
      </c>
      <c r="I66">
        <v>176</v>
      </c>
      <c r="Q66">
        <v>107970</v>
      </c>
    </row>
    <row r="67" spans="3:19" x14ac:dyDescent="0.25">
      <c r="C67">
        <v>4</v>
      </c>
      <c r="D67">
        <v>409</v>
      </c>
      <c r="E67">
        <v>5</v>
      </c>
      <c r="I67">
        <v>776</v>
      </c>
      <c r="J67">
        <v>44</v>
      </c>
      <c r="Q67">
        <v>515894</v>
      </c>
    </row>
    <row r="68" spans="3:19" x14ac:dyDescent="0.25">
      <c r="C68">
        <v>4</v>
      </c>
      <c r="D68">
        <v>642</v>
      </c>
      <c r="E68">
        <v>1</v>
      </c>
      <c r="I68">
        <v>152</v>
      </c>
      <c r="Q68">
        <v>74354</v>
      </c>
    </row>
    <row r="69" spans="3:19" x14ac:dyDescent="0.25">
      <c r="C69">
        <v>4</v>
      </c>
      <c r="D69" t="s">
        <v>1096</v>
      </c>
      <c r="E69">
        <v>1.8</v>
      </c>
      <c r="I69">
        <v>296.8</v>
      </c>
      <c r="Q69">
        <v>106923</v>
      </c>
    </row>
    <row r="70" spans="3:19" x14ac:dyDescent="0.25">
      <c r="C70">
        <v>4</v>
      </c>
      <c r="D70">
        <v>30</v>
      </c>
      <c r="E70">
        <v>1.8</v>
      </c>
      <c r="I70">
        <v>296.8</v>
      </c>
      <c r="Q70">
        <v>106923</v>
      </c>
    </row>
    <row r="71" spans="3:19" x14ac:dyDescent="0.25">
      <c r="C71" t="s">
        <v>1100</v>
      </c>
      <c r="E71">
        <v>27.6</v>
      </c>
      <c r="I71">
        <v>4610.8</v>
      </c>
      <c r="J71">
        <v>53</v>
      </c>
      <c r="K71">
        <v>166</v>
      </c>
      <c r="L71">
        <v>5</v>
      </c>
      <c r="O71">
        <v>207452</v>
      </c>
      <c r="P71">
        <v>207452</v>
      </c>
      <c r="Q71">
        <v>3339604</v>
      </c>
      <c r="R71">
        <v>11950</v>
      </c>
      <c r="S71">
        <v>4497.2295757117108</v>
      </c>
    </row>
    <row r="72" spans="3:19" x14ac:dyDescent="0.25">
      <c r="C72">
        <v>5</v>
      </c>
      <c r="D72" t="s">
        <v>210</v>
      </c>
      <c r="E72">
        <v>6.2</v>
      </c>
      <c r="I72">
        <v>968.25</v>
      </c>
      <c r="J72">
        <v>9</v>
      </c>
      <c r="K72">
        <v>19</v>
      </c>
      <c r="L72">
        <v>2</v>
      </c>
      <c r="Q72">
        <v>420830</v>
      </c>
      <c r="R72">
        <v>1000</v>
      </c>
      <c r="S72">
        <v>1445.9921798631476</v>
      </c>
    </row>
    <row r="73" spans="3:19" x14ac:dyDescent="0.25">
      <c r="C73">
        <v>5</v>
      </c>
      <c r="D73">
        <v>99</v>
      </c>
      <c r="E73">
        <v>1.9</v>
      </c>
      <c r="I73">
        <v>320.25</v>
      </c>
      <c r="L73">
        <v>2</v>
      </c>
      <c r="Q73">
        <v>76718</v>
      </c>
      <c r="R73">
        <v>1000</v>
      </c>
      <c r="S73">
        <v>1445.9921798631476</v>
      </c>
    </row>
    <row r="74" spans="3:19" x14ac:dyDescent="0.25">
      <c r="C74">
        <v>5</v>
      </c>
      <c r="D74">
        <v>100</v>
      </c>
      <c r="E74">
        <v>0.8</v>
      </c>
      <c r="I74">
        <v>128</v>
      </c>
      <c r="Q74">
        <v>40187</v>
      </c>
    </row>
    <row r="75" spans="3:19" x14ac:dyDescent="0.25">
      <c r="C75">
        <v>5</v>
      </c>
      <c r="D75">
        <v>101</v>
      </c>
      <c r="E75">
        <v>3.5</v>
      </c>
      <c r="I75">
        <v>520</v>
      </c>
      <c r="J75">
        <v>9</v>
      </c>
      <c r="K75">
        <v>19</v>
      </c>
      <c r="Q75">
        <v>303925</v>
      </c>
    </row>
    <row r="76" spans="3:19" x14ac:dyDescent="0.25">
      <c r="C76">
        <v>5</v>
      </c>
      <c r="D76" t="s">
        <v>1094</v>
      </c>
      <c r="E76">
        <v>10.9</v>
      </c>
      <c r="I76">
        <v>1752.05</v>
      </c>
      <c r="K76">
        <v>58.25</v>
      </c>
      <c r="Q76">
        <v>610850</v>
      </c>
      <c r="R76">
        <v>4350</v>
      </c>
      <c r="S76">
        <v>1884.5707291818965</v>
      </c>
    </row>
    <row r="77" spans="3:19" x14ac:dyDescent="0.25">
      <c r="C77">
        <v>5</v>
      </c>
      <c r="D77">
        <v>526</v>
      </c>
      <c r="E77">
        <v>10.85</v>
      </c>
      <c r="I77">
        <v>1744.85</v>
      </c>
      <c r="K77">
        <v>58.25</v>
      </c>
      <c r="Q77">
        <v>609526</v>
      </c>
      <c r="R77">
        <v>4350</v>
      </c>
      <c r="S77">
        <v>1884.5707291818965</v>
      </c>
    </row>
    <row r="78" spans="3:19" x14ac:dyDescent="0.25">
      <c r="C78">
        <v>5</v>
      </c>
      <c r="D78">
        <v>746</v>
      </c>
      <c r="E78">
        <v>0.05</v>
      </c>
      <c r="I78">
        <v>7.2</v>
      </c>
      <c r="Q78">
        <v>1324</v>
      </c>
    </row>
    <row r="79" spans="3:19" x14ac:dyDescent="0.25">
      <c r="C79">
        <v>5</v>
      </c>
      <c r="D79" t="s">
        <v>1095</v>
      </c>
      <c r="E79">
        <v>8.8000000000000007</v>
      </c>
      <c r="I79">
        <v>1372</v>
      </c>
      <c r="J79">
        <v>36</v>
      </c>
      <c r="K79">
        <v>16</v>
      </c>
      <c r="Q79">
        <v>363869</v>
      </c>
      <c r="S79">
        <v>1166.6666666666667</v>
      </c>
    </row>
    <row r="80" spans="3:19" x14ac:dyDescent="0.25">
      <c r="C80">
        <v>5</v>
      </c>
      <c r="D80">
        <v>303</v>
      </c>
      <c r="S80">
        <v>1166.6666666666667</v>
      </c>
    </row>
    <row r="81" spans="3:19" x14ac:dyDescent="0.25">
      <c r="C81">
        <v>5</v>
      </c>
      <c r="D81">
        <v>304</v>
      </c>
      <c r="E81">
        <v>0.8</v>
      </c>
      <c r="I81">
        <v>116</v>
      </c>
      <c r="K81">
        <v>16</v>
      </c>
      <c r="Q81">
        <v>43430</v>
      </c>
    </row>
    <row r="82" spans="3:19" x14ac:dyDescent="0.25">
      <c r="C82">
        <v>5</v>
      </c>
      <c r="D82">
        <v>305</v>
      </c>
      <c r="E82">
        <v>1</v>
      </c>
      <c r="I82">
        <v>168</v>
      </c>
      <c r="Q82">
        <v>64120</v>
      </c>
    </row>
    <row r="83" spans="3:19" x14ac:dyDescent="0.25">
      <c r="C83">
        <v>5</v>
      </c>
      <c r="D83">
        <v>310</v>
      </c>
      <c r="E83">
        <v>1</v>
      </c>
      <c r="I83">
        <v>168</v>
      </c>
      <c r="Q83">
        <v>44010</v>
      </c>
    </row>
    <row r="84" spans="3:19" x14ac:dyDescent="0.25">
      <c r="C84">
        <v>5</v>
      </c>
      <c r="D84">
        <v>409</v>
      </c>
      <c r="E84">
        <v>5</v>
      </c>
      <c r="I84">
        <v>752</v>
      </c>
      <c r="J84">
        <v>36</v>
      </c>
      <c r="Q84">
        <v>186679</v>
      </c>
    </row>
    <row r="85" spans="3:19" x14ac:dyDescent="0.25">
      <c r="C85">
        <v>5</v>
      </c>
      <c r="D85">
        <v>642</v>
      </c>
      <c r="E85">
        <v>1</v>
      </c>
      <c r="I85">
        <v>168</v>
      </c>
      <c r="Q85">
        <v>25630</v>
      </c>
    </row>
    <row r="86" spans="3:19" x14ac:dyDescent="0.25">
      <c r="C86">
        <v>5</v>
      </c>
      <c r="D86" t="s">
        <v>1096</v>
      </c>
      <c r="E86">
        <v>1.8</v>
      </c>
      <c r="I86">
        <v>298.39999999999998</v>
      </c>
      <c r="Q86">
        <v>56723</v>
      </c>
    </row>
    <row r="87" spans="3:19" x14ac:dyDescent="0.25">
      <c r="C87">
        <v>5</v>
      </c>
      <c r="D87">
        <v>30</v>
      </c>
      <c r="E87">
        <v>1.8</v>
      </c>
      <c r="I87">
        <v>298.39999999999998</v>
      </c>
      <c r="Q87">
        <v>56723</v>
      </c>
    </row>
    <row r="88" spans="3:19" x14ac:dyDescent="0.25">
      <c r="C88" t="s">
        <v>1101</v>
      </c>
      <c r="E88">
        <v>27.700000000000003</v>
      </c>
      <c r="I88">
        <v>4390.7</v>
      </c>
      <c r="J88">
        <v>45</v>
      </c>
      <c r="K88">
        <v>93.25</v>
      </c>
      <c r="L88">
        <v>2</v>
      </c>
      <c r="Q88">
        <v>1452272</v>
      </c>
      <c r="R88">
        <v>5350</v>
      </c>
      <c r="S88">
        <v>4497.2295757117108</v>
      </c>
    </row>
    <row r="89" spans="3:19" x14ac:dyDescent="0.25">
      <c r="C89">
        <v>6</v>
      </c>
      <c r="D89" t="s">
        <v>210</v>
      </c>
      <c r="E89">
        <v>6.2</v>
      </c>
      <c r="I89">
        <v>946.63</v>
      </c>
      <c r="J89">
        <v>41</v>
      </c>
      <c r="K89">
        <v>10</v>
      </c>
      <c r="L89">
        <v>2</v>
      </c>
      <c r="Q89">
        <v>445221</v>
      </c>
      <c r="S89">
        <v>1445.9921798631476</v>
      </c>
    </row>
    <row r="90" spans="3:19" x14ac:dyDescent="0.25">
      <c r="C90">
        <v>6</v>
      </c>
      <c r="D90">
        <v>99</v>
      </c>
      <c r="E90">
        <v>1.9</v>
      </c>
      <c r="I90">
        <v>324.63</v>
      </c>
      <c r="L90">
        <v>2</v>
      </c>
      <c r="Q90">
        <v>78083</v>
      </c>
      <c r="S90">
        <v>1445.9921798631476</v>
      </c>
    </row>
    <row r="91" spans="3:19" x14ac:dyDescent="0.25">
      <c r="C91">
        <v>6</v>
      </c>
      <c r="D91">
        <v>100</v>
      </c>
      <c r="E91">
        <v>0.8</v>
      </c>
      <c r="I91">
        <v>88</v>
      </c>
      <c r="Q91">
        <v>48245</v>
      </c>
    </row>
    <row r="92" spans="3:19" x14ac:dyDescent="0.25">
      <c r="C92">
        <v>6</v>
      </c>
      <c r="D92">
        <v>101</v>
      </c>
      <c r="E92">
        <v>3.5</v>
      </c>
      <c r="I92">
        <v>534</v>
      </c>
      <c r="J92">
        <v>41</v>
      </c>
      <c r="K92">
        <v>10</v>
      </c>
      <c r="Q92">
        <v>318893</v>
      </c>
    </row>
    <row r="93" spans="3:19" x14ac:dyDescent="0.25">
      <c r="C93">
        <v>6</v>
      </c>
      <c r="D93" t="s">
        <v>1094</v>
      </c>
      <c r="E93">
        <v>10.9</v>
      </c>
      <c r="I93">
        <v>1587.6499999999999</v>
      </c>
      <c r="K93">
        <v>62.75</v>
      </c>
      <c r="Q93">
        <v>612753</v>
      </c>
      <c r="S93">
        <v>1884.5707291818965</v>
      </c>
    </row>
    <row r="94" spans="3:19" x14ac:dyDescent="0.25">
      <c r="C94">
        <v>6</v>
      </c>
      <c r="D94">
        <v>526</v>
      </c>
      <c r="E94">
        <v>10.85</v>
      </c>
      <c r="I94">
        <v>1578.85</v>
      </c>
      <c r="K94">
        <v>62.75</v>
      </c>
      <c r="Q94">
        <v>611464</v>
      </c>
      <c r="S94">
        <v>1884.5707291818965</v>
      </c>
    </row>
    <row r="95" spans="3:19" x14ac:dyDescent="0.25">
      <c r="C95">
        <v>6</v>
      </c>
      <c r="D95">
        <v>746</v>
      </c>
      <c r="E95">
        <v>0.05</v>
      </c>
      <c r="I95">
        <v>8.8000000000000007</v>
      </c>
      <c r="Q95">
        <v>1289</v>
      </c>
    </row>
    <row r="96" spans="3:19" x14ac:dyDescent="0.25">
      <c r="C96">
        <v>6</v>
      </c>
      <c r="D96" t="s">
        <v>1095</v>
      </c>
      <c r="E96">
        <v>8.8000000000000007</v>
      </c>
      <c r="I96">
        <v>1360</v>
      </c>
      <c r="J96">
        <v>8</v>
      </c>
      <c r="K96">
        <v>18</v>
      </c>
      <c r="Q96">
        <v>372111</v>
      </c>
      <c r="S96">
        <v>1166.6666666666667</v>
      </c>
    </row>
    <row r="97" spans="3:19" x14ac:dyDescent="0.25">
      <c r="C97">
        <v>6</v>
      </c>
      <c r="D97">
        <v>303</v>
      </c>
      <c r="S97">
        <v>1166.6666666666667</v>
      </c>
    </row>
    <row r="98" spans="3:19" x14ac:dyDescent="0.25">
      <c r="C98">
        <v>6</v>
      </c>
      <c r="D98">
        <v>304</v>
      </c>
      <c r="E98">
        <v>0.8</v>
      </c>
      <c r="I98">
        <v>124</v>
      </c>
      <c r="K98">
        <v>18</v>
      </c>
      <c r="Q98">
        <v>43981</v>
      </c>
    </row>
    <row r="99" spans="3:19" x14ac:dyDescent="0.25">
      <c r="C99">
        <v>6</v>
      </c>
      <c r="D99">
        <v>305</v>
      </c>
      <c r="E99">
        <v>1</v>
      </c>
      <c r="I99">
        <v>168</v>
      </c>
      <c r="Q99">
        <v>65971</v>
      </c>
    </row>
    <row r="100" spans="3:19" x14ac:dyDescent="0.25">
      <c r="C100">
        <v>6</v>
      </c>
      <c r="D100">
        <v>310</v>
      </c>
      <c r="E100">
        <v>1</v>
      </c>
      <c r="I100">
        <v>136</v>
      </c>
      <c r="Q100">
        <v>45024</v>
      </c>
    </row>
    <row r="101" spans="3:19" x14ac:dyDescent="0.25">
      <c r="C101">
        <v>6</v>
      </c>
      <c r="D101">
        <v>409</v>
      </c>
      <c r="E101">
        <v>5</v>
      </c>
      <c r="I101">
        <v>780</v>
      </c>
      <c r="J101">
        <v>8</v>
      </c>
      <c r="Q101">
        <v>191078</v>
      </c>
    </row>
    <row r="102" spans="3:19" x14ac:dyDescent="0.25">
      <c r="C102">
        <v>6</v>
      </c>
      <c r="D102">
        <v>642</v>
      </c>
      <c r="E102">
        <v>1</v>
      </c>
      <c r="I102">
        <v>152</v>
      </c>
      <c r="Q102">
        <v>26057</v>
      </c>
    </row>
    <row r="103" spans="3:19" x14ac:dyDescent="0.25">
      <c r="C103">
        <v>6</v>
      </c>
      <c r="D103" t="s">
        <v>1096</v>
      </c>
      <c r="E103">
        <v>1.8</v>
      </c>
      <c r="I103">
        <v>306.39999999999998</v>
      </c>
      <c r="Q103">
        <v>56865</v>
      </c>
    </row>
    <row r="104" spans="3:19" x14ac:dyDescent="0.25">
      <c r="C104">
        <v>6</v>
      </c>
      <c r="D104">
        <v>30</v>
      </c>
      <c r="E104">
        <v>1.8</v>
      </c>
      <c r="I104">
        <v>306.39999999999998</v>
      </c>
      <c r="Q104">
        <v>56865</v>
      </c>
    </row>
    <row r="105" spans="3:19" x14ac:dyDescent="0.25">
      <c r="C105" t="s">
        <v>1102</v>
      </c>
      <c r="E105">
        <v>27.700000000000003</v>
      </c>
      <c r="I105">
        <v>4200.68</v>
      </c>
      <c r="J105">
        <v>49</v>
      </c>
      <c r="K105">
        <v>90.75</v>
      </c>
      <c r="L105">
        <v>2</v>
      </c>
      <c r="Q105">
        <v>1486950</v>
      </c>
      <c r="S105">
        <v>4497.2295757117108</v>
      </c>
    </row>
    <row r="106" spans="3:19" x14ac:dyDescent="0.25">
      <c r="C106">
        <v>7</v>
      </c>
      <c r="D106" t="s">
        <v>210</v>
      </c>
      <c r="E106">
        <v>6.1</v>
      </c>
      <c r="I106">
        <v>737.56999999999994</v>
      </c>
      <c r="J106">
        <v>3</v>
      </c>
      <c r="K106">
        <v>17</v>
      </c>
      <c r="L106">
        <v>2</v>
      </c>
      <c r="O106">
        <v>145614</v>
      </c>
      <c r="P106">
        <v>145614</v>
      </c>
      <c r="Q106">
        <v>638942</v>
      </c>
      <c r="R106">
        <v>4000</v>
      </c>
      <c r="S106">
        <v>1445.9921798631476</v>
      </c>
    </row>
    <row r="107" spans="3:19" x14ac:dyDescent="0.25">
      <c r="C107">
        <v>7</v>
      </c>
      <c r="D107">
        <v>99</v>
      </c>
      <c r="E107">
        <v>1.8</v>
      </c>
      <c r="I107">
        <v>227.57</v>
      </c>
      <c r="L107">
        <v>2</v>
      </c>
      <c r="O107">
        <v>44538</v>
      </c>
      <c r="P107">
        <v>44538</v>
      </c>
      <c r="Q107">
        <v>118586</v>
      </c>
      <c r="R107">
        <v>4000</v>
      </c>
      <c r="S107">
        <v>1445.9921798631476</v>
      </c>
    </row>
    <row r="108" spans="3:19" x14ac:dyDescent="0.25">
      <c r="C108">
        <v>7</v>
      </c>
      <c r="D108">
        <v>100</v>
      </c>
      <c r="E108">
        <v>0.8</v>
      </c>
      <c r="I108">
        <v>112</v>
      </c>
      <c r="O108">
        <v>18900</v>
      </c>
      <c r="P108">
        <v>18900</v>
      </c>
      <c r="Q108">
        <v>58541</v>
      </c>
    </row>
    <row r="109" spans="3:19" x14ac:dyDescent="0.25">
      <c r="C109">
        <v>7</v>
      </c>
      <c r="D109">
        <v>101</v>
      </c>
      <c r="E109">
        <v>3.5</v>
      </c>
      <c r="I109">
        <v>398</v>
      </c>
      <c r="J109">
        <v>3</v>
      </c>
      <c r="K109">
        <v>17</v>
      </c>
      <c r="O109">
        <v>82176</v>
      </c>
      <c r="P109">
        <v>82176</v>
      </c>
      <c r="Q109">
        <v>461815</v>
      </c>
    </row>
    <row r="110" spans="3:19" x14ac:dyDescent="0.25">
      <c r="C110">
        <v>7</v>
      </c>
      <c r="D110" t="s">
        <v>1094</v>
      </c>
      <c r="E110">
        <v>10.600000000000001</v>
      </c>
      <c r="I110">
        <v>1467.6</v>
      </c>
      <c r="K110">
        <v>87.2</v>
      </c>
      <c r="O110">
        <v>289688</v>
      </c>
      <c r="P110">
        <v>289688</v>
      </c>
      <c r="Q110">
        <v>913686</v>
      </c>
      <c r="S110">
        <v>1884.5707291818965</v>
      </c>
    </row>
    <row r="111" spans="3:19" x14ac:dyDescent="0.25">
      <c r="C111">
        <v>7</v>
      </c>
      <c r="D111">
        <v>526</v>
      </c>
      <c r="E111">
        <v>10.55</v>
      </c>
      <c r="I111">
        <v>1460</v>
      </c>
      <c r="K111">
        <v>87.2</v>
      </c>
      <c r="O111">
        <v>289116</v>
      </c>
      <c r="P111">
        <v>289116</v>
      </c>
      <c r="Q111">
        <v>911822</v>
      </c>
      <c r="S111">
        <v>1884.5707291818965</v>
      </c>
    </row>
    <row r="112" spans="3:19" x14ac:dyDescent="0.25">
      <c r="C112">
        <v>7</v>
      </c>
      <c r="D112">
        <v>746</v>
      </c>
      <c r="E112">
        <v>0.05</v>
      </c>
      <c r="I112">
        <v>7.6</v>
      </c>
      <c r="O112">
        <v>572</v>
      </c>
      <c r="P112">
        <v>572</v>
      </c>
      <c r="Q112">
        <v>1864</v>
      </c>
    </row>
    <row r="113" spans="3:19" x14ac:dyDescent="0.25">
      <c r="C113">
        <v>7</v>
      </c>
      <c r="D113" t="s">
        <v>1095</v>
      </c>
      <c r="E113">
        <v>8.8000000000000007</v>
      </c>
      <c r="I113">
        <v>1120</v>
      </c>
      <c r="J113">
        <v>88</v>
      </c>
      <c r="K113">
        <v>6</v>
      </c>
      <c r="O113">
        <v>140133</v>
      </c>
      <c r="P113">
        <v>140133</v>
      </c>
      <c r="Q113">
        <v>557178</v>
      </c>
      <c r="S113">
        <v>1166.6666666666667</v>
      </c>
    </row>
    <row r="114" spans="3:19" x14ac:dyDescent="0.25">
      <c r="C114">
        <v>7</v>
      </c>
      <c r="D114">
        <v>303</v>
      </c>
      <c r="S114">
        <v>1166.6666666666667</v>
      </c>
    </row>
    <row r="115" spans="3:19" x14ac:dyDescent="0.25">
      <c r="C115">
        <v>7</v>
      </c>
      <c r="D115">
        <v>304</v>
      </c>
      <c r="E115">
        <v>0.8</v>
      </c>
      <c r="I115">
        <v>104</v>
      </c>
      <c r="K115">
        <v>6</v>
      </c>
      <c r="O115">
        <v>12693</v>
      </c>
      <c r="P115">
        <v>12693</v>
      </c>
      <c r="Q115">
        <v>53315</v>
      </c>
    </row>
    <row r="116" spans="3:19" x14ac:dyDescent="0.25">
      <c r="C116">
        <v>7</v>
      </c>
      <c r="D116">
        <v>305</v>
      </c>
      <c r="E116">
        <v>1</v>
      </c>
      <c r="I116">
        <v>96</v>
      </c>
      <c r="O116">
        <v>32996</v>
      </c>
      <c r="P116">
        <v>32996</v>
      </c>
      <c r="Q116">
        <v>98664</v>
      </c>
    </row>
    <row r="117" spans="3:19" x14ac:dyDescent="0.25">
      <c r="C117">
        <v>7</v>
      </c>
      <c r="D117">
        <v>310</v>
      </c>
      <c r="E117">
        <v>1</v>
      </c>
      <c r="I117">
        <v>176</v>
      </c>
      <c r="O117">
        <v>14296</v>
      </c>
      <c r="P117">
        <v>14296</v>
      </c>
      <c r="Q117">
        <v>58306</v>
      </c>
    </row>
    <row r="118" spans="3:19" x14ac:dyDescent="0.25">
      <c r="C118">
        <v>7</v>
      </c>
      <c r="D118">
        <v>409</v>
      </c>
      <c r="E118">
        <v>5</v>
      </c>
      <c r="I118">
        <v>636</v>
      </c>
      <c r="J118">
        <v>88</v>
      </c>
      <c r="O118">
        <v>71668</v>
      </c>
      <c r="P118">
        <v>71668</v>
      </c>
      <c r="Q118">
        <v>312615</v>
      </c>
    </row>
    <row r="119" spans="3:19" x14ac:dyDescent="0.25">
      <c r="C119">
        <v>7</v>
      </c>
      <c r="D119">
        <v>642</v>
      </c>
      <c r="E119">
        <v>1</v>
      </c>
      <c r="I119">
        <v>108</v>
      </c>
      <c r="O119">
        <v>8480</v>
      </c>
      <c r="P119">
        <v>8480</v>
      </c>
      <c r="Q119">
        <v>34278</v>
      </c>
    </row>
    <row r="120" spans="3:19" x14ac:dyDescent="0.25">
      <c r="C120">
        <v>7</v>
      </c>
      <c r="D120" t="s">
        <v>1096</v>
      </c>
      <c r="E120">
        <v>1.8</v>
      </c>
      <c r="I120">
        <v>242.4</v>
      </c>
      <c r="O120">
        <v>20410</v>
      </c>
      <c r="P120">
        <v>20410</v>
      </c>
      <c r="Q120">
        <v>77313</v>
      </c>
    </row>
    <row r="121" spans="3:19" x14ac:dyDescent="0.25">
      <c r="C121">
        <v>7</v>
      </c>
      <c r="D121">
        <v>30</v>
      </c>
      <c r="E121">
        <v>1.8</v>
      </c>
      <c r="I121">
        <v>242.4</v>
      </c>
      <c r="O121">
        <v>20410</v>
      </c>
      <c r="P121">
        <v>20410</v>
      </c>
      <c r="Q121">
        <v>77313</v>
      </c>
    </row>
    <row r="122" spans="3:19" x14ac:dyDescent="0.25">
      <c r="C122" t="s">
        <v>1103</v>
      </c>
      <c r="E122">
        <v>27.3</v>
      </c>
      <c r="I122">
        <v>3567.5699999999997</v>
      </c>
      <c r="J122">
        <v>91</v>
      </c>
      <c r="K122">
        <v>110.2</v>
      </c>
      <c r="L122">
        <v>2</v>
      </c>
      <c r="O122">
        <v>595845</v>
      </c>
      <c r="P122">
        <v>595845</v>
      </c>
      <c r="Q122">
        <v>2187119</v>
      </c>
      <c r="R122">
        <v>4000</v>
      </c>
      <c r="S122">
        <v>4497.2295757117108</v>
      </c>
    </row>
    <row r="123" spans="3:19" x14ac:dyDescent="0.25">
      <c r="C123">
        <v>8</v>
      </c>
      <c r="D123" t="s">
        <v>210</v>
      </c>
      <c r="E123">
        <v>6.1</v>
      </c>
      <c r="I123">
        <v>679</v>
      </c>
      <c r="J123">
        <v>34</v>
      </c>
      <c r="L123">
        <v>2</v>
      </c>
      <c r="Q123">
        <v>439507</v>
      </c>
      <c r="S123">
        <v>1445.9921798631476</v>
      </c>
    </row>
    <row r="124" spans="3:19" x14ac:dyDescent="0.25">
      <c r="C124">
        <v>8</v>
      </c>
      <c r="D124">
        <v>99</v>
      </c>
      <c r="E124">
        <v>1.8</v>
      </c>
      <c r="I124">
        <v>159</v>
      </c>
      <c r="L124">
        <v>2</v>
      </c>
      <c r="Q124">
        <v>74116</v>
      </c>
      <c r="S124">
        <v>1445.9921798631476</v>
      </c>
    </row>
    <row r="125" spans="3:19" x14ac:dyDescent="0.25">
      <c r="C125">
        <v>8</v>
      </c>
      <c r="D125">
        <v>100</v>
      </c>
      <c r="E125">
        <v>0.8</v>
      </c>
      <c r="I125">
        <v>80</v>
      </c>
      <c r="Q125">
        <v>41741</v>
      </c>
    </row>
    <row r="126" spans="3:19" x14ac:dyDescent="0.25">
      <c r="C126">
        <v>8</v>
      </c>
      <c r="D126">
        <v>101</v>
      </c>
      <c r="E126">
        <v>3.5</v>
      </c>
      <c r="I126">
        <v>440</v>
      </c>
      <c r="J126">
        <v>34</v>
      </c>
      <c r="Q126">
        <v>323650</v>
      </c>
    </row>
    <row r="127" spans="3:19" x14ac:dyDescent="0.25">
      <c r="C127">
        <v>8</v>
      </c>
      <c r="D127" t="s">
        <v>1094</v>
      </c>
      <c r="E127">
        <v>10.600000000000001</v>
      </c>
      <c r="I127">
        <v>1393.9</v>
      </c>
      <c r="J127">
        <v>1.6</v>
      </c>
      <c r="K127">
        <v>98.5</v>
      </c>
      <c r="Q127">
        <v>616276</v>
      </c>
      <c r="S127">
        <v>1884.5707291818965</v>
      </c>
    </row>
    <row r="128" spans="3:19" x14ac:dyDescent="0.25">
      <c r="C128">
        <v>8</v>
      </c>
      <c r="D128">
        <v>526</v>
      </c>
      <c r="E128">
        <v>10.55</v>
      </c>
      <c r="I128">
        <v>1386.7</v>
      </c>
      <c r="J128">
        <v>1.6</v>
      </c>
      <c r="K128">
        <v>98.5</v>
      </c>
      <c r="Q128">
        <v>614949</v>
      </c>
      <c r="S128">
        <v>1884.5707291818965</v>
      </c>
    </row>
    <row r="129" spans="3:19" x14ac:dyDescent="0.25">
      <c r="C129">
        <v>8</v>
      </c>
      <c r="D129">
        <v>746</v>
      </c>
      <c r="E129">
        <v>0.05</v>
      </c>
      <c r="I129">
        <v>7.2</v>
      </c>
      <c r="Q129">
        <v>1327</v>
      </c>
    </row>
    <row r="130" spans="3:19" x14ac:dyDescent="0.25">
      <c r="C130">
        <v>8</v>
      </c>
      <c r="D130" t="s">
        <v>1095</v>
      </c>
      <c r="E130">
        <v>8.8000000000000007</v>
      </c>
      <c r="I130">
        <v>1068</v>
      </c>
      <c r="J130">
        <v>96</v>
      </c>
      <c r="K130">
        <v>36</v>
      </c>
      <c r="O130">
        <v>15000</v>
      </c>
      <c r="P130">
        <v>15000</v>
      </c>
      <c r="Q130">
        <v>443634</v>
      </c>
      <c r="S130">
        <v>1166.6666666666667</v>
      </c>
    </row>
    <row r="131" spans="3:19" x14ac:dyDescent="0.25">
      <c r="C131">
        <v>8</v>
      </c>
      <c r="D131">
        <v>303</v>
      </c>
      <c r="S131">
        <v>1166.6666666666667</v>
      </c>
    </row>
    <row r="132" spans="3:19" x14ac:dyDescent="0.25">
      <c r="C132">
        <v>8</v>
      </c>
      <c r="D132">
        <v>304</v>
      </c>
      <c r="E132">
        <v>0.8</v>
      </c>
      <c r="I132">
        <v>128</v>
      </c>
      <c r="K132">
        <v>36</v>
      </c>
      <c r="Q132">
        <v>48778</v>
      </c>
    </row>
    <row r="133" spans="3:19" x14ac:dyDescent="0.25">
      <c r="C133">
        <v>8</v>
      </c>
      <c r="D133">
        <v>305</v>
      </c>
      <c r="E133">
        <v>1</v>
      </c>
      <c r="I133">
        <v>96</v>
      </c>
      <c r="Q133">
        <v>65669</v>
      </c>
    </row>
    <row r="134" spans="3:19" x14ac:dyDescent="0.25">
      <c r="C134">
        <v>8</v>
      </c>
      <c r="D134">
        <v>310</v>
      </c>
      <c r="E134">
        <v>1</v>
      </c>
      <c r="I134">
        <v>120</v>
      </c>
      <c r="Q134">
        <v>44244</v>
      </c>
    </row>
    <row r="135" spans="3:19" x14ac:dyDescent="0.25">
      <c r="C135">
        <v>8</v>
      </c>
      <c r="D135">
        <v>409</v>
      </c>
      <c r="E135">
        <v>5</v>
      </c>
      <c r="I135">
        <v>608</v>
      </c>
      <c r="J135">
        <v>96</v>
      </c>
      <c r="O135">
        <v>15000</v>
      </c>
      <c r="P135">
        <v>15000</v>
      </c>
      <c r="Q135">
        <v>259165</v>
      </c>
    </row>
    <row r="136" spans="3:19" x14ac:dyDescent="0.25">
      <c r="C136">
        <v>8</v>
      </c>
      <c r="D136">
        <v>642</v>
      </c>
      <c r="E136">
        <v>1</v>
      </c>
      <c r="I136">
        <v>116</v>
      </c>
      <c r="Q136">
        <v>25778</v>
      </c>
    </row>
    <row r="137" spans="3:19" x14ac:dyDescent="0.25">
      <c r="C137">
        <v>8</v>
      </c>
      <c r="D137" t="s">
        <v>1096</v>
      </c>
      <c r="E137">
        <v>1.8</v>
      </c>
      <c r="I137">
        <v>238.4</v>
      </c>
      <c r="O137">
        <v>7500</v>
      </c>
      <c r="P137">
        <v>7500</v>
      </c>
      <c r="Q137">
        <v>56927</v>
      </c>
    </row>
    <row r="138" spans="3:19" x14ac:dyDescent="0.25">
      <c r="C138">
        <v>8</v>
      </c>
      <c r="D138">
        <v>30</v>
      </c>
      <c r="E138">
        <v>1.8</v>
      </c>
      <c r="I138">
        <v>238.4</v>
      </c>
      <c r="O138">
        <v>7500</v>
      </c>
      <c r="P138">
        <v>7500</v>
      </c>
      <c r="Q138">
        <v>56927</v>
      </c>
    </row>
    <row r="139" spans="3:19" x14ac:dyDescent="0.25">
      <c r="C139" t="s">
        <v>1104</v>
      </c>
      <c r="E139">
        <v>27.3</v>
      </c>
      <c r="I139">
        <v>3379.2999999999997</v>
      </c>
      <c r="J139">
        <v>131.6</v>
      </c>
      <c r="K139">
        <v>134.5</v>
      </c>
      <c r="L139">
        <v>2</v>
      </c>
      <c r="O139">
        <v>22500</v>
      </c>
      <c r="P139">
        <v>22500</v>
      </c>
      <c r="Q139">
        <v>1556344</v>
      </c>
      <c r="S139">
        <v>4497.2295757117108</v>
      </c>
    </row>
  </sheetData>
  <hyperlinks>
    <hyperlink ref="A2" location="Obsah!A1" display="Zpět na Obsah  KL 01  1.-4.měsíc" xr:uid="{8300BDFA-99CA-4381-A982-4400558373E7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1121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32730191.690000001</v>
      </c>
      <c r="C3" s="221">
        <f t="shared" ref="C3:Z3" si="0">SUBTOTAL(9,C6:C1048576)</f>
        <v>0</v>
      </c>
      <c r="D3" s="221"/>
      <c r="E3" s="221">
        <f>SUBTOTAL(9,E6:E1048576)/4</f>
        <v>36198193.109999985</v>
      </c>
      <c r="F3" s="221"/>
      <c r="G3" s="221">
        <f t="shared" si="0"/>
        <v>0</v>
      </c>
      <c r="H3" s="221">
        <f>SUBTOTAL(9,H6:H1048576)/4</f>
        <v>39836768.019999973</v>
      </c>
      <c r="I3" s="224">
        <f>IF(B3&lt;&gt;0,H3/B3,"")</f>
        <v>1.2171260222765892</v>
      </c>
      <c r="J3" s="222">
        <f>IF(E3&lt;&gt;0,H3/E3,"")</f>
        <v>1.1005181363319156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7"/>
      <c r="B5" s="578">
        <v>2019</v>
      </c>
      <c r="C5" s="579"/>
      <c r="D5" s="579"/>
      <c r="E5" s="579">
        <v>2020</v>
      </c>
      <c r="F5" s="579"/>
      <c r="G5" s="579"/>
      <c r="H5" s="579">
        <v>2021</v>
      </c>
      <c r="I5" s="580" t="s">
        <v>264</v>
      </c>
      <c r="J5" s="581" t="s">
        <v>2</v>
      </c>
      <c r="K5" s="578">
        <v>2015</v>
      </c>
      <c r="L5" s="579"/>
      <c r="M5" s="579"/>
      <c r="N5" s="579">
        <v>2020</v>
      </c>
      <c r="O5" s="579"/>
      <c r="P5" s="579"/>
      <c r="Q5" s="579">
        <v>2021</v>
      </c>
      <c r="R5" s="580" t="s">
        <v>264</v>
      </c>
      <c r="S5" s="581" t="s">
        <v>2</v>
      </c>
      <c r="T5" s="578">
        <v>2015</v>
      </c>
      <c r="U5" s="579"/>
      <c r="V5" s="579"/>
      <c r="W5" s="579">
        <v>2020</v>
      </c>
      <c r="X5" s="579"/>
      <c r="Y5" s="579"/>
      <c r="Z5" s="579">
        <v>2021</v>
      </c>
      <c r="AA5" s="580" t="s">
        <v>264</v>
      </c>
      <c r="AB5" s="581" t="s">
        <v>2</v>
      </c>
    </row>
    <row r="6" spans="1:28" ht="14.45" customHeight="1" x14ac:dyDescent="0.25">
      <c r="A6" s="582" t="s">
        <v>1118</v>
      </c>
      <c r="B6" s="583">
        <v>32730191.690000005</v>
      </c>
      <c r="C6" s="584"/>
      <c r="D6" s="584"/>
      <c r="E6" s="583">
        <v>36198193.109999985</v>
      </c>
      <c r="F6" s="584"/>
      <c r="G6" s="584"/>
      <c r="H6" s="583">
        <v>39836768.019999966</v>
      </c>
      <c r="I6" s="584"/>
      <c r="J6" s="584"/>
      <c r="K6" s="583"/>
      <c r="L6" s="584"/>
      <c r="M6" s="584"/>
      <c r="N6" s="583"/>
      <c r="O6" s="584"/>
      <c r="P6" s="584"/>
      <c r="Q6" s="583"/>
      <c r="R6" s="584"/>
      <c r="S6" s="584"/>
      <c r="T6" s="583"/>
      <c r="U6" s="584"/>
      <c r="V6" s="584"/>
      <c r="W6" s="583"/>
      <c r="X6" s="584"/>
      <c r="Y6" s="584"/>
      <c r="Z6" s="583"/>
      <c r="AA6" s="584"/>
      <c r="AB6" s="585"/>
    </row>
    <row r="7" spans="1:28" ht="14.45" customHeight="1" x14ac:dyDescent="0.25">
      <c r="A7" s="592" t="s">
        <v>1119</v>
      </c>
      <c r="B7" s="586">
        <v>5807816.3300000038</v>
      </c>
      <c r="C7" s="587"/>
      <c r="D7" s="587"/>
      <c r="E7" s="586">
        <v>5509147.4000000041</v>
      </c>
      <c r="F7" s="587"/>
      <c r="G7" s="587"/>
      <c r="H7" s="586">
        <v>6317094.7699999735</v>
      </c>
      <c r="I7" s="587"/>
      <c r="J7" s="587"/>
      <c r="K7" s="586"/>
      <c r="L7" s="587"/>
      <c r="M7" s="587"/>
      <c r="N7" s="586"/>
      <c r="O7" s="587"/>
      <c r="P7" s="587"/>
      <c r="Q7" s="586"/>
      <c r="R7" s="587"/>
      <c r="S7" s="587"/>
      <c r="T7" s="586"/>
      <c r="U7" s="587"/>
      <c r="V7" s="587"/>
      <c r="W7" s="586"/>
      <c r="X7" s="587"/>
      <c r="Y7" s="587"/>
      <c r="Z7" s="586"/>
      <c r="AA7" s="587"/>
      <c r="AB7" s="588"/>
    </row>
    <row r="8" spans="1:28" ht="14.45" customHeight="1" thickBot="1" x14ac:dyDescent="0.3">
      <c r="A8" s="593" t="s">
        <v>1120</v>
      </c>
      <c r="B8" s="589">
        <v>26922375.360000003</v>
      </c>
      <c r="C8" s="590"/>
      <c r="D8" s="590"/>
      <c r="E8" s="589">
        <v>30689045.709999982</v>
      </c>
      <c r="F8" s="590"/>
      <c r="G8" s="590"/>
      <c r="H8" s="589">
        <v>33519673.249999996</v>
      </c>
      <c r="I8" s="590"/>
      <c r="J8" s="590"/>
      <c r="K8" s="589"/>
      <c r="L8" s="590"/>
      <c r="M8" s="590"/>
      <c r="N8" s="589"/>
      <c r="O8" s="590"/>
      <c r="P8" s="590"/>
      <c r="Q8" s="589"/>
      <c r="R8" s="590"/>
      <c r="S8" s="590"/>
      <c r="T8" s="589"/>
      <c r="U8" s="590"/>
      <c r="V8" s="590"/>
      <c r="W8" s="589"/>
      <c r="X8" s="590"/>
      <c r="Y8" s="590"/>
      <c r="Z8" s="589"/>
      <c r="AA8" s="590"/>
      <c r="AB8" s="591"/>
    </row>
    <row r="9" spans="1:28" ht="14.45" customHeight="1" thickBot="1" x14ac:dyDescent="0.25"/>
    <row r="10" spans="1:28" ht="14.45" customHeight="1" x14ac:dyDescent="0.25">
      <c r="A10" s="582" t="s">
        <v>476</v>
      </c>
      <c r="B10" s="583">
        <v>5807816.3300000038</v>
      </c>
      <c r="C10" s="584"/>
      <c r="D10" s="584"/>
      <c r="E10" s="583">
        <v>5509147.4000000032</v>
      </c>
      <c r="F10" s="584"/>
      <c r="G10" s="584"/>
      <c r="H10" s="583">
        <v>6317094.7699999791</v>
      </c>
      <c r="I10" s="584"/>
      <c r="J10" s="585"/>
    </row>
    <row r="11" spans="1:28" ht="14.45" customHeight="1" x14ac:dyDescent="0.25">
      <c r="A11" s="592" t="s">
        <v>1122</v>
      </c>
      <c r="B11" s="586">
        <v>5807816.3300000038</v>
      </c>
      <c r="C11" s="587"/>
      <c r="D11" s="587"/>
      <c r="E11" s="586">
        <v>5507574.4000000032</v>
      </c>
      <c r="F11" s="587"/>
      <c r="G11" s="587"/>
      <c r="H11" s="586">
        <v>6317094.7699999791</v>
      </c>
      <c r="I11" s="587"/>
      <c r="J11" s="588"/>
    </row>
    <row r="12" spans="1:28" ht="14.45" customHeight="1" x14ac:dyDescent="0.25">
      <c r="A12" s="592" t="s">
        <v>1123</v>
      </c>
      <c r="B12" s="586"/>
      <c r="C12" s="587"/>
      <c r="D12" s="587"/>
      <c r="E12" s="586">
        <v>1573</v>
      </c>
      <c r="F12" s="587"/>
      <c r="G12" s="587"/>
      <c r="H12" s="586"/>
      <c r="I12" s="587"/>
      <c r="J12" s="588"/>
    </row>
    <row r="13" spans="1:28" ht="14.45" customHeight="1" x14ac:dyDescent="0.25">
      <c r="A13" s="594" t="s">
        <v>481</v>
      </c>
      <c r="B13" s="595">
        <v>26922375.360000003</v>
      </c>
      <c r="C13" s="596"/>
      <c r="D13" s="596"/>
      <c r="E13" s="595">
        <v>30689045.709999986</v>
      </c>
      <c r="F13" s="596"/>
      <c r="G13" s="596"/>
      <c r="H13" s="595">
        <v>33519673.249999996</v>
      </c>
      <c r="I13" s="596"/>
      <c r="J13" s="597"/>
    </row>
    <row r="14" spans="1:28" ht="14.45" customHeight="1" thickBot="1" x14ac:dyDescent="0.3">
      <c r="A14" s="593" t="s">
        <v>1122</v>
      </c>
      <c r="B14" s="589">
        <v>26922375.360000003</v>
      </c>
      <c r="C14" s="590"/>
      <c r="D14" s="590"/>
      <c r="E14" s="589">
        <v>30689045.709999986</v>
      </c>
      <c r="F14" s="590"/>
      <c r="G14" s="590"/>
      <c r="H14" s="589">
        <v>33519673.249999996</v>
      </c>
      <c r="I14" s="590"/>
      <c r="J14" s="591"/>
    </row>
    <row r="15" spans="1:28" ht="14.45" customHeight="1" x14ac:dyDescent="0.2">
      <c r="A15" s="522" t="s">
        <v>239</v>
      </c>
    </row>
    <row r="16" spans="1:28" ht="14.45" customHeight="1" x14ac:dyDescent="0.2">
      <c r="A16" s="523" t="s">
        <v>504</v>
      </c>
    </row>
    <row r="17" spans="1:1" ht="14.45" customHeight="1" x14ac:dyDescent="0.2">
      <c r="A17" s="522" t="s">
        <v>1124</v>
      </c>
    </row>
    <row r="18" spans="1:1" ht="14.45" customHeight="1" x14ac:dyDescent="0.2">
      <c r="A18" s="522" t="s">
        <v>1125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A21B687-2B73-40A3-AC0D-7FBAE745EBE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1126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15248</v>
      </c>
      <c r="C3" s="259">
        <f t="shared" si="0"/>
        <v>15261</v>
      </c>
      <c r="D3" s="271">
        <f t="shared" si="0"/>
        <v>15366</v>
      </c>
      <c r="E3" s="223">
        <f t="shared" si="0"/>
        <v>32730191.689999957</v>
      </c>
      <c r="F3" s="221">
        <f t="shared" si="0"/>
        <v>36198193.109999865</v>
      </c>
      <c r="G3" s="260">
        <f t="shared" si="0"/>
        <v>39836768.019999966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7"/>
      <c r="B5" s="578">
        <v>2019</v>
      </c>
      <c r="C5" s="579">
        <v>2020</v>
      </c>
      <c r="D5" s="598">
        <v>2021</v>
      </c>
      <c r="E5" s="578">
        <v>2019</v>
      </c>
      <c r="F5" s="579">
        <v>2020</v>
      </c>
      <c r="G5" s="598">
        <v>2021</v>
      </c>
    </row>
    <row r="6" spans="1:7" ht="14.45" customHeight="1" x14ac:dyDescent="0.2">
      <c r="A6" s="567" t="s">
        <v>1122</v>
      </c>
      <c r="B6" s="116">
        <v>15248</v>
      </c>
      <c r="C6" s="116">
        <v>15259</v>
      </c>
      <c r="D6" s="116">
        <v>15366</v>
      </c>
      <c r="E6" s="599">
        <v>32730191.689999957</v>
      </c>
      <c r="F6" s="599">
        <v>36196620.109999865</v>
      </c>
      <c r="G6" s="600">
        <v>39836768.019999966</v>
      </c>
    </row>
    <row r="7" spans="1:7" ht="14.45" customHeight="1" thickBot="1" x14ac:dyDescent="0.25">
      <c r="A7" s="603" t="s">
        <v>508</v>
      </c>
      <c r="B7" s="495"/>
      <c r="C7" s="495">
        <v>2</v>
      </c>
      <c r="D7" s="495"/>
      <c r="E7" s="601"/>
      <c r="F7" s="601">
        <v>1573</v>
      </c>
      <c r="G7" s="602"/>
    </row>
    <row r="8" spans="1:7" ht="14.45" customHeight="1" x14ac:dyDescent="0.2">
      <c r="A8" s="522" t="s">
        <v>239</v>
      </c>
    </row>
    <row r="9" spans="1:7" ht="14.45" customHeight="1" x14ac:dyDescent="0.2">
      <c r="A9" s="523" t="s">
        <v>504</v>
      </c>
    </row>
    <row r="10" spans="1:7" ht="14.45" customHeight="1" x14ac:dyDescent="0.2">
      <c r="A10" s="522" t="s">
        <v>1124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EA526B2-1027-45EF-A126-6681D9DEB4D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1228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15248</v>
      </c>
      <c r="H3" s="103">
        <f t="shared" si="0"/>
        <v>32730191.689999998</v>
      </c>
      <c r="I3" s="74"/>
      <c r="J3" s="74"/>
      <c r="K3" s="103">
        <f t="shared" si="0"/>
        <v>15261</v>
      </c>
      <c r="L3" s="103">
        <f t="shared" si="0"/>
        <v>36198193.109999999</v>
      </c>
      <c r="M3" s="74"/>
      <c r="N3" s="74"/>
      <c r="O3" s="103">
        <f t="shared" si="0"/>
        <v>15366</v>
      </c>
      <c r="P3" s="103">
        <f t="shared" si="0"/>
        <v>39836768.019999988</v>
      </c>
      <c r="Q3" s="75">
        <f>IF(L3=0,0,P3/L3)</f>
        <v>1.1005181363319156</v>
      </c>
      <c r="R3" s="104">
        <f>IF(O3=0,0,P3/O3)</f>
        <v>2592.5268788233757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4"/>
      <c r="B5" s="604"/>
      <c r="C5" s="605"/>
      <c r="D5" s="606"/>
      <c r="E5" s="607"/>
      <c r="F5" s="608"/>
      <c r="G5" s="609" t="s">
        <v>71</v>
      </c>
      <c r="H5" s="610" t="s">
        <v>14</v>
      </c>
      <c r="I5" s="611"/>
      <c r="J5" s="611"/>
      <c r="K5" s="609" t="s">
        <v>71</v>
      </c>
      <c r="L5" s="610" t="s">
        <v>14</v>
      </c>
      <c r="M5" s="611"/>
      <c r="N5" s="611"/>
      <c r="O5" s="609" t="s">
        <v>71</v>
      </c>
      <c r="P5" s="610" t="s">
        <v>14</v>
      </c>
      <c r="Q5" s="612"/>
      <c r="R5" s="613"/>
    </row>
    <row r="6" spans="1:18" ht="14.45" customHeight="1" x14ac:dyDescent="0.2">
      <c r="A6" s="542" t="s">
        <v>1127</v>
      </c>
      <c r="B6" s="543" t="s">
        <v>1128</v>
      </c>
      <c r="C6" s="543" t="s">
        <v>476</v>
      </c>
      <c r="D6" s="543" t="s">
        <v>1129</v>
      </c>
      <c r="E6" s="543" t="s">
        <v>1130</v>
      </c>
      <c r="F6" s="543" t="s">
        <v>1131</v>
      </c>
      <c r="G6" s="116">
        <v>124</v>
      </c>
      <c r="H6" s="116">
        <v>8308</v>
      </c>
      <c r="I6" s="543"/>
      <c r="J6" s="543">
        <v>67</v>
      </c>
      <c r="K6" s="116">
        <v>123</v>
      </c>
      <c r="L6" s="116">
        <v>8364</v>
      </c>
      <c r="M6" s="543"/>
      <c r="N6" s="543">
        <v>68</v>
      </c>
      <c r="O6" s="116">
        <v>101</v>
      </c>
      <c r="P6" s="116">
        <v>7272</v>
      </c>
      <c r="Q6" s="548"/>
      <c r="R6" s="559">
        <v>72</v>
      </c>
    </row>
    <row r="7" spans="1:18" ht="14.45" customHeight="1" x14ac:dyDescent="0.2">
      <c r="A7" s="483" t="s">
        <v>1127</v>
      </c>
      <c r="B7" s="484" t="s">
        <v>1128</v>
      </c>
      <c r="C7" s="484" t="s">
        <v>476</v>
      </c>
      <c r="D7" s="484" t="s">
        <v>1129</v>
      </c>
      <c r="E7" s="484" t="s">
        <v>1132</v>
      </c>
      <c r="F7" s="484" t="s">
        <v>1133</v>
      </c>
      <c r="G7" s="488">
        <v>232</v>
      </c>
      <c r="H7" s="488">
        <v>8816</v>
      </c>
      <c r="I7" s="484"/>
      <c r="J7" s="484">
        <v>38</v>
      </c>
      <c r="K7" s="488">
        <v>156</v>
      </c>
      <c r="L7" s="488">
        <v>5928</v>
      </c>
      <c r="M7" s="484"/>
      <c r="N7" s="484">
        <v>38</v>
      </c>
      <c r="O7" s="488">
        <v>168</v>
      </c>
      <c r="P7" s="488">
        <v>6720</v>
      </c>
      <c r="Q7" s="505"/>
      <c r="R7" s="489">
        <v>40</v>
      </c>
    </row>
    <row r="8" spans="1:18" ht="14.45" customHeight="1" x14ac:dyDescent="0.2">
      <c r="A8" s="483" t="s">
        <v>1127</v>
      </c>
      <c r="B8" s="484" t="s">
        <v>1128</v>
      </c>
      <c r="C8" s="484" t="s">
        <v>476</v>
      </c>
      <c r="D8" s="484" t="s">
        <v>1129</v>
      </c>
      <c r="E8" s="484" t="s">
        <v>1134</v>
      </c>
      <c r="F8" s="484" t="s">
        <v>1135</v>
      </c>
      <c r="G8" s="488"/>
      <c r="H8" s="488"/>
      <c r="I8" s="484"/>
      <c r="J8" s="484"/>
      <c r="K8" s="488">
        <v>1</v>
      </c>
      <c r="L8" s="488">
        <v>5</v>
      </c>
      <c r="M8" s="484"/>
      <c r="N8" s="484">
        <v>5</v>
      </c>
      <c r="O8" s="488"/>
      <c r="P8" s="488"/>
      <c r="Q8" s="505"/>
      <c r="R8" s="489"/>
    </row>
    <row r="9" spans="1:18" ht="14.45" customHeight="1" x14ac:dyDescent="0.2">
      <c r="A9" s="483" t="s">
        <v>1127</v>
      </c>
      <c r="B9" s="484" t="s">
        <v>1128</v>
      </c>
      <c r="C9" s="484" t="s">
        <v>476</v>
      </c>
      <c r="D9" s="484" t="s">
        <v>1129</v>
      </c>
      <c r="E9" s="484" t="s">
        <v>1136</v>
      </c>
      <c r="F9" s="484" t="s">
        <v>1137</v>
      </c>
      <c r="G9" s="488">
        <v>863</v>
      </c>
      <c r="H9" s="488">
        <v>2155774</v>
      </c>
      <c r="I9" s="484"/>
      <c r="J9" s="484">
        <v>2498</v>
      </c>
      <c r="K9" s="488">
        <v>859</v>
      </c>
      <c r="L9" s="488">
        <v>2156090</v>
      </c>
      <c r="M9" s="484"/>
      <c r="N9" s="484">
        <v>2510</v>
      </c>
      <c r="O9" s="488">
        <v>955</v>
      </c>
      <c r="P9" s="488">
        <v>2559400</v>
      </c>
      <c r="Q9" s="505"/>
      <c r="R9" s="489">
        <v>2680</v>
      </c>
    </row>
    <row r="10" spans="1:18" ht="14.45" customHeight="1" x14ac:dyDescent="0.2">
      <c r="A10" s="483" t="s">
        <v>1127</v>
      </c>
      <c r="B10" s="484" t="s">
        <v>1128</v>
      </c>
      <c r="C10" s="484" t="s">
        <v>476</v>
      </c>
      <c r="D10" s="484" t="s">
        <v>1129</v>
      </c>
      <c r="E10" s="484" t="s">
        <v>1138</v>
      </c>
      <c r="F10" s="484" t="s">
        <v>1139</v>
      </c>
      <c r="G10" s="488">
        <v>165</v>
      </c>
      <c r="H10" s="488">
        <v>57750</v>
      </c>
      <c r="I10" s="484"/>
      <c r="J10" s="484">
        <v>350</v>
      </c>
      <c r="K10" s="488">
        <v>101</v>
      </c>
      <c r="L10" s="488">
        <v>35552</v>
      </c>
      <c r="M10" s="484"/>
      <c r="N10" s="484">
        <v>352</v>
      </c>
      <c r="O10" s="488">
        <v>81</v>
      </c>
      <c r="P10" s="488">
        <v>30780</v>
      </c>
      <c r="Q10" s="505"/>
      <c r="R10" s="489">
        <v>380</v>
      </c>
    </row>
    <row r="11" spans="1:18" ht="14.45" customHeight="1" x14ac:dyDescent="0.2">
      <c r="A11" s="483" t="s">
        <v>1127</v>
      </c>
      <c r="B11" s="484" t="s">
        <v>1128</v>
      </c>
      <c r="C11" s="484" t="s">
        <v>476</v>
      </c>
      <c r="D11" s="484" t="s">
        <v>1129</v>
      </c>
      <c r="E11" s="484" t="s">
        <v>1140</v>
      </c>
      <c r="F11" s="484" t="s">
        <v>1141</v>
      </c>
      <c r="G11" s="488">
        <v>1684</v>
      </c>
      <c r="H11" s="488">
        <v>596136</v>
      </c>
      <c r="I11" s="484"/>
      <c r="J11" s="484">
        <v>354</v>
      </c>
      <c r="K11" s="488">
        <v>1682</v>
      </c>
      <c r="L11" s="488">
        <v>598792</v>
      </c>
      <c r="M11" s="484"/>
      <c r="N11" s="484">
        <v>356</v>
      </c>
      <c r="O11" s="488">
        <v>1836</v>
      </c>
      <c r="P11" s="488">
        <v>705024</v>
      </c>
      <c r="Q11" s="505"/>
      <c r="R11" s="489">
        <v>384</v>
      </c>
    </row>
    <row r="12" spans="1:18" ht="14.45" customHeight="1" x14ac:dyDescent="0.2">
      <c r="A12" s="483" t="s">
        <v>1127</v>
      </c>
      <c r="B12" s="484" t="s">
        <v>1128</v>
      </c>
      <c r="C12" s="484" t="s">
        <v>476</v>
      </c>
      <c r="D12" s="484" t="s">
        <v>1129</v>
      </c>
      <c r="E12" s="484" t="s">
        <v>1142</v>
      </c>
      <c r="F12" s="484" t="s">
        <v>1143</v>
      </c>
      <c r="G12" s="488">
        <v>2825</v>
      </c>
      <c r="H12" s="488">
        <v>94166.330000000162</v>
      </c>
      <c r="I12" s="484"/>
      <c r="J12" s="484">
        <v>33.333214159292091</v>
      </c>
      <c r="K12" s="488">
        <v>3150</v>
      </c>
      <c r="L12" s="488">
        <v>113515.40000000007</v>
      </c>
      <c r="M12" s="484"/>
      <c r="N12" s="484">
        <v>36.036634920634938</v>
      </c>
      <c r="O12" s="488">
        <v>3136</v>
      </c>
      <c r="P12" s="488">
        <v>142862.76999999976</v>
      </c>
      <c r="Q12" s="505"/>
      <c r="R12" s="489">
        <v>45.555730229591759</v>
      </c>
    </row>
    <row r="13" spans="1:18" ht="14.45" customHeight="1" x14ac:dyDescent="0.2">
      <c r="A13" s="483" t="s">
        <v>1127</v>
      </c>
      <c r="B13" s="484" t="s">
        <v>1128</v>
      </c>
      <c r="C13" s="484" t="s">
        <v>476</v>
      </c>
      <c r="D13" s="484" t="s">
        <v>1129</v>
      </c>
      <c r="E13" s="484" t="s">
        <v>1144</v>
      </c>
      <c r="F13" s="484" t="s">
        <v>1145</v>
      </c>
      <c r="G13" s="488">
        <v>1833</v>
      </c>
      <c r="H13" s="488">
        <v>2802657</v>
      </c>
      <c r="I13" s="484"/>
      <c r="J13" s="484">
        <v>1529</v>
      </c>
      <c r="K13" s="488">
        <v>1635</v>
      </c>
      <c r="L13" s="488">
        <v>2509725</v>
      </c>
      <c r="M13" s="484"/>
      <c r="N13" s="484">
        <v>1535</v>
      </c>
      <c r="O13" s="488">
        <v>1707</v>
      </c>
      <c r="P13" s="488">
        <v>2765340</v>
      </c>
      <c r="Q13" s="505"/>
      <c r="R13" s="489">
        <v>1620</v>
      </c>
    </row>
    <row r="14" spans="1:18" ht="14.45" customHeight="1" x14ac:dyDescent="0.2">
      <c r="A14" s="483" t="s">
        <v>1127</v>
      </c>
      <c r="B14" s="484" t="s">
        <v>1128</v>
      </c>
      <c r="C14" s="484" t="s">
        <v>476</v>
      </c>
      <c r="D14" s="484" t="s">
        <v>1129</v>
      </c>
      <c r="E14" s="484" t="s">
        <v>1146</v>
      </c>
      <c r="F14" s="484" t="s">
        <v>1147</v>
      </c>
      <c r="G14" s="488">
        <v>366</v>
      </c>
      <c r="H14" s="488">
        <v>42456</v>
      </c>
      <c r="I14" s="484"/>
      <c r="J14" s="484">
        <v>116</v>
      </c>
      <c r="K14" s="488">
        <v>400</v>
      </c>
      <c r="L14" s="488">
        <v>46800</v>
      </c>
      <c r="M14" s="484"/>
      <c r="N14" s="484">
        <v>117</v>
      </c>
      <c r="O14" s="488">
        <v>474</v>
      </c>
      <c r="P14" s="488">
        <v>60198</v>
      </c>
      <c r="Q14" s="505"/>
      <c r="R14" s="489">
        <v>127</v>
      </c>
    </row>
    <row r="15" spans="1:18" ht="14.45" customHeight="1" x14ac:dyDescent="0.2">
      <c r="A15" s="483" t="s">
        <v>1127</v>
      </c>
      <c r="B15" s="484" t="s">
        <v>1128</v>
      </c>
      <c r="C15" s="484" t="s">
        <v>476</v>
      </c>
      <c r="D15" s="484" t="s">
        <v>1129</v>
      </c>
      <c r="E15" s="484" t="s">
        <v>1148</v>
      </c>
      <c r="F15" s="484" t="s">
        <v>1149</v>
      </c>
      <c r="G15" s="488">
        <v>901</v>
      </c>
      <c r="H15" s="488">
        <v>34238</v>
      </c>
      <c r="I15" s="484"/>
      <c r="J15" s="484">
        <v>38</v>
      </c>
      <c r="K15" s="488">
        <v>813</v>
      </c>
      <c r="L15" s="488">
        <v>30894</v>
      </c>
      <c r="M15" s="484"/>
      <c r="N15" s="484">
        <v>38</v>
      </c>
      <c r="O15" s="488">
        <v>901</v>
      </c>
      <c r="P15" s="488">
        <v>35139</v>
      </c>
      <c r="Q15" s="505"/>
      <c r="R15" s="489">
        <v>39</v>
      </c>
    </row>
    <row r="16" spans="1:18" ht="14.45" customHeight="1" x14ac:dyDescent="0.2">
      <c r="A16" s="483" t="s">
        <v>1127</v>
      </c>
      <c r="B16" s="484" t="s">
        <v>1128</v>
      </c>
      <c r="C16" s="484" t="s">
        <v>476</v>
      </c>
      <c r="D16" s="484" t="s">
        <v>1129</v>
      </c>
      <c r="E16" s="484" t="s">
        <v>1150</v>
      </c>
      <c r="F16" s="484" t="s">
        <v>1151</v>
      </c>
      <c r="G16" s="488">
        <v>46</v>
      </c>
      <c r="H16" s="488">
        <v>3450</v>
      </c>
      <c r="I16" s="484"/>
      <c r="J16" s="484">
        <v>75</v>
      </c>
      <c r="K16" s="488">
        <v>45</v>
      </c>
      <c r="L16" s="488">
        <v>3420</v>
      </c>
      <c r="M16" s="484"/>
      <c r="N16" s="484">
        <v>76</v>
      </c>
      <c r="O16" s="488">
        <v>53</v>
      </c>
      <c r="P16" s="488">
        <v>4293</v>
      </c>
      <c r="Q16" s="505"/>
      <c r="R16" s="489">
        <v>81</v>
      </c>
    </row>
    <row r="17" spans="1:18" ht="14.45" customHeight="1" x14ac:dyDescent="0.2">
      <c r="A17" s="483" t="s">
        <v>1127</v>
      </c>
      <c r="B17" s="484" t="s">
        <v>1128</v>
      </c>
      <c r="C17" s="484" t="s">
        <v>476</v>
      </c>
      <c r="D17" s="484" t="s">
        <v>1129</v>
      </c>
      <c r="E17" s="484" t="s">
        <v>1152</v>
      </c>
      <c r="F17" s="484" t="s">
        <v>1153</v>
      </c>
      <c r="G17" s="488"/>
      <c r="H17" s="488"/>
      <c r="I17" s="484"/>
      <c r="J17" s="484"/>
      <c r="K17" s="488">
        <v>1</v>
      </c>
      <c r="L17" s="488">
        <v>62</v>
      </c>
      <c r="M17" s="484"/>
      <c r="N17" s="484">
        <v>62</v>
      </c>
      <c r="O17" s="488">
        <v>1</v>
      </c>
      <c r="P17" s="488">
        <v>66</v>
      </c>
      <c r="Q17" s="505"/>
      <c r="R17" s="489">
        <v>66</v>
      </c>
    </row>
    <row r="18" spans="1:18" ht="14.45" customHeight="1" x14ac:dyDescent="0.2">
      <c r="A18" s="483" t="s">
        <v>1127</v>
      </c>
      <c r="B18" s="484" t="s">
        <v>1128</v>
      </c>
      <c r="C18" s="484" t="s">
        <v>476</v>
      </c>
      <c r="D18" s="484" t="s">
        <v>1129</v>
      </c>
      <c r="E18" s="484" t="s">
        <v>1154</v>
      </c>
      <c r="F18" s="484" t="s">
        <v>1155</v>
      </c>
      <c r="G18" s="488">
        <v>1</v>
      </c>
      <c r="H18" s="488">
        <v>4065</v>
      </c>
      <c r="I18" s="484"/>
      <c r="J18" s="484">
        <v>4065</v>
      </c>
      <c r="K18" s="488"/>
      <c r="L18" s="488"/>
      <c r="M18" s="484"/>
      <c r="N18" s="484"/>
      <c r="O18" s="488"/>
      <c r="P18" s="488"/>
      <c r="Q18" s="505"/>
      <c r="R18" s="489"/>
    </row>
    <row r="19" spans="1:18" ht="14.45" customHeight="1" x14ac:dyDescent="0.2">
      <c r="A19" s="483" t="s">
        <v>1156</v>
      </c>
      <c r="B19" s="484" t="s">
        <v>1157</v>
      </c>
      <c r="C19" s="484" t="s">
        <v>481</v>
      </c>
      <c r="D19" s="484" t="s">
        <v>1129</v>
      </c>
      <c r="E19" s="484" t="s">
        <v>1158</v>
      </c>
      <c r="F19" s="484" t="s">
        <v>1159</v>
      </c>
      <c r="G19" s="488">
        <v>68</v>
      </c>
      <c r="H19" s="488">
        <v>850340</v>
      </c>
      <c r="I19" s="484"/>
      <c r="J19" s="484">
        <v>12505</v>
      </c>
      <c r="K19" s="488">
        <v>63</v>
      </c>
      <c r="L19" s="488">
        <v>791217</v>
      </c>
      <c r="M19" s="484"/>
      <c r="N19" s="484">
        <v>12559</v>
      </c>
      <c r="O19" s="488">
        <v>74</v>
      </c>
      <c r="P19" s="488">
        <v>958004</v>
      </c>
      <c r="Q19" s="505"/>
      <c r="R19" s="489">
        <v>12946</v>
      </c>
    </row>
    <row r="20" spans="1:18" ht="14.45" customHeight="1" x14ac:dyDescent="0.2">
      <c r="A20" s="483" t="s">
        <v>1156</v>
      </c>
      <c r="B20" s="484" t="s">
        <v>1157</v>
      </c>
      <c r="C20" s="484" t="s">
        <v>481</v>
      </c>
      <c r="D20" s="484" t="s">
        <v>1129</v>
      </c>
      <c r="E20" s="484" t="s">
        <v>1160</v>
      </c>
      <c r="F20" s="484" t="s">
        <v>1161</v>
      </c>
      <c r="G20" s="488">
        <v>1835</v>
      </c>
      <c r="H20" s="488">
        <v>554170</v>
      </c>
      <c r="I20" s="484"/>
      <c r="J20" s="484">
        <v>302</v>
      </c>
      <c r="K20" s="488">
        <v>1638</v>
      </c>
      <c r="L20" s="488">
        <v>497952</v>
      </c>
      <c r="M20" s="484"/>
      <c r="N20" s="484">
        <v>304</v>
      </c>
      <c r="O20" s="488">
        <v>1721</v>
      </c>
      <c r="P20" s="488">
        <v>540394</v>
      </c>
      <c r="Q20" s="505"/>
      <c r="R20" s="489">
        <v>314</v>
      </c>
    </row>
    <row r="21" spans="1:18" ht="14.45" customHeight="1" x14ac:dyDescent="0.2">
      <c r="A21" s="483" t="s">
        <v>1156</v>
      </c>
      <c r="B21" s="484" t="s">
        <v>1157</v>
      </c>
      <c r="C21" s="484" t="s">
        <v>481</v>
      </c>
      <c r="D21" s="484" t="s">
        <v>1129</v>
      </c>
      <c r="E21" s="484" t="s">
        <v>1162</v>
      </c>
      <c r="F21" s="484" t="s">
        <v>1163</v>
      </c>
      <c r="G21" s="488">
        <v>51</v>
      </c>
      <c r="H21" s="488">
        <v>535500</v>
      </c>
      <c r="I21" s="484"/>
      <c r="J21" s="484">
        <v>10500</v>
      </c>
      <c r="K21" s="488">
        <v>53</v>
      </c>
      <c r="L21" s="488">
        <v>558090</v>
      </c>
      <c r="M21" s="484"/>
      <c r="N21" s="484">
        <v>10530</v>
      </c>
      <c r="O21" s="488">
        <v>50</v>
      </c>
      <c r="P21" s="488">
        <v>530250</v>
      </c>
      <c r="Q21" s="505"/>
      <c r="R21" s="489">
        <v>10605</v>
      </c>
    </row>
    <row r="22" spans="1:18" ht="14.45" customHeight="1" x14ac:dyDescent="0.2">
      <c r="A22" s="483" t="s">
        <v>1156</v>
      </c>
      <c r="B22" s="484" t="s">
        <v>1157</v>
      </c>
      <c r="C22" s="484" t="s">
        <v>481</v>
      </c>
      <c r="D22" s="484" t="s">
        <v>1129</v>
      </c>
      <c r="E22" s="484" t="s">
        <v>1164</v>
      </c>
      <c r="F22" s="484" t="s">
        <v>1165</v>
      </c>
      <c r="G22" s="488"/>
      <c r="H22" s="488"/>
      <c r="I22" s="484"/>
      <c r="J22" s="484"/>
      <c r="K22" s="488">
        <v>1</v>
      </c>
      <c r="L22" s="488">
        <v>480</v>
      </c>
      <c r="M22" s="484"/>
      <c r="N22" s="484">
        <v>480</v>
      </c>
      <c r="O22" s="488"/>
      <c r="P22" s="488"/>
      <c r="Q22" s="505"/>
      <c r="R22" s="489"/>
    </row>
    <row r="23" spans="1:18" ht="14.45" customHeight="1" x14ac:dyDescent="0.2">
      <c r="A23" s="483" t="s">
        <v>1156</v>
      </c>
      <c r="B23" s="484" t="s">
        <v>1157</v>
      </c>
      <c r="C23" s="484" t="s">
        <v>481</v>
      </c>
      <c r="D23" s="484" t="s">
        <v>1129</v>
      </c>
      <c r="E23" s="484" t="s">
        <v>1166</v>
      </c>
      <c r="F23" s="484" t="s">
        <v>1167</v>
      </c>
      <c r="G23" s="488">
        <v>69</v>
      </c>
      <c r="H23" s="488">
        <v>45954</v>
      </c>
      <c r="I23" s="484"/>
      <c r="J23" s="484">
        <v>666</v>
      </c>
      <c r="K23" s="488">
        <v>67</v>
      </c>
      <c r="L23" s="488">
        <v>44890</v>
      </c>
      <c r="M23" s="484"/>
      <c r="N23" s="484">
        <v>670</v>
      </c>
      <c r="O23" s="488">
        <v>74</v>
      </c>
      <c r="P23" s="488">
        <v>52762</v>
      </c>
      <c r="Q23" s="505"/>
      <c r="R23" s="489">
        <v>713</v>
      </c>
    </row>
    <row r="24" spans="1:18" ht="14.45" customHeight="1" x14ac:dyDescent="0.2">
      <c r="A24" s="483" t="s">
        <v>1156</v>
      </c>
      <c r="B24" s="484" t="s">
        <v>1157</v>
      </c>
      <c r="C24" s="484" t="s">
        <v>481</v>
      </c>
      <c r="D24" s="484" t="s">
        <v>1129</v>
      </c>
      <c r="E24" s="484" t="s">
        <v>1168</v>
      </c>
      <c r="F24" s="484" t="s">
        <v>1169</v>
      </c>
      <c r="G24" s="488">
        <v>123</v>
      </c>
      <c r="H24" s="488">
        <v>119187</v>
      </c>
      <c r="I24" s="484"/>
      <c r="J24" s="484">
        <v>969</v>
      </c>
      <c r="K24" s="488">
        <v>114</v>
      </c>
      <c r="L24" s="488">
        <v>111150</v>
      </c>
      <c r="M24" s="484"/>
      <c r="N24" s="484">
        <v>975</v>
      </c>
      <c r="O24" s="488">
        <v>113</v>
      </c>
      <c r="P24" s="488">
        <v>117294</v>
      </c>
      <c r="Q24" s="505"/>
      <c r="R24" s="489">
        <v>1038</v>
      </c>
    </row>
    <row r="25" spans="1:18" ht="14.45" customHeight="1" x14ac:dyDescent="0.2">
      <c r="A25" s="483" t="s">
        <v>1156</v>
      </c>
      <c r="B25" s="484" t="s">
        <v>1157</v>
      </c>
      <c r="C25" s="484" t="s">
        <v>481</v>
      </c>
      <c r="D25" s="484" t="s">
        <v>1129</v>
      </c>
      <c r="E25" s="484" t="s">
        <v>1170</v>
      </c>
      <c r="F25" s="484" t="s">
        <v>1171</v>
      </c>
      <c r="G25" s="488">
        <v>406</v>
      </c>
      <c r="H25" s="488">
        <v>3083164</v>
      </c>
      <c r="I25" s="484"/>
      <c r="J25" s="484">
        <v>7594</v>
      </c>
      <c r="K25" s="488">
        <v>355</v>
      </c>
      <c r="L25" s="488">
        <v>2709715</v>
      </c>
      <c r="M25" s="484"/>
      <c r="N25" s="484">
        <v>7633</v>
      </c>
      <c r="O25" s="488">
        <v>365</v>
      </c>
      <c r="P25" s="488">
        <v>2884595</v>
      </c>
      <c r="Q25" s="505"/>
      <c r="R25" s="489">
        <v>7903</v>
      </c>
    </row>
    <row r="26" spans="1:18" ht="14.45" customHeight="1" x14ac:dyDescent="0.2">
      <c r="A26" s="483" t="s">
        <v>1156</v>
      </c>
      <c r="B26" s="484" t="s">
        <v>1157</v>
      </c>
      <c r="C26" s="484" t="s">
        <v>481</v>
      </c>
      <c r="D26" s="484" t="s">
        <v>1129</v>
      </c>
      <c r="E26" s="484" t="s">
        <v>1172</v>
      </c>
      <c r="F26" s="484" t="s">
        <v>1173</v>
      </c>
      <c r="G26" s="488">
        <v>17</v>
      </c>
      <c r="H26" s="488">
        <v>90100</v>
      </c>
      <c r="I26" s="484"/>
      <c r="J26" s="484">
        <v>5300</v>
      </c>
      <c r="K26" s="488">
        <v>8</v>
      </c>
      <c r="L26" s="488">
        <v>42600</v>
      </c>
      <c r="M26" s="484"/>
      <c r="N26" s="484">
        <v>5325</v>
      </c>
      <c r="O26" s="488">
        <v>11</v>
      </c>
      <c r="P26" s="488">
        <v>60522</v>
      </c>
      <c r="Q26" s="505"/>
      <c r="R26" s="489">
        <v>5502</v>
      </c>
    </row>
    <row r="27" spans="1:18" ht="14.45" customHeight="1" x14ac:dyDescent="0.2">
      <c r="A27" s="483" t="s">
        <v>1156</v>
      </c>
      <c r="B27" s="484" t="s">
        <v>1157</v>
      </c>
      <c r="C27" s="484" t="s">
        <v>481</v>
      </c>
      <c r="D27" s="484" t="s">
        <v>1129</v>
      </c>
      <c r="E27" s="484" t="s">
        <v>1174</v>
      </c>
      <c r="F27" s="484" t="s">
        <v>1175</v>
      </c>
      <c r="G27" s="488">
        <v>53</v>
      </c>
      <c r="H27" s="488">
        <v>560475</v>
      </c>
      <c r="I27" s="484"/>
      <c r="J27" s="484">
        <v>10575</v>
      </c>
      <c r="K27" s="488">
        <v>47</v>
      </c>
      <c r="L27" s="488">
        <v>499093</v>
      </c>
      <c r="M27" s="484"/>
      <c r="N27" s="484">
        <v>10619</v>
      </c>
      <c r="O27" s="488">
        <v>37</v>
      </c>
      <c r="P27" s="488">
        <v>404447</v>
      </c>
      <c r="Q27" s="505"/>
      <c r="R27" s="489">
        <v>10931</v>
      </c>
    </row>
    <row r="28" spans="1:18" ht="14.45" customHeight="1" x14ac:dyDescent="0.2">
      <c r="A28" s="483" t="s">
        <v>1156</v>
      </c>
      <c r="B28" s="484" t="s">
        <v>1157</v>
      </c>
      <c r="C28" s="484" t="s">
        <v>481</v>
      </c>
      <c r="D28" s="484" t="s">
        <v>1129</v>
      </c>
      <c r="E28" s="484" t="s">
        <v>1176</v>
      </c>
      <c r="F28" s="484" t="s">
        <v>1177</v>
      </c>
      <c r="G28" s="488">
        <v>7</v>
      </c>
      <c r="H28" s="488">
        <v>87535</v>
      </c>
      <c r="I28" s="484"/>
      <c r="J28" s="484">
        <v>12505</v>
      </c>
      <c r="K28" s="488">
        <v>11</v>
      </c>
      <c r="L28" s="488">
        <v>138149</v>
      </c>
      <c r="M28" s="484"/>
      <c r="N28" s="484">
        <v>12559</v>
      </c>
      <c r="O28" s="488">
        <v>4</v>
      </c>
      <c r="P28" s="488">
        <v>51784</v>
      </c>
      <c r="Q28" s="505"/>
      <c r="R28" s="489">
        <v>12946</v>
      </c>
    </row>
    <row r="29" spans="1:18" ht="14.45" customHeight="1" x14ac:dyDescent="0.2">
      <c r="A29" s="483" t="s">
        <v>1156</v>
      </c>
      <c r="B29" s="484" t="s">
        <v>1157</v>
      </c>
      <c r="C29" s="484" t="s">
        <v>481</v>
      </c>
      <c r="D29" s="484" t="s">
        <v>1129</v>
      </c>
      <c r="E29" s="484" t="s">
        <v>1178</v>
      </c>
      <c r="F29" s="484" t="s">
        <v>1179</v>
      </c>
      <c r="G29" s="488">
        <v>7</v>
      </c>
      <c r="H29" s="488">
        <v>7861</v>
      </c>
      <c r="I29" s="484"/>
      <c r="J29" s="484">
        <v>1123</v>
      </c>
      <c r="K29" s="488"/>
      <c r="L29" s="488"/>
      <c r="M29" s="484"/>
      <c r="N29" s="484"/>
      <c r="O29" s="488"/>
      <c r="P29" s="488"/>
      <c r="Q29" s="505"/>
      <c r="R29" s="489"/>
    </row>
    <row r="30" spans="1:18" ht="14.45" customHeight="1" x14ac:dyDescent="0.2">
      <c r="A30" s="483" t="s">
        <v>1156</v>
      </c>
      <c r="B30" s="484" t="s">
        <v>1157</v>
      </c>
      <c r="C30" s="484" t="s">
        <v>481</v>
      </c>
      <c r="D30" s="484" t="s">
        <v>1129</v>
      </c>
      <c r="E30" s="484" t="s">
        <v>1180</v>
      </c>
      <c r="F30" s="484" t="s">
        <v>1181</v>
      </c>
      <c r="G30" s="488"/>
      <c r="H30" s="488"/>
      <c r="I30" s="484"/>
      <c r="J30" s="484"/>
      <c r="K30" s="488">
        <v>2</v>
      </c>
      <c r="L30" s="488">
        <v>1266</v>
      </c>
      <c r="M30" s="484"/>
      <c r="N30" s="484">
        <v>633</v>
      </c>
      <c r="O30" s="488">
        <v>3</v>
      </c>
      <c r="P30" s="488">
        <v>2028</v>
      </c>
      <c r="Q30" s="505"/>
      <c r="R30" s="489">
        <v>676</v>
      </c>
    </row>
    <row r="31" spans="1:18" ht="14.45" customHeight="1" x14ac:dyDescent="0.2">
      <c r="A31" s="483" t="s">
        <v>1156</v>
      </c>
      <c r="B31" s="484" t="s">
        <v>1157</v>
      </c>
      <c r="C31" s="484" t="s">
        <v>481</v>
      </c>
      <c r="D31" s="484" t="s">
        <v>1129</v>
      </c>
      <c r="E31" s="484" t="s">
        <v>1182</v>
      </c>
      <c r="F31" s="484" t="s">
        <v>1183</v>
      </c>
      <c r="G31" s="488">
        <v>174</v>
      </c>
      <c r="H31" s="488">
        <v>106488</v>
      </c>
      <c r="I31" s="484"/>
      <c r="J31" s="484">
        <v>612</v>
      </c>
      <c r="K31" s="488">
        <v>151</v>
      </c>
      <c r="L31" s="488">
        <v>92865</v>
      </c>
      <c r="M31" s="484"/>
      <c r="N31" s="484">
        <v>615</v>
      </c>
      <c r="O31" s="488">
        <v>27</v>
      </c>
      <c r="P31" s="488">
        <v>17334</v>
      </c>
      <c r="Q31" s="505"/>
      <c r="R31" s="489">
        <v>642</v>
      </c>
    </row>
    <row r="32" spans="1:18" ht="14.45" customHeight="1" x14ac:dyDescent="0.2">
      <c r="A32" s="483" t="s">
        <v>1156</v>
      </c>
      <c r="B32" s="484" t="s">
        <v>1157</v>
      </c>
      <c r="C32" s="484" t="s">
        <v>481</v>
      </c>
      <c r="D32" s="484" t="s">
        <v>1129</v>
      </c>
      <c r="E32" s="484" t="s">
        <v>1184</v>
      </c>
      <c r="F32" s="484" t="s">
        <v>1185</v>
      </c>
      <c r="G32" s="488">
        <v>130</v>
      </c>
      <c r="H32" s="488">
        <v>583310</v>
      </c>
      <c r="I32" s="484"/>
      <c r="J32" s="484">
        <v>4487</v>
      </c>
      <c r="K32" s="488">
        <v>172</v>
      </c>
      <c r="L32" s="488">
        <v>772796</v>
      </c>
      <c r="M32" s="484"/>
      <c r="N32" s="484">
        <v>4493</v>
      </c>
      <c r="O32" s="488">
        <v>75</v>
      </c>
      <c r="P32" s="488">
        <v>341700</v>
      </c>
      <c r="Q32" s="505"/>
      <c r="R32" s="489">
        <v>4556</v>
      </c>
    </row>
    <row r="33" spans="1:18" ht="14.45" customHeight="1" x14ac:dyDescent="0.2">
      <c r="A33" s="483" t="s">
        <v>1156</v>
      </c>
      <c r="B33" s="484" t="s">
        <v>1157</v>
      </c>
      <c r="C33" s="484" t="s">
        <v>481</v>
      </c>
      <c r="D33" s="484" t="s">
        <v>1129</v>
      </c>
      <c r="E33" s="484" t="s">
        <v>1186</v>
      </c>
      <c r="F33" s="484" t="s">
        <v>1187</v>
      </c>
      <c r="G33" s="488">
        <v>994</v>
      </c>
      <c r="H33" s="488">
        <v>1103340</v>
      </c>
      <c r="I33" s="484"/>
      <c r="J33" s="484">
        <v>1110</v>
      </c>
      <c r="K33" s="488">
        <v>884</v>
      </c>
      <c r="L33" s="488">
        <v>984776</v>
      </c>
      <c r="M33" s="484"/>
      <c r="N33" s="484">
        <v>1114</v>
      </c>
      <c r="O33" s="488">
        <v>1142</v>
      </c>
      <c r="P33" s="488">
        <v>1311016</v>
      </c>
      <c r="Q33" s="505"/>
      <c r="R33" s="489">
        <v>1148</v>
      </c>
    </row>
    <row r="34" spans="1:18" ht="14.45" customHeight="1" x14ac:dyDescent="0.2">
      <c r="A34" s="483" t="s">
        <v>1156</v>
      </c>
      <c r="B34" s="484" t="s">
        <v>1157</v>
      </c>
      <c r="C34" s="484" t="s">
        <v>481</v>
      </c>
      <c r="D34" s="484" t="s">
        <v>1129</v>
      </c>
      <c r="E34" s="484" t="s">
        <v>1188</v>
      </c>
      <c r="F34" s="484" t="s">
        <v>1189</v>
      </c>
      <c r="G34" s="488">
        <v>400</v>
      </c>
      <c r="H34" s="488">
        <v>2978800</v>
      </c>
      <c r="I34" s="484"/>
      <c r="J34" s="484">
        <v>7447</v>
      </c>
      <c r="K34" s="488">
        <v>345</v>
      </c>
      <c r="L34" s="488">
        <v>2574390</v>
      </c>
      <c r="M34" s="484"/>
      <c r="N34" s="484">
        <v>7462</v>
      </c>
      <c r="O34" s="488">
        <v>144</v>
      </c>
      <c r="P34" s="488">
        <v>1096128</v>
      </c>
      <c r="Q34" s="505"/>
      <c r="R34" s="489">
        <v>7612</v>
      </c>
    </row>
    <row r="35" spans="1:18" ht="14.45" customHeight="1" x14ac:dyDescent="0.2">
      <c r="A35" s="483" t="s">
        <v>1156</v>
      </c>
      <c r="B35" s="484" t="s">
        <v>1157</v>
      </c>
      <c r="C35" s="484" t="s">
        <v>481</v>
      </c>
      <c r="D35" s="484" t="s">
        <v>1129</v>
      </c>
      <c r="E35" s="484" t="s">
        <v>1190</v>
      </c>
      <c r="F35" s="484" t="s">
        <v>1191</v>
      </c>
      <c r="G35" s="488">
        <v>104</v>
      </c>
      <c r="H35" s="488">
        <v>399256</v>
      </c>
      <c r="I35" s="484"/>
      <c r="J35" s="484">
        <v>3839</v>
      </c>
      <c r="K35" s="488">
        <v>94</v>
      </c>
      <c r="L35" s="488">
        <v>361242</v>
      </c>
      <c r="M35" s="484"/>
      <c r="N35" s="484">
        <v>3843</v>
      </c>
      <c r="O35" s="488">
        <v>79</v>
      </c>
      <c r="P35" s="488">
        <v>306283</v>
      </c>
      <c r="Q35" s="505"/>
      <c r="R35" s="489">
        <v>3877</v>
      </c>
    </row>
    <row r="36" spans="1:18" ht="14.45" customHeight="1" x14ac:dyDescent="0.2">
      <c r="A36" s="483" t="s">
        <v>1156</v>
      </c>
      <c r="B36" s="484" t="s">
        <v>1157</v>
      </c>
      <c r="C36" s="484" t="s">
        <v>481</v>
      </c>
      <c r="D36" s="484" t="s">
        <v>1129</v>
      </c>
      <c r="E36" s="484" t="s">
        <v>1192</v>
      </c>
      <c r="F36" s="484" t="s">
        <v>1193</v>
      </c>
      <c r="G36" s="488">
        <v>582</v>
      </c>
      <c r="H36" s="488">
        <v>1396218</v>
      </c>
      <c r="I36" s="484"/>
      <c r="J36" s="484">
        <v>2399</v>
      </c>
      <c r="K36" s="488">
        <v>961</v>
      </c>
      <c r="L36" s="488">
        <v>2308322</v>
      </c>
      <c r="M36" s="484"/>
      <c r="N36" s="484">
        <v>2402</v>
      </c>
      <c r="O36" s="488">
        <v>451</v>
      </c>
      <c r="P36" s="488">
        <v>1094126</v>
      </c>
      <c r="Q36" s="505"/>
      <c r="R36" s="489">
        <v>2426</v>
      </c>
    </row>
    <row r="37" spans="1:18" ht="14.45" customHeight="1" x14ac:dyDescent="0.2">
      <c r="A37" s="483" t="s">
        <v>1156</v>
      </c>
      <c r="B37" s="484" t="s">
        <v>1157</v>
      </c>
      <c r="C37" s="484" t="s">
        <v>481</v>
      </c>
      <c r="D37" s="484" t="s">
        <v>1129</v>
      </c>
      <c r="E37" s="484" t="s">
        <v>1194</v>
      </c>
      <c r="F37" s="484" t="s">
        <v>1195</v>
      </c>
      <c r="G37" s="488">
        <v>8</v>
      </c>
      <c r="H37" s="488">
        <v>284352</v>
      </c>
      <c r="I37" s="484"/>
      <c r="J37" s="484">
        <v>35544</v>
      </c>
      <c r="K37" s="488">
        <v>14</v>
      </c>
      <c r="L37" s="488">
        <v>498176</v>
      </c>
      <c r="M37" s="484"/>
      <c r="N37" s="484">
        <v>35584</v>
      </c>
      <c r="O37" s="488">
        <v>1</v>
      </c>
      <c r="P37" s="488">
        <v>35983</v>
      </c>
      <c r="Q37" s="505"/>
      <c r="R37" s="489">
        <v>35983</v>
      </c>
    </row>
    <row r="38" spans="1:18" ht="14.45" customHeight="1" x14ac:dyDescent="0.2">
      <c r="A38" s="483" t="s">
        <v>1156</v>
      </c>
      <c r="B38" s="484" t="s">
        <v>1157</v>
      </c>
      <c r="C38" s="484" t="s">
        <v>481</v>
      </c>
      <c r="D38" s="484" t="s">
        <v>1129</v>
      </c>
      <c r="E38" s="484" t="s">
        <v>1196</v>
      </c>
      <c r="F38" s="484" t="s">
        <v>1197</v>
      </c>
      <c r="G38" s="488">
        <v>7</v>
      </c>
      <c r="H38" s="488">
        <v>61691</v>
      </c>
      <c r="I38" s="484"/>
      <c r="J38" s="484">
        <v>8813</v>
      </c>
      <c r="K38" s="488">
        <v>13</v>
      </c>
      <c r="L38" s="488">
        <v>114660</v>
      </c>
      <c r="M38" s="484"/>
      <c r="N38" s="484">
        <v>8820</v>
      </c>
      <c r="O38" s="488">
        <v>3</v>
      </c>
      <c r="P38" s="488">
        <v>26661</v>
      </c>
      <c r="Q38" s="505"/>
      <c r="R38" s="489">
        <v>8887</v>
      </c>
    </row>
    <row r="39" spans="1:18" ht="14.45" customHeight="1" x14ac:dyDescent="0.2">
      <c r="A39" s="483" t="s">
        <v>1156</v>
      </c>
      <c r="B39" s="484" t="s">
        <v>1157</v>
      </c>
      <c r="C39" s="484" t="s">
        <v>481</v>
      </c>
      <c r="D39" s="484" t="s">
        <v>1129</v>
      </c>
      <c r="E39" s="484" t="s">
        <v>1198</v>
      </c>
      <c r="F39" s="484" t="s">
        <v>1199</v>
      </c>
      <c r="G39" s="488">
        <v>56</v>
      </c>
      <c r="H39" s="488">
        <v>560000</v>
      </c>
      <c r="I39" s="484"/>
      <c r="J39" s="484">
        <v>10000</v>
      </c>
      <c r="K39" s="488">
        <v>42</v>
      </c>
      <c r="L39" s="488">
        <v>420000</v>
      </c>
      <c r="M39" s="484"/>
      <c r="N39" s="484">
        <v>10000</v>
      </c>
      <c r="O39" s="488">
        <v>32</v>
      </c>
      <c r="P39" s="488">
        <v>320000</v>
      </c>
      <c r="Q39" s="505"/>
      <c r="R39" s="489">
        <v>10000</v>
      </c>
    </row>
    <row r="40" spans="1:18" ht="14.45" customHeight="1" x14ac:dyDescent="0.2">
      <c r="A40" s="483" t="s">
        <v>1156</v>
      </c>
      <c r="B40" s="484" t="s">
        <v>1157</v>
      </c>
      <c r="C40" s="484" t="s">
        <v>481</v>
      </c>
      <c r="D40" s="484" t="s">
        <v>1129</v>
      </c>
      <c r="E40" s="484" t="s">
        <v>1200</v>
      </c>
      <c r="F40" s="484" t="s">
        <v>1201</v>
      </c>
      <c r="G40" s="488">
        <v>234</v>
      </c>
      <c r="H40" s="488">
        <v>2519400.0199999996</v>
      </c>
      <c r="I40" s="484"/>
      <c r="J40" s="484">
        <v>10766.666752136751</v>
      </c>
      <c r="K40" s="488">
        <v>191</v>
      </c>
      <c r="L40" s="488">
        <v>2056433.33</v>
      </c>
      <c r="M40" s="484"/>
      <c r="N40" s="484">
        <v>10766.66664921466</v>
      </c>
      <c r="O40" s="488">
        <v>242</v>
      </c>
      <c r="P40" s="488">
        <v>2605533.3499999996</v>
      </c>
      <c r="Q40" s="505"/>
      <c r="R40" s="489">
        <v>10766.666735537188</v>
      </c>
    </row>
    <row r="41" spans="1:18" ht="14.45" customHeight="1" x14ac:dyDescent="0.2">
      <c r="A41" s="483" t="s">
        <v>1156</v>
      </c>
      <c r="B41" s="484" t="s">
        <v>1157</v>
      </c>
      <c r="C41" s="484" t="s">
        <v>481</v>
      </c>
      <c r="D41" s="484" t="s">
        <v>1129</v>
      </c>
      <c r="E41" s="484" t="s">
        <v>1202</v>
      </c>
      <c r="F41" s="484" t="s">
        <v>1203</v>
      </c>
      <c r="G41" s="488">
        <v>122</v>
      </c>
      <c r="H41" s="488">
        <v>1016666.6499999999</v>
      </c>
      <c r="I41" s="484"/>
      <c r="J41" s="484">
        <v>8333.3331967213107</v>
      </c>
      <c r="K41" s="488">
        <v>124</v>
      </c>
      <c r="L41" s="488">
        <v>1033333.33</v>
      </c>
      <c r="M41" s="484"/>
      <c r="N41" s="484">
        <v>8333.3333064516119</v>
      </c>
      <c r="O41" s="488">
        <v>119</v>
      </c>
      <c r="P41" s="488">
        <v>991666.6399999999</v>
      </c>
      <c r="Q41" s="505"/>
      <c r="R41" s="489">
        <v>8333.3331092436965</v>
      </c>
    </row>
    <row r="42" spans="1:18" ht="14.45" customHeight="1" x14ac:dyDescent="0.2">
      <c r="A42" s="483" t="s">
        <v>1156</v>
      </c>
      <c r="B42" s="484" t="s">
        <v>1157</v>
      </c>
      <c r="C42" s="484" t="s">
        <v>481</v>
      </c>
      <c r="D42" s="484" t="s">
        <v>1129</v>
      </c>
      <c r="E42" s="484" t="s">
        <v>1204</v>
      </c>
      <c r="F42" s="484" t="s">
        <v>1205</v>
      </c>
      <c r="G42" s="488">
        <v>334</v>
      </c>
      <c r="H42" s="488">
        <v>0</v>
      </c>
      <c r="I42" s="484"/>
      <c r="J42" s="484">
        <v>0</v>
      </c>
      <c r="K42" s="488">
        <v>405</v>
      </c>
      <c r="L42" s="488">
        <v>0</v>
      </c>
      <c r="M42" s="484"/>
      <c r="N42" s="484">
        <v>0</v>
      </c>
      <c r="O42" s="488">
        <v>382</v>
      </c>
      <c r="P42" s="488">
        <v>0</v>
      </c>
      <c r="Q42" s="505"/>
      <c r="R42" s="489">
        <v>0</v>
      </c>
    </row>
    <row r="43" spans="1:18" ht="14.45" customHeight="1" x14ac:dyDescent="0.2">
      <c r="A43" s="483" t="s">
        <v>1156</v>
      </c>
      <c r="B43" s="484" t="s">
        <v>1157</v>
      </c>
      <c r="C43" s="484" t="s">
        <v>481</v>
      </c>
      <c r="D43" s="484" t="s">
        <v>1129</v>
      </c>
      <c r="E43" s="484" t="s">
        <v>1206</v>
      </c>
      <c r="F43" s="484" t="s">
        <v>1207</v>
      </c>
      <c r="G43" s="488">
        <v>168</v>
      </c>
      <c r="H43" s="488">
        <v>1386000</v>
      </c>
      <c r="I43" s="484"/>
      <c r="J43" s="484">
        <v>8250</v>
      </c>
      <c r="K43" s="488">
        <v>119</v>
      </c>
      <c r="L43" s="488">
        <v>981750</v>
      </c>
      <c r="M43" s="484"/>
      <c r="N43" s="484">
        <v>8250</v>
      </c>
      <c r="O43" s="488">
        <v>122</v>
      </c>
      <c r="P43" s="488">
        <v>1006500</v>
      </c>
      <c r="Q43" s="505"/>
      <c r="R43" s="489">
        <v>8250</v>
      </c>
    </row>
    <row r="44" spans="1:18" ht="14.45" customHeight="1" x14ac:dyDescent="0.2">
      <c r="A44" s="483" t="s">
        <v>1156</v>
      </c>
      <c r="B44" s="484" t="s">
        <v>1157</v>
      </c>
      <c r="C44" s="484" t="s">
        <v>481</v>
      </c>
      <c r="D44" s="484" t="s">
        <v>1129</v>
      </c>
      <c r="E44" s="484" t="s">
        <v>1208</v>
      </c>
      <c r="F44" s="484" t="s">
        <v>1209</v>
      </c>
      <c r="G44" s="488">
        <v>18</v>
      </c>
      <c r="H44" s="488">
        <v>0</v>
      </c>
      <c r="I44" s="484"/>
      <c r="J44" s="484">
        <v>0</v>
      </c>
      <c r="K44" s="488">
        <v>68</v>
      </c>
      <c r="L44" s="488">
        <v>0</v>
      </c>
      <c r="M44" s="484"/>
      <c r="N44" s="484">
        <v>0</v>
      </c>
      <c r="O44" s="488">
        <v>144</v>
      </c>
      <c r="P44" s="488">
        <v>0</v>
      </c>
      <c r="Q44" s="505"/>
      <c r="R44" s="489">
        <v>0</v>
      </c>
    </row>
    <row r="45" spans="1:18" ht="14.45" customHeight="1" x14ac:dyDescent="0.2">
      <c r="A45" s="483" t="s">
        <v>1156</v>
      </c>
      <c r="B45" s="484" t="s">
        <v>1157</v>
      </c>
      <c r="C45" s="484" t="s">
        <v>481</v>
      </c>
      <c r="D45" s="484" t="s">
        <v>1129</v>
      </c>
      <c r="E45" s="484" t="s">
        <v>1210</v>
      </c>
      <c r="F45" s="484" t="s">
        <v>1211</v>
      </c>
      <c r="G45" s="488">
        <v>20</v>
      </c>
      <c r="H45" s="488">
        <v>611111.14</v>
      </c>
      <c r="I45" s="484"/>
      <c r="J45" s="484">
        <v>30555.557000000001</v>
      </c>
      <c r="K45" s="488">
        <v>68</v>
      </c>
      <c r="L45" s="488">
        <v>2077777.8400000008</v>
      </c>
      <c r="M45" s="484"/>
      <c r="N45" s="484">
        <v>30555.556470588246</v>
      </c>
      <c r="O45" s="488">
        <v>137</v>
      </c>
      <c r="P45" s="488">
        <v>4186111.1500000004</v>
      </c>
      <c r="Q45" s="505"/>
      <c r="R45" s="489">
        <v>30555.555839416062</v>
      </c>
    </row>
    <row r="46" spans="1:18" ht="14.45" customHeight="1" x14ac:dyDescent="0.2">
      <c r="A46" s="483" t="s">
        <v>1156</v>
      </c>
      <c r="B46" s="484" t="s">
        <v>1157</v>
      </c>
      <c r="C46" s="484" t="s">
        <v>481</v>
      </c>
      <c r="D46" s="484" t="s">
        <v>1129</v>
      </c>
      <c r="E46" s="484" t="s">
        <v>1212</v>
      </c>
      <c r="F46" s="484" t="s">
        <v>1213</v>
      </c>
      <c r="G46" s="488">
        <v>19</v>
      </c>
      <c r="H46" s="488">
        <v>80940</v>
      </c>
      <c r="I46" s="484"/>
      <c r="J46" s="484">
        <v>4260</v>
      </c>
      <c r="K46" s="488">
        <v>17</v>
      </c>
      <c r="L46" s="488">
        <v>72420</v>
      </c>
      <c r="M46" s="484"/>
      <c r="N46" s="484">
        <v>4260</v>
      </c>
      <c r="O46" s="488">
        <v>18</v>
      </c>
      <c r="P46" s="488">
        <v>76680</v>
      </c>
      <c r="Q46" s="505"/>
      <c r="R46" s="489">
        <v>4260</v>
      </c>
    </row>
    <row r="47" spans="1:18" ht="14.45" customHeight="1" x14ac:dyDescent="0.2">
      <c r="A47" s="483" t="s">
        <v>1156</v>
      </c>
      <c r="B47" s="484" t="s">
        <v>1157</v>
      </c>
      <c r="C47" s="484" t="s">
        <v>481</v>
      </c>
      <c r="D47" s="484" t="s">
        <v>1129</v>
      </c>
      <c r="E47" s="484" t="s">
        <v>1214</v>
      </c>
      <c r="F47" s="484" t="s">
        <v>1215</v>
      </c>
      <c r="G47" s="488">
        <v>25</v>
      </c>
      <c r="H47" s="488">
        <v>133055.54999999999</v>
      </c>
      <c r="I47" s="484"/>
      <c r="J47" s="484">
        <v>5322.2219999999998</v>
      </c>
      <c r="K47" s="488">
        <v>10</v>
      </c>
      <c r="L47" s="488">
        <v>53222.210000000006</v>
      </c>
      <c r="M47" s="484"/>
      <c r="N47" s="484">
        <v>5322.2210000000005</v>
      </c>
      <c r="O47" s="488">
        <v>18</v>
      </c>
      <c r="P47" s="488">
        <v>95799.99</v>
      </c>
      <c r="Q47" s="505"/>
      <c r="R47" s="489">
        <v>5322.2216666666673</v>
      </c>
    </row>
    <row r="48" spans="1:18" ht="14.45" customHeight="1" x14ac:dyDescent="0.2">
      <c r="A48" s="483" t="s">
        <v>1156</v>
      </c>
      <c r="B48" s="484" t="s">
        <v>1157</v>
      </c>
      <c r="C48" s="484" t="s">
        <v>481</v>
      </c>
      <c r="D48" s="484" t="s">
        <v>1129</v>
      </c>
      <c r="E48" s="484" t="s">
        <v>1216</v>
      </c>
      <c r="F48" s="484" t="s">
        <v>1217</v>
      </c>
      <c r="G48" s="488">
        <v>174</v>
      </c>
      <c r="H48" s="488">
        <v>7656000</v>
      </c>
      <c r="I48" s="484"/>
      <c r="J48" s="484">
        <v>44000</v>
      </c>
      <c r="K48" s="488">
        <v>201</v>
      </c>
      <c r="L48" s="488">
        <v>8844000</v>
      </c>
      <c r="M48" s="484"/>
      <c r="N48" s="484">
        <v>44000</v>
      </c>
      <c r="O48" s="488">
        <v>209</v>
      </c>
      <c r="P48" s="488">
        <v>9196000</v>
      </c>
      <c r="Q48" s="505"/>
      <c r="R48" s="489">
        <v>44000</v>
      </c>
    </row>
    <row r="49" spans="1:18" ht="14.45" customHeight="1" x14ac:dyDescent="0.2">
      <c r="A49" s="483" t="s">
        <v>1156</v>
      </c>
      <c r="B49" s="484" t="s">
        <v>1157</v>
      </c>
      <c r="C49" s="484" t="s">
        <v>481</v>
      </c>
      <c r="D49" s="484" t="s">
        <v>1129</v>
      </c>
      <c r="E49" s="484" t="s">
        <v>1218</v>
      </c>
      <c r="F49" s="484" t="s">
        <v>1219</v>
      </c>
      <c r="G49" s="488">
        <v>2</v>
      </c>
      <c r="H49" s="488">
        <v>79594</v>
      </c>
      <c r="I49" s="484"/>
      <c r="J49" s="484">
        <v>39797</v>
      </c>
      <c r="K49" s="488">
        <v>48</v>
      </c>
      <c r="L49" s="488">
        <v>1913280</v>
      </c>
      <c r="M49" s="484"/>
      <c r="N49" s="484">
        <v>39860</v>
      </c>
      <c r="O49" s="488">
        <v>120</v>
      </c>
      <c r="P49" s="488">
        <v>4858680</v>
      </c>
      <c r="Q49" s="505"/>
      <c r="R49" s="489">
        <v>40489</v>
      </c>
    </row>
    <row r="50" spans="1:18" ht="14.45" customHeight="1" x14ac:dyDescent="0.2">
      <c r="A50" s="483" t="s">
        <v>1156</v>
      </c>
      <c r="B50" s="484" t="s">
        <v>1157</v>
      </c>
      <c r="C50" s="484" t="s">
        <v>481</v>
      </c>
      <c r="D50" s="484" t="s">
        <v>1129</v>
      </c>
      <c r="E50" s="484" t="s">
        <v>1220</v>
      </c>
      <c r="F50" s="484" t="s">
        <v>1221</v>
      </c>
      <c r="G50" s="488">
        <v>1</v>
      </c>
      <c r="H50" s="488">
        <v>31867</v>
      </c>
      <c r="I50" s="484"/>
      <c r="J50" s="484">
        <v>31867</v>
      </c>
      <c r="K50" s="488"/>
      <c r="L50" s="488"/>
      <c r="M50" s="484"/>
      <c r="N50" s="484"/>
      <c r="O50" s="488"/>
      <c r="P50" s="488"/>
      <c r="Q50" s="505"/>
      <c r="R50" s="489"/>
    </row>
    <row r="51" spans="1:18" ht="14.45" customHeight="1" x14ac:dyDescent="0.2">
      <c r="A51" s="483" t="s">
        <v>1156</v>
      </c>
      <c r="B51" s="484" t="s">
        <v>1157</v>
      </c>
      <c r="C51" s="484" t="s">
        <v>481</v>
      </c>
      <c r="D51" s="484" t="s">
        <v>1129</v>
      </c>
      <c r="E51" s="484" t="s">
        <v>1222</v>
      </c>
      <c r="F51" s="484" t="s">
        <v>1223</v>
      </c>
      <c r="G51" s="488"/>
      <c r="H51" s="488"/>
      <c r="I51" s="484"/>
      <c r="J51" s="484"/>
      <c r="K51" s="488"/>
      <c r="L51" s="488"/>
      <c r="M51" s="484"/>
      <c r="N51" s="484"/>
      <c r="O51" s="488">
        <v>5</v>
      </c>
      <c r="P51" s="488">
        <v>220000</v>
      </c>
      <c r="Q51" s="505"/>
      <c r="R51" s="489">
        <v>44000</v>
      </c>
    </row>
    <row r="52" spans="1:18" ht="14.45" customHeight="1" x14ac:dyDescent="0.2">
      <c r="A52" s="483" t="s">
        <v>1156</v>
      </c>
      <c r="B52" s="484" t="s">
        <v>1157</v>
      </c>
      <c r="C52" s="484" t="s">
        <v>481</v>
      </c>
      <c r="D52" s="484" t="s">
        <v>1129</v>
      </c>
      <c r="E52" s="484" t="s">
        <v>1224</v>
      </c>
      <c r="F52" s="484" t="s">
        <v>1225</v>
      </c>
      <c r="G52" s="488"/>
      <c r="H52" s="488"/>
      <c r="I52" s="484"/>
      <c r="J52" s="484"/>
      <c r="K52" s="488">
        <v>9</v>
      </c>
      <c r="L52" s="488">
        <v>135000</v>
      </c>
      <c r="M52" s="484"/>
      <c r="N52" s="484">
        <v>15000</v>
      </c>
      <c r="O52" s="488">
        <v>5</v>
      </c>
      <c r="P52" s="488">
        <v>75000</v>
      </c>
      <c r="Q52" s="505"/>
      <c r="R52" s="489">
        <v>15000</v>
      </c>
    </row>
    <row r="53" spans="1:18" ht="14.45" customHeight="1" thickBot="1" x14ac:dyDescent="0.25">
      <c r="A53" s="490" t="s">
        <v>1156</v>
      </c>
      <c r="B53" s="491" t="s">
        <v>1157</v>
      </c>
      <c r="C53" s="491" t="s">
        <v>481</v>
      </c>
      <c r="D53" s="491" t="s">
        <v>1129</v>
      </c>
      <c r="E53" s="491" t="s">
        <v>1226</v>
      </c>
      <c r="F53" s="491" t="s">
        <v>1227</v>
      </c>
      <c r="G53" s="495"/>
      <c r="H53" s="495"/>
      <c r="I53" s="491"/>
      <c r="J53" s="491"/>
      <c r="K53" s="495"/>
      <c r="L53" s="495"/>
      <c r="M53" s="491"/>
      <c r="N53" s="491"/>
      <c r="O53" s="495">
        <v>26</v>
      </c>
      <c r="P53" s="495">
        <v>56391.119999999995</v>
      </c>
      <c r="Q53" s="507"/>
      <c r="R53" s="496">
        <v>2168.8892307692304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C6384F8-D01D-4C48-863A-A992E29E7B31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1229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15248</v>
      </c>
      <c r="I3" s="103">
        <f t="shared" si="0"/>
        <v>32730191.689999998</v>
      </c>
      <c r="J3" s="74"/>
      <c r="K3" s="74"/>
      <c r="L3" s="103">
        <f t="shared" si="0"/>
        <v>15261</v>
      </c>
      <c r="M3" s="103">
        <f t="shared" si="0"/>
        <v>36198193.109999999</v>
      </c>
      <c r="N3" s="74"/>
      <c r="O3" s="74"/>
      <c r="P3" s="103">
        <f t="shared" si="0"/>
        <v>15366</v>
      </c>
      <c r="Q3" s="103">
        <f t="shared" si="0"/>
        <v>39836768.019999988</v>
      </c>
      <c r="R3" s="75">
        <f>IF(M3=0,0,Q3/M3)</f>
        <v>1.1005181363319156</v>
      </c>
      <c r="S3" s="104">
        <f>IF(P3=0,0,Q3/P3)</f>
        <v>2592.5268788233757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4"/>
      <c r="B5" s="604"/>
      <c r="C5" s="605"/>
      <c r="D5" s="614"/>
      <c r="E5" s="606"/>
      <c r="F5" s="607"/>
      <c r="G5" s="608"/>
      <c r="H5" s="609" t="s">
        <v>71</v>
      </c>
      <c r="I5" s="610" t="s">
        <v>14</v>
      </c>
      <c r="J5" s="611"/>
      <c r="K5" s="611"/>
      <c r="L5" s="609" t="s">
        <v>71</v>
      </c>
      <c r="M5" s="610" t="s">
        <v>14</v>
      </c>
      <c r="N5" s="611"/>
      <c r="O5" s="611"/>
      <c r="P5" s="609" t="s">
        <v>71</v>
      </c>
      <c r="Q5" s="610" t="s">
        <v>14</v>
      </c>
      <c r="R5" s="612"/>
      <c r="S5" s="613"/>
    </row>
    <row r="6" spans="1:19" ht="14.45" customHeight="1" x14ac:dyDescent="0.2">
      <c r="A6" s="542" t="s">
        <v>1127</v>
      </c>
      <c r="B6" s="543" t="s">
        <v>1128</v>
      </c>
      <c r="C6" s="543" t="s">
        <v>476</v>
      </c>
      <c r="D6" s="543" t="s">
        <v>1122</v>
      </c>
      <c r="E6" s="543" t="s">
        <v>1129</v>
      </c>
      <c r="F6" s="543" t="s">
        <v>1130</v>
      </c>
      <c r="G6" s="543" t="s">
        <v>1131</v>
      </c>
      <c r="H6" s="116">
        <v>124</v>
      </c>
      <c r="I6" s="116">
        <v>8308</v>
      </c>
      <c r="J6" s="543"/>
      <c r="K6" s="543">
        <v>67</v>
      </c>
      <c r="L6" s="116">
        <v>123</v>
      </c>
      <c r="M6" s="116">
        <v>8364</v>
      </c>
      <c r="N6" s="543"/>
      <c r="O6" s="543">
        <v>68</v>
      </c>
      <c r="P6" s="116">
        <v>101</v>
      </c>
      <c r="Q6" s="116">
        <v>7272</v>
      </c>
      <c r="R6" s="548"/>
      <c r="S6" s="559">
        <v>72</v>
      </c>
    </row>
    <row r="7" spans="1:19" ht="14.45" customHeight="1" x14ac:dyDescent="0.2">
      <c r="A7" s="483" t="s">
        <v>1127</v>
      </c>
      <c r="B7" s="484" t="s">
        <v>1128</v>
      </c>
      <c r="C7" s="484" t="s">
        <v>476</v>
      </c>
      <c r="D7" s="484" t="s">
        <v>1122</v>
      </c>
      <c r="E7" s="484" t="s">
        <v>1129</v>
      </c>
      <c r="F7" s="484" t="s">
        <v>1132</v>
      </c>
      <c r="G7" s="484" t="s">
        <v>1133</v>
      </c>
      <c r="H7" s="488">
        <v>232</v>
      </c>
      <c r="I7" s="488">
        <v>8816</v>
      </c>
      <c r="J7" s="484"/>
      <c r="K7" s="484">
        <v>38</v>
      </c>
      <c r="L7" s="488">
        <v>156</v>
      </c>
      <c r="M7" s="488">
        <v>5928</v>
      </c>
      <c r="N7" s="484"/>
      <c r="O7" s="484">
        <v>38</v>
      </c>
      <c r="P7" s="488">
        <v>168</v>
      </c>
      <c r="Q7" s="488">
        <v>6720</v>
      </c>
      <c r="R7" s="505"/>
      <c r="S7" s="489">
        <v>40</v>
      </c>
    </row>
    <row r="8" spans="1:19" ht="14.45" customHeight="1" x14ac:dyDescent="0.2">
      <c r="A8" s="483" t="s">
        <v>1127</v>
      </c>
      <c r="B8" s="484" t="s">
        <v>1128</v>
      </c>
      <c r="C8" s="484" t="s">
        <v>476</v>
      </c>
      <c r="D8" s="484" t="s">
        <v>1122</v>
      </c>
      <c r="E8" s="484" t="s">
        <v>1129</v>
      </c>
      <c r="F8" s="484" t="s">
        <v>1134</v>
      </c>
      <c r="G8" s="484" t="s">
        <v>1135</v>
      </c>
      <c r="H8" s="488"/>
      <c r="I8" s="488"/>
      <c r="J8" s="484"/>
      <c r="K8" s="484"/>
      <c r="L8" s="488">
        <v>1</v>
      </c>
      <c r="M8" s="488">
        <v>5</v>
      </c>
      <c r="N8" s="484"/>
      <c r="O8" s="484">
        <v>5</v>
      </c>
      <c r="P8" s="488"/>
      <c r="Q8" s="488"/>
      <c r="R8" s="505"/>
      <c r="S8" s="489"/>
    </row>
    <row r="9" spans="1:19" ht="14.45" customHeight="1" x14ac:dyDescent="0.2">
      <c r="A9" s="483" t="s">
        <v>1127</v>
      </c>
      <c r="B9" s="484" t="s">
        <v>1128</v>
      </c>
      <c r="C9" s="484" t="s">
        <v>476</v>
      </c>
      <c r="D9" s="484" t="s">
        <v>1122</v>
      </c>
      <c r="E9" s="484" t="s">
        <v>1129</v>
      </c>
      <c r="F9" s="484" t="s">
        <v>1136</v>
      </c>
      <c r="G9" s="484" t="s">
        <v>1137</v>
      </c>
      <c r="H9" s="488">
        <v>863</v>
      </c>
      <c r="I9" s="488">
        <v>2155774</v>
      </c>
      <c r="J9" s="484"/>
      <c r="K9" s="484">
        <v>2498</v>
      </c>
      <c r="L9" s="488">
        <v>859</v>
      </c>
      <c r="M9" s="488">
        <v>2156090</v>
      </c>
      <c r="N9" s="484"/>
      <c r="O9" s="484">
        <v>2510</v>
      </c>
      <c r="P9" s="488">
        <v>955</v>
      </c>
      <c r="Q9" s="488">
        <v>2559400</v>
      </c>
      <c r="R9" s="505"/>
      <c r="S9" s="489">
        <v>2680</v>
      </c>
    </row>
    <row r="10" spans="1:19" ht="14.45" customHeight="1" x14ac:dyDescent="0.2">
      <c r="A10" s="483" t="s">
        <v>1127</v>
      </c>
      <c r="B10" s="484" t="s">
        <v>1128</v>
      </c>
      <c r="C10" s="484" t="s">
        <v>476</v>
      </c>
      <c r="D10" s="484" t="s">
        <v>1122</v>
      </c>
      <c r="E10" s="484" t="s">
        <v>1129</v>
      </c>
      <c r="F10" s="484" t="s">
        <v>1138</v>
      </c>
      <c r="G10" s="484" t="s">
        <v>1139</v>
      </c>
      <c r="H10" s="488">
        <v>165</v>
      </c>
      <c r="I10" s="488">
        <v>57750</v>
      </c>
      <c r="J10" s="484"/>
      <c r="K10" s="484">
        <v>350</v>
      </c>
      <c r="L10" s="488">
        <v>101</v>
      </c>
      <c r="M10" s="488">
        <v>35552</v>
      </c>
      <c r="N10" s="484"/>
      <c r="O10" s="484">
        <v>352</v>
      </c>
      <c r="P10" s="488">
        <v>81</v>
      </c>
      <c r="Q10" s="488">
        <v>30780</v>
      </c>
      <c r="R10" s="505"/>
      <c r="S10" s="489">
        <v>380</v>
      </c>
    </row>
    <row r="11" spans="1:19" ht="14.45" customHeight="1" x14ac:dyDescent="0.2">
      <c r="A11" s="483" t="s">
        <v>1127</v>
      </c>
      <c r="B11" s="484" t="s">
        <v>1128</v>
      </c>
      <c r="C11" s="484" t="s">
        <v>476</v>
      </c>
      <c r="D11" s="484" t="s">
        <v>1122</v>
      </c>
      <c r="E11" s="484" t="s">
        <v>1129</v>
      </c>
      <c r="F11" s="484" t="s">
        <v>1140</v>
      </c>
      <c r="G11" s="484" t="s">
        <v>1141</v>
      </c>
      <c r="H11" s="488">
        <v>1684</v>
      </c>
      <c r="I11" s="488">
        <v>596136</v>
      </c>
      <c r="J11" s="484"/>
      <c r="K11" s="484">
        <v>354</v>
      </c>
      <c r="L11" s="488">
        <v>1682</v>
      </c>
      <c r="M11" s="488">
        <v>598792</v>
      </c>
      <c r="N11" s="484"/>
      <c r="O11" s="484">
        <v>356</v>
      </c>
      <c r="P11" s="488">
        <v>1836</v>
      </c>
      <c r="Q11" s="488">
        <v>705024</v>
      </c>
      <c r="R11" s="505"/>
      <c r="S11" s="489">
        <v>384</v>
      </c>
    </row>
    <row r="12" spans="1:19" ht="14.45" customHeight="1" x14ac:dyDescent="0.2">
      <c r="A12" s="483" t="s">
        <v>1127</v>
      </c>
      <c r="B12" s="484" t="s">
        <v>1128</v>
      </c>
      <c r="C12" s="484" t="s">
        <v>476</v>
      </c>
      <c r="D12" s="484" t="s">
        <v>1122</v>
      </c>
      <c r="E12" s="484" t="s">
        <v>1129</v>
      </c>
      <c r="F12" s="484" t="s">
        <v>1142</v>
      </c>
      <c r="G12" s="484" t="s">
        <v>1143</v>
      </c>
      <c r="H12" s="488">
        <v>2825</v>
      </c>
      <c r="I12" s="488">
        <v>94166.330000000162</v>
      </c>
      <c r="J12" s="484"/>
      <c r="K12" s="484">
        <v>33.333214159292091</v>
      </c>
      <c r="L12" s="488">
        <v>3150</v>
      </c>
      <c r="M12" s="488">
        <v>113515.40000000007</v>
      </c>
      <c r="N12" s="484"/>
      <c r="O12" s="484">
        <v>36.036634920634938</v>
      </c>
      <c r="P12" s="488">
        <v>3136</v>
      </c>
      <c r="Q12" s="488">
        <v>142862.76999999976</v>
      </c>
      <c r="R12" s="505"/>
      <c r="S12" s="489">
        <v>45.555730229591759</v>
      </c>
    </row>
    <row r="13" spans="1:19" ht="14.45" customHeight="1" x14ac:dyDescent="0.2">
      <c r="A13" s="483" t="s">
        <v>1127</v>
      </c>
      <c r="B13" s="484" t="s">
        <v>1128</v>
      </c>
      <c r="C13" s="484" t="s">
        <v>476</v>
      </c>
      <c r="D13" s="484" t="s">
        <v>1122</v>
      </c>
      <c r="E13" s="484" t="s">
        <v>1129</v>
      </c>
      <c r="F13" s="484" t="s">
        <v>1144</v>
      </c>
      <c r="G13" s="484" t="s">
        <v>1145</v>
      </c>
      <c r="H13" s="488">
        <v>1833</v>
      </c>
      <c r="I13" s="488">
        <v>2802657</v>
      </c>
      <c r="J13" s="484"/>
      <c r="K13" s="484">
        <v>1529</v>
      </c>
      <c r="L13" s="488">
        <v>1634</v>
      </c>
      <c r="M13" s="488">
        <v>2508190</v>
      </c>
      <c r="N13" s="484"/>
      <c r="O13" s="484">
        <v>1535</v>
      </c>
      <c r="P13" s="488">
        <v>1707</v>
      </c>
      <c r="Q13" s="488">
        <v>2765340</v>
      </c>
      <c r="R13" s="505"/>
      <c r="S13" s="489">
        <v>1620</v>
      </c>
    </row>
    <row r="14" spans="1:19" ht="14.45" customHeight="1" x14ac:dyDescent="0.2">
      <c r="A14" s="483" t="s">
        <v>1127</v>
      </c>
      <c r="B14" s="484" t="s">
        <v>1128</v>
      </c>
      <c r="C14" s="484" t="s">
        <v>476</v>
      </c>
      <c r="D14" s="484" t="s">
        <v>1122</v>
      </c>
      <c r="E14" s="484" t="s">
        <v>1129</v>
      </c>
      <c r="F14" s="484" t="s">
        <v>1146</v>
      </c>
      <c r="G14" s="484" t="s">
        <v>1147</v>
      </c>
      <c r="H14" s="488">
        <v>366</v>
      </c>
      <c r="I14" s="488">
        <v>42456</v>
      </c>
      <c r="J14" s="484"/>
      <c r="K14" s="484">
        <v>116</v>
      </c>
      <c r="L14" s="488">
        <v>400</v>
      </c>
      <c r="M14" s="488">
        <v>46800</v>
      </c>
      <c r="N14" s="484"/>
      <c r="O14" s="484">
        <v>117</v>
      </c>
      <c r="P14" s="488">
        <v>474</v>
      </c>
      <c r="Q14" s="488">
        <v>60198</v>
      </c>
      <c r="R14" s="505"/>
      <c r="S14" s="489">
        <v>127</v>
      </c>
    </row>
    <row r="15" spans="1:19" ht="14.45" customHeight="1" x14ac:dyDescent="0.2">
      <c r="A15" s="483" t="s">
        <v>1127</v>
      </c>
      <c r="B15" s="484" t="s">
        <v>1128</v>
      </c>
      <c r="C15" s="484" t="s">
        <v>476</v>
      </c>
      <c r="D15" s="484" t="s">
        <v>1122</v>
      </c>
      <c r="E15" s="484" t="s">
        <v>1129</v>
      </c>
      <c r="F15" s="484" t="s">
        <v>1148</v>
      </c>
      <c r="G15" s="484" t="s">
        <v>1149</v>
      </c>
      <c r="H15" s="488">
        <v>901</v>
      </c>
      <c r="I15" s="488">
        <v>34238</v>
      </c>
      <c r="J15" s="484"/>
      <c r="K15" s="484">
        <v>38</v>
      </c>
      <c r="L15" s="488">
        <v>812</v>
      </c>
      <c r="M15" s="488">
        <v>30856</v>
      </c>
      <c r="N15" s="484"/>
      <c r="O15" s="484">
        <v>38</v>
      </c>
      <c r="P15" s="488">
        <v>901</v>
      </c>
      <c r="Q15" s="488">
        <v>35139</v>
      </c>
      <c r="R15" s="505"/>
      <c r="S15" s="489">
        <v>39</v>
      </c>
    </row>
    <row r="16" spans="1:19" ht="14.45" customHeight="1" x14ac:dyDescent="0.2">
      <c r="A16" s="483" t="s">
        <v>1127</v>
      </c>
      <c r="B16" s="484" t="s">
        <v>1128</v>
      </c>
      <c r="C16" s="484" t="s">
        <v>476</v>
      </c>
      <c r="D16" s="484" t="s">
        <v>1122</v>
      </c>
      <c r="E16" s="484" t="s">
        <v>1129</v>
      </c>
      <c r="F16" s="484" t="s">
        <v>1150</v>
      </c>
      <c r="G16" s="484" t="s">
        <v>1151</v>
      </c>
      <c r="H16" s="488">
        <v>46</v>
      </c>
      <c r="I16" s="488">
        <v>3450</v>
      </c>
      <c r="J16" s="484"/>
      <c r="K16" s="484">
        <v>75</v>
      </c>
      <c r="L16" s="488">
        <v>45</v>
      </c>
      <c r="M16" s="488">
        <v>3420</v>
      </c>
      <c r="N16" s="484"/>
      <c r="O16" s="484">
        <v>76</v>
      </c>
      <c r="P16" s="488">
        <v>53</v>
      </c>
      <c r="Q16" s="488">
        <v>4293</v>
      </c>
      <c r="R16" s="505"/>
      <c r="S16" s="489">
        <v>81</v>
      </c>
    </row>
    <row r="17" spans="1:19" ht="14.45" customHeight="1" x14ac:dyDescent="0.2">
      <c r="A17" s="483" t="s">
        <v>1127</v>
      </c>
      <c r="B17" s="484" t="s">
        <v>1128</v>
      </c>
      <c r="C17" s="484" t="s">
        <v>476</v>
      </c>
      <c r="D17" s="484" t="s">
        <v>1122</v>
      </c>
      <c r="E17" s="484" t="s">
        <v>1129</v>
      </c>
      <c r="F17" s="484" t="s">
        <v>1152</v>
      </c>
      <c r="G17" s="484" t="s">
        <v>1153</v>
      </c>
      <c r="H17" s="488"/>
      <c r="I17" s="488"/>
      <c r="J17" s="484"/>
      <c r="K17" s="484"/>
      <c r="L17" s="488">
        <v>1</v>
      </c>
      <c r="M17" s="488">
        <v>62</v>
      </c>
      <c r="N17" s="484"/>
      <c r="O17" s="484">
        <v>62</v>
      </c>
      <c r="P17" s="488">
        <v>1</v>
      </c>
      <c r="Q17" s="488">
        <v>66</v>
      </c>
      <c r="R17" s="505"/>
      <c r="S17" s="489">
        <v>66</v>
      </c>
    </row>
    <row r="18" spans="1:19" ht="14.45" customHeight="1" x14ac:dyDescent="0.2">
      <c r="A18" s="483" t="s">
        <v>1127</v>
      </c>
      <c r="B18" s="484" t="s">
        <v>1128</v>
      </c>
      <c r="C18" s="484" t="s">
        <v>476</v>
      </c>
      <c r="D18" s="484" t="s">
        <v>1122</v>
      </c>
      <c r="E18" s="484" t="s">
        <v>1129</v>
      </c>
      <c r="F18" s="484" t="s">
        <v>1154</v>
      </c>
      <c r="G18" s="484" t="s">
        <v>1155</v>
      </c>
      <c r="H18" s="488">
        <v>1</v>
      </c>
      <c r="I18" s="488">
        <v>4065</v>
      </c>
      <c r="J18" s="484"/>
      <c r="K18" s="484">
        <v>4065</v>
      </c>
      <c r="L18" s="488"/>
      <c r="M18" s="488"/>
      <c r="N18" s="484"/>
      <c r="O18" s="484"/>
      <c r="P18" s="488"/>
      <c r="Q18" s="488"/>
      <c r="R18" s="505"/>
      <c r="S18" s="489"/>
    </row>
    <row r="19" spans="1:19" ht="14.45" customHeight="1" x14ac:dyDescent="0.2">
      <c r="A19" s="483" t="s">
        <v>1127</v>
      </c>
      <c r="B19" s="484" t="s">
        <v>1128</v>
      </c>
      <c r="C19" s="484" t="s">
        <v>476</v>
      </c>
      <c r="D19" s="484" t="s">
        <v>508</v>
      </c>
      <c r="E19" s="484" t="s">
        <v>1129</v>
      </c>
      <c r="F19" s="484" t="s">
        <v>1144</v>
      </c>
      <c r="G19" s="484" t="s">
        <v>1145</v>
      </c>
      <c r="H19" s="488"/>
      <c r="I19" s="488"/>
      <c r="J19" s="484"/>
      <c r="K19" s="484"/>
      <c r="L19" s="488">
        <v>1</v>
      </c>
      <c r="M19" s="488">
        <v>1535</v>
      </c>
      <c r="N19" s="484"/>
      <c r="O19" s="484">
        <v>1535</v>
      </c>
      <c r="P19" s="488"/>
      <c r="Q19" s="488"/>
      <c r="R19" s="505"/>
      <c r="S19" s="489"/>
    </row>
    <row r="20" spans="1:19" ht="14.45" customHeight="1" x14ac:dyDescent="0.2">
      <c r="A20" s="483" t="s">
        <v>1127</v>
      </c>
      <c r="B20" s="484" t="s">
        <v>1128</v>
      </c>
      <c r="C20" s="484" t="s">
        <v>476</v>
      </c>
      <c r="D20" s="484" t="s">
        <v>508</v>
      </c>
      <c r="E20" s="484" t="s">
        <v>1129</v>
      </c>
      <c r="F20" s="484" t="s">
        <v>1148</v>
      </c>
      <c r="G20" s="484" t="s">
        <v>1149</v>
      </c>
      <c r="H20" s="488"/>
      <c r="I20" s="488"/>
      <c r="J20" s="484"/>
      <c r="K20" s="484"/>
      <c r="L20" s="488">
        <v>1</v>
      </c>
      <c r="M20" s="488">
        <v>38</v>
      </c>
      <c r="N20" s="484"/>
      <c r="O20" s="484">
        <v>38</v>
      </c>
      <c r="P20" s="488"/>
      <c r="Q20" s="488"/>
      <c r="R20" s="505"/>
      <c r="S20" s="489"/>
    </row>
    <row r="21" spans="1:19" ht="14.45" customHeight="1" x14ac:dyDescent="0.2">
      <c r="A21" s="483" t="s">
        <v>1156</v>
      </c>
      <c r="B21" s="484" t="s">
        <v>1157</v>
      </c>
      <c r="C21" s="484" t="s">
        <v>481</v>
      </c>
      <c r="D21" s="484" t="s">
        <v>1122</v>
      </c>
      <c r="E21" s="484" t="s">
        <v>1129</v>
      </c>
      <c r="F21" s="484" t="s">
        <v>1158</v>
      </c>
      <c r="G21" s="484" t="s">
        <v>1159</v>
      </c>
      <c r="H21" s="488">
        <v>68</v>
      </c>
      <c r="I21" s="488">
        <v>850340</v>
      </c>
      <c r="J21" s="484"/>
      <c r="K21" s="484">
        <v>12505</v>
      </c>
      <c r="L21" s="488">
        <v>63</v>
      </c>
      <c r="M21" s="488">
        <v>791217</v>
      </c>
      <c r="N21" s="484"/>
      <c r="O21" s="484">
        <v>12559</v>
      </c>
      <c r="P21" s="488">
        <v>74</v>
      </c>
      <c r="Q21" s="488">
        <v>958004</v>
      </c>
      <c r="R21" s="505"/>
      <c r="S21" s="489">
        <v>12946</v>
      </c>
    </row>
    <row r="22" spans="1:19" ht="14.45" customHeight="1" x14ac:dyDescent="0.2">
      <c r="A22" s="483" t="s">
        <v>1156</v>
      </c>
      <c r="B22" s="484" t="s">
        <v>1157</v>
      </c>
      <c r="C22" s="484" t="s">
        <v>481</v>
      </c>
      <c r="D22" s="484" t="s">
        <v>1122</v>
      </c>
      <c r="E22" s="484" t="s">
        <v>1129</v>
      </c>
      <c r="F22" s="484" t="s">
        <v>1160</v>
      </c>
      <c r="G22" s="484" t="s">
        <v>1161</v>
      </c>
      <c r="H22" s="488">
        <v>1835</v>
      </c>
      <c r="I22" s="488">
        <v>554170</v>
      </c>
      <c r="J22" s="484"/>
      <c r="K22" s="484">
        <v>302</v>
      </c>
      <c r="L22" s="488">
        <v>1638</v>
      </c>
      <c r="M22" s="488">
        <v>497952</v>
      </c>
      <c r="N22" s="484"/>
      <c r="O22" s="484">
        <v>304</v>
      </c>
      <c r="P22" s="488">
        <v>1721</v>
      </c>
      <c r="Q22" s="488">
        <v>540394</v>
      </c>
      <c r="R22" s="505"/>
      <c r="S22" s="489">
        <v>314</v>
      </c>
    </row>
    <row r="23" spans="1:19" ht="14.45" customHeight="1" x14ac:dyDescent="0.2">
      <c r="A23" s="483" t="s">
        <v>1156</v>
      </c>
      <c r="B23" s="484" t="s">
        <v>1157</v>
      </c>
      <c r="C23" s="484" t="s">
        <v>481</v>
      </c>
      <c r="D23" s="484" t="s">
        <v>1122</v>
      </c>
      <c r="E23" s="484" t="s">
        <v>1129</v>
      </c>
      <c r="F23" s="484" t="s">
        <v>1162</v>
      </c>
      <c r="G23" s="484" t="s">
        <v>1163</v>
      </c>
      <c r="H23" s="488">
        <v>51</v>
      </c>
      <c r="I23" s="488">
        <v>535500</v>
      </c>
      <c r="J23" s="484"/>
      <c r="K23" s="484">
        <v>10500</v>
      </c>
      <c r="L23" s="488">
        <v>53</v>
      </c>
      <c r="M23" s="488">
        <v>558090</v>
      </c>
      <c r="N23" s="484"/>
      <c r="O23" s="484">
        <v>10530</v>
      </c>
      <c r="P23" s="488">
        <v>50</v>
      </c>
      <c r="Q23" s="488">
        <v>530250</v>
      </c>
      <c r="R23" s="505"/>
      <c r="S23" s="489">
        <v>10605</v>
      </c>
    </row>
    <row r="24" spans="1:19" ht="14.45" customHeight="1" x14ac:dyDescent="0.2">
      <c r="A24" s="483" t="s">
        <v>1156</v>
      </c>
      <c r="B24" s="484" t="s">
        <v>1157</v>
      </c>
      <c r="C24" s="484" t="s">
        <v>481</v>
      </c>
      <c r="D24" s="484" t="s">
        <v>1122</v>
      </c>
      <c r="E24" s="484" t="s">
        <v>1129</v>
      </c>
      <c r="F24" s="484" t="s">
        <v>1164</v>
      </c>
      <c r="G24" s="484" t="s">
        <v>1165</v>
      </c>
      <c r="H24" s="488"/>
      <c r="I24" s="488"/>
      <c r="J24" s="484"/>
      <c r="K24" s="484"/>
      <c r="L24" s="488">
        <v>1</v>
      </c>
      <c r="M24" s="488">
        <v>480</v>
      </c>
      <c r="N24" s="484"/>
      <c r="O24" s="484">
        <v>480</v>
      </c>
      <c r="P24" s="488"/>
      <c r="Q24" s="488"/>
      <c r="R24" s="505"/>
      <c r="S24" s="489"/>
    </row>
    <row r="25" spans="1:19" ht="14.45" customHeight="1" x14ac:dyDescent="0.2">
      <c r="A25" s="483" t="s">
        <v>1156</v>
      </c>
      <c r="B25" s="484" t="s">
        <v>1157</v>
      </c>
      <c r="C25" s="484" t="s">
        <v>481</v>
      </c>
      <c r="D25" s="484" t="s">
        <v>1122</v>
      </c>
      <c r="E25" s="484" t="s">
        <v>1129</v>
      </c>
      <c r="F25" s="484" t="s">
        <v>1166</v>
      </c>
      <c r="G25" s="484" t="s">
        <v>1167</v>
      </c>
      <c r="H25" s="488">
        <v>69</v>
      </c>
      <c r="I25" s="488">
        <v>45954</v>
      </c>
      <c r="J25" s="484"/>
      <c r="K25" s="484">
        <v>666</v>
      </c>
      <c r="L25" s="488">
        <v>67</v>
      </c>
      <c r="M25" s="488">
        <v>44890</v>
      </c>
      <c r="N25" s="484"/>
      <c r="O25" s="484">
        <v>670</v>
      </c>
      <c r="P25" s="488">
        <v>74</v>
      </c>
      <c r="Q25" s="488">
        <v>52762</v>
      </c>
      <c r="R25" s="505"/>
      <c r="S25" s="489">
        <v>713</v>
      </c>
    </row>
    <row r="26" spans="1:19" ht="14.45" customHeight="1" x14ac:dyDescent="0.2">
      <c r="A26" s="483" t="s">
        <v>1156</v>
      </c>
      <c r="B26" s="484" t="s">
        <v>1157</v>
      </c>
      <c r="C26" s="484" t="s">
        <v>481</v>
      </c>
      <c r="D26" s="484" t="s">
        <v>1122</v>
      </c>
      <c r="E26" s="484" t="s">
        <v>1129</v>
      </c>
      <c r="F26" s="484" t="s">
        <v>1168</v>
      </c>
      <c r="G26" s="484" t="s">
        <v>1169</v>
      </c>
      <c r="H26" s="488">
        <v>123</v>
      </c>
      <c r="I26" s="488">
        <v>119187</v>
      </c>
      <c r="J26" s="484"/>
      <c r="K26" s="484">
        <v>969</v>
      </c>
      <c r="L26" s="488">
        <v>114</v>
      </c>
      <c r="M26" s="488">
        <v>111150</v>
      </c>
      <c r="N26" s="484"/>
      <c r="O26" s="484">
        <v>975</v>
      </c>
      <c r="P26" s="488">
        <v>113</v>
      </c>
      <c r="Q26" s="488">
        <v>117294</v>
      </c>
      <c r="R26" s="505"/>
      <c r="S26" s="489">
        <v>1038</v>
      </c>
    </row>
    <row r="27" spans="1:19" ht="14.45" customHeight="1" x14ac:dyDescent="0.2">
      <c r="A27" s="483" t="s">
        <v>1156</v>
      </c>
      <c r="B27" s="484" t="s">
        <v>1157</v>
      </c>
      <c r="C27" s="484" t="s">
        <v>481</v>
      </c>
      <c r="D27" s="484" t="s">
        <v>1122</v>
      </c>
      <c r="E27" s="484" t="s">
        <v>1129</v>
      </c>
      <c r="F27" s="484" t="s">
        <v>1170</v>
      </c>
      <c r="G27" s="484" t="s">
        <v>1171</v>
      </c>
      <c r="H27" s="488">
        <v>406</v>
      </c>
      <c r="I27" s="488">
        <v>3083164</v>
      </c>
      <c r="J27" s="484"/>
      <c r="K27" s="484">
        <v>7594</v>
      </c>
      <c r="L27" s="488">
        <v>355</v>
      </c>
      <c r="M27" s="488">
        <v>2709715</v>
      </c>
      <c r="N27" s="484"/>
      <c r="O27" s="484">
        <v>7633</v>
      </c>
      <c r="P27" s="488">
        <v>365</v>
      </c>
      <c r="Q27" s="488">
        <v>2884595</v>
      </c>
      <c r="R27" s="505"/>
      <c r="S27" s="489">
        <v>7903</v>
      </c>
    </row>
    <row r="28" spans="1:19" ht="14.45" customHeight="1" x14ac:dyDescent="0.2">
      <c r="A28" s="483" t="s">
        <v>1156</v>
      </c>
      <c r="B28" s="484" t="s">
        <v>1157</v>
      </c>
      <c r="C28" s="484" t="s">
        <v>481</v>
      </c>
      <c r="D28" s="484" t="s">
        <v>1122</v>
      </c>
      <c r="E28" s="484" t="s">
        <v>1129</v>
      </c>
      <c r="F28" s="484" t="s">
        <v>1172</v>
      </c>
      <c r="G28" s="484" t="s">
        <v>1173</v>
      </c>
      <c r="H28" s="488">
        <v>17</v>
      </c>
      <c r="I28" s="488">
        <v>90100</v>
      </c>
      <c r="J28" s="484"/>
      <c r="K28" s="484">
        <v>5300</v>
      </c>
      <c r="L28" s="488">
        <v>8</v>
      </c>
      <c r="M28" s="488">
        <v>42600</v>
      </c>
      <c r="N28" s="484"/>
      <c r="O28" s="484">
        <v>5325</v>
      </c>
      <c r="P28" s="488">
        <v>11</v>
      </c>
      <c r="Q28" s="488">
        <v>60522</v>
      </c>
      <c r="R28" s="505"/>
      <c r="S28" s="489">
        <v>5502</v>
      </c>
    </row>
    <row r="29" spans="1:19" ht="14.45" customHeight="1" x14ac:dyDescent="0.2">
      <c r="A29" s="483" t="s">
        <v>1156</v>
      </c>
      <c r="B29" s="484" t="s">
        <v>1157</v>
      </c>
      <c r="C29" s="484" t="s">
        <v>481</v>
      </c>
      <c r="D29" s="484" t="s">
        <v>1122</v>
      </c>
      <c r="E29" s="484" t="s">
        <v>1129</v>
      </c>
      <c r="F29" s="484" t="s">
        <v>1174</v>
      </c>
      <c r="G29" s="484" t="s">
        <v>1175</v>
      </c>
      <c r="H29" s="488">
        <v>53</v>
      </c>
      <c r="I29" s="488">
        <v>560475</v>
      </c>
      <c r="J29" s="484"/>
      <c r="K29" s="484">
        <v>10575</v>
      </c>
      <c r="L29" s="488">
        <v>47</v>
      </c>
      <c r="M29" s="488">
        <v>499093</v>
      </c>
      <c r="N29" s="484"/>
      <c r="O29" s="484">
        <v>10619</v>
      </c>
      <c r="P29" s="488">
        <v>37</v>
      </c>
      <c r="Q29" s="488">
        <v>404447</v>
      </c>
      <c r="R29" s="505"/>
      <c r="S29" s="489">
        <v>10931</v>
      </c>
    </row>
    <row r="30" spans="1:19" ht="14.45" customHeight="1" x14ac:dyDescent="0.2">
      <c r="A30" s="483" t="s">
        <v>1156</v>
      </c>
      <c r="B30" s="484" t="s">
        <v>1157</v>
      </c>
      <c r="C30" s="484" t="s">
        <v>481</v>
      </c>
      <c r="D30" s="484" t="s">
        <v>1122</v>
      </c>
      <c r="E30" s="484" t="s">
        <v>1129</v>
      </c>
      <c r="F30" s="484" t="s">
        <v>1176</v>
      </c>
      <c r="G30" s="484" t="s">
        <v>1177</v>
      </c>
      <c r="H30" s="488">
        <v>7</v>
      </c>
      <c r="I30" s="488">
        <v>87535</v>
      </c>
      <c r="J30" s="484"/>
      <c r="K30" s="484">
        <v>12505</v>
      </c>
      <c r="L30" s="488">
        <v>11</v>
      </c>
      <c r="M30" s="488">
        <v>138149</v>
      </c>
      <c r="N30" s="484"/>
      <c r="O30" s="484">
        <v>12559</v>
      </c>
      <c r="P30" s="488">
        <v>4</v>
      </c>
      <c r="Q30" s="488">
        <v>51784</v>
      </c>
      <c r="R30" s="505"/>
      <c r="S30" s="489">
        <v>12946</v>
      </c>
    </row>
    <row r="31" spans="1:19" ht="14.45" customHeight="1" x14ac:dyDescent="0.2">
      <c r="A31" s="483" t="s">
        <v>1156</v>
      </c>
      <c r="B31" s="484" t="s">
        <v>1157</v>
      </c>
      <c r="C31" s="484" t="s">
        <v>481</v>
      </c>
      <c r="D31" s="484" t="s">
        <v>1122</v>
      </c>
      <c r="E31" s="484" t="s">
        <v>1129</v>
      </c>
      <c r="F31" s="484" t="s">
        <v>1178</v>
      </c>
      <c r="G31" s="484" t="s">
        <v>1179</v>
      </c>
      <c r="H31" s="488">
        <v>7</v>
      </c>
      <c r="I31" s="488">
        <v>7861</v>
      </c>
      <c r="J31" s="484"/>
      <c r="K31" s="484">
        <v>1123</v>
      </c>
      <c r="L31" s="488"/>
      <c r="M31" s="488"/>
      <c r="N31" s="484"/>
      <c r="O31" s="484"/>
      <c r="P31" s="488"/>
      <c r="Q31" s="488"/>
      <c r="R31" s="505"/>
      <c r="S31" s="489"/>
    </row>
    <row r="32" spans="1:19" ht="14.45" customHeight="1" x14ac:dyDescent="0.2">
      <c r="A32" s="483" t="s">
        <v>1156</v>
      </c>
      <c r="B32" s="484" t="s">
        <v>1157</v>
      </c>
      <c r="C32" s="484" t="s">
        <v>481</v>
      </c>
      <c r="D32" s="484" t="s">
        <v>1122</v>
      </c>
      <c r="E32" s="484" t="s">
        <v>1129</v>
      </c>
      <c r="F32" s="484" t="s">
        <v>1180</v>
      </c>
      <c r="G32" s="484" t="s">
        <v>1181</v>
      </c>
      <c r="H32" s="488"/>
      <c r="I32" s="488"/>
      <c r="J32" s="484"/>
      <c r="K32" s="484"/>
      <c r="L32" s="488">
        <v>2</v>
      </c>
      <c r="M32" s="488">
        <v>1266</v>
      </c>
      <c r="N32" s="484"/>
      <c r="O32" s="484">
        <v>633</v>
      </c>
      <c r="P32" s="488">
        <v>3</v>
      </c>
      <c r="Q32" s="488">
        <v>2028</v>
      </c>
      <c r="R32" s="505"/>
      <c r="S32" s="489">
        <v>676</v>
      </c>
    </row>
    <row r="33" spans="1:19" ht="14.45" customHeight="1" x14ac:dyDescent="0.2">
      <c r="A33" s="483" t="s">
        <v>1156</v>
      </c>
      <c r="B33" s="484" t="s">
        <v>1157</v>
      </c>
      <c r="C33" s="484" t="s">
        <v>481</v>
      </c>
      <c r="D33" s="484" t="s">
        <v>1122</v>
      </c>
      <c r="E33" s="484" t="s">
        <v>1129</v>
      </c>
      <c r="F33" s="484" t="s">
        <v>1182</v>
      </c>
      <c r="G33" s="484" t="s">
        <v>1183</v>
      </c>
      <c r="H33" s="488">
        <v>174</v>
      </c>
      <c r="I33" s="488">
        <v>106488</v>
      </c>
      <c r="J33" s="484"/>
      <c r="K33" s="484">
        <v>612</v>
      </c>
      <c r="L33" s="488">
        <v>151</v>
      </c>
      <c r="M33" s="488">
        <v>92865</v>
      </c>
      <c r="N33" s="484"/>
      <c r="O33" s="484">
        <v>615</v>
      </c>
      <c r="P33" s="488">
        <v>27</v>
      </c>
      <c r="Q33" s="488">
        <v>17334</v>
      </c>
      <c r="R33" s="505"/>
      <c r="S33" s="489">
        <v>642</v>
      </c>
    </row>
    <row r="34" spans="1:19" ht="14.45" customHeight="1" x14ac:dyDescent="0.2">
      <c r="A34" s="483" t="s">
        <v>1156</v>
      </c>
      <c r="B34" s="484" t="s">
        <v>1157</v>
      </c>
      <c r="C34" s="484" t="s">
        <v>481</v>
      </c>
      <c r="D34" s="484" t="s">
        <v>1122</v>
      </c>
      <c r="E34" s="484" t="s">
        <v>1129</v>
      </c>
      <c r="F34" s="484" t="s">
        <v>1184</v>
      </c>
      <c r="G34" s="484" t="s">
        <v>1185</v>
      </c>
      <c r="H34" s="488">
        <v>130</v>
      </c>
      <c r="I34" s="488">
        <v>583310</v>
      </c>
      <c r="J34" s="484"/>
      <c r="K34" s="484">
        <v>4487</v>
      </c>
      <c r="L34" s="488">
        <v>172</v>
      </c>
      <c r="M34" s="488">
        <v>772796</v>
      </c>
      <c r="N34" s="484"/>
      <c r="O34" s="484">
        <v>4493</v>
      </c>
      <c r="P34" s="488">
        <v>75</v>
      </c>
      <c r="Q34" s="488">
        <v>341700</v>
      </c>
      <c r="R34" s="505"/>
      <c r="S34" s="489">
        <v>4556</v>
      </c>
    </row>
    <row r="35" spans="1:19" ht="14.45" customHeight="1" x14ac:dyDescent="0.2">
      <c r="A35" s="483" t="s">
        <v>1156</v>
      </c>
      <c r="B35" s="484" t="s">
        <v>1157</v>
      </c>
      <c r="C35" s="484" t="s">
        <v>481</v>
      </c>
      <c r="D35" s="484" t="s">
        <v>1122</v>
      </c>
      <c r="E35" s="484" t="s">
        <v>1129</v>
      </c>
      <c r="F35" s="484" t="s">
        <v>1186</v>
      </c>
      <c r="G35" s="484" t="s">
        <v>1187</v>
      </c>
      <c r="H35" s="488">
        <v>994</v>
      </c>
      <c r="I35" s="488">
        <v>1103340</v>
      </c>
      <c r="J35" s="484"/>
      <c r="K35" s="484">
        <v>1110</v>
      </c>
      <c r="L35" s="488">
        <v>884</v>
      </c>
      <c r="M35" s="488">
        <v>984776</v>
      </c>
      <c r="N35" s="484"/>
      <c r="O35" s="484">
        <v>1114</v>
      </c>
      <c r="P35" s="488">
        <v>1142</v>
      </c>
      <c r="Q35" s="488">
        <v>1311016</v>
      </c>
      <c r="R35" s="505"/>
      <c r="S35" s="489">
        <v>1148</v>
      </c>
    </row>
    <row r="36" spans="1:19" ht="14.45" customHeight="1" x14ac:dyDescent="0.2">
      <c r="A36" s="483" t="s">
        <v>1156</v>
      </c>
      <c r="B36" s="484" t="s">
        <v>1157</v>
      </c>
      <c r="C36" s="484" t="s">
        <v>481</v>
      </c>
      <c r="D36" s="484" t="s">
        <v>1122</v>
      </c>
      <c r="E36" s="484" t="s">
        <v>1129</v>
      </c>
      <c r="F36" s="484" t="s">
        <v>1188</v>
      </c>
      <c r="G36" s="484" t="s">
        <v>1189</v>
      </c>
      <c r="H36" s="488">
        <v>400</v>
      </c>
      <c r="I36" s="488">
        <v>2978800</v>
      </c>
      <c r="J36" s="484"/>
      <c r="K36" s="484">
        <v>7447</v>
      </c>
      <c r="L36" s="488">
        <v>345</v>
      </c>
      <c r="M36" s="488">
        <v>2574390</v>
      </c>
      <c r="N36" s="484"/>
      <c r="O36" s="484">
        <v>7462</v>
      </c>
      <c r="P36" s="488">
        <v>144</v>
      </c>
      <c r="Q36" s="488">
        <v>1096128</v>
      </c>
      <c r="R36" s="505"/>
      <c r="S36" s="489">
        <v>7612</v>
      </c>
    </row>
    <row r="37" spans="1:19" ht="14.45" customHeight="1" x14ac:dyDescent="0.2">
      <c r="A37" s="483" t="s">
        <v>1156</v>
      </c>
      <c r="B37" s="484" t="s">
        <v>1157</v>
      </c>
      <c r="C37" s="484" t="s">
        <v>481</v>
      </c>
      <c r="D37" s="484" t="s">
        <v>1122</v>
      </c>
      <c r="E37" s="484" t="s">
        <v>1129</v>
      </c>
      <c r="F37" s="484" t="s">
        <v>1190</v>
      </c>
      <c r="G37" s="484" t="s">
        <v>1191</v>
      </c>
      <c r="H37" s="488">
        <v>104</v>
      </c>
      <c r="I37" s="488">
        <v>399256</v>
      </c>
      <c r="J37" s="484"/>
      <c r="K37" s="484">
        <v>3839</v>
      </c>
      <c r="L37" s="488">
        <v>94</v>
      </c>
      <c r="M37" s="488">
        <v>361242</v>
      </c>
      <c r="N37" s="484"/>
      <c r="O37" s="484">
        <v>3843</v>
      </c>
      <c r="P37" s="488">
        <v>79</v>
      </c>
      <c r="Q37" s="488">
        <v>306283</v>
      </c>
      <c r="R37" s="505"/>
      <c r="S37" s="489">
        <v>3877</v>
      </c>
    </row>
    <row r="38" spans="1:19" ht="14.45" customHeight="1" x14ac:dyDescent="0.2">
      <c r="A38" s="483" t="s">
        <v>1156</v>
      </c>
      <c r="B38" s="484" t="s">
        <v>1157</v>
      </c>
      <c r="C38" s="484" t="s">
        <v>481</v>
      </c>
      <c r="D38" s="484" t="s">
        <v>1122</v>
      </c>
      <c r="E38" s="484" t="s">
        <v>1129</v>
      </c>
      <c r="F38" s="484" t="s">
        <v>1192</v>
      </c>
      <c r="G38" s="484" t="s">
        <v>1193</v>
      </c>
      <c r="H38" s="488">
        <v>582</v>
      </c>
      <c r="I38" s="488">
        <v>1396218</v>
      </c>
      <c r="J38" s="484"/>
      <c r="K38" s="484">
        <v>2399</v>
      </c>
      <c r="L38" s="488">
        <v>961</v>
      </c>
      <c r="M38" s="488">
        <v>2308322</v>
      </c>
      <c r="N38" s="484"/>
      <c r="O38" s="484">
        <v>2402</v>
      </c>
      <c r="P38" s="488">
        <v>451</v>
      </c>
      <c r="Q38" s="488">
        <v>1094126</v>
      </c>
      <c r="R38" s="505"/>
      <c r="S38" s="489">
        <v>2426</v>
      </c>
    </row>
    <row r="39" spans="1:19" ht="14.45" customHeight="1" x14ac:dyDescent="0.2">
      <c r="A39" s="483" t="s">
        <v>1156</v>
      </c>
      <c r="B39" s="484" t="s">
        <v>1157</v>
      </c>
      <c r="C39" s="484" t="s">
        <v>481</v>
      </c>
      <c r="D39" s="484" t="s">
        <v>1122</v>
      </c>
      <c r="E39" s="484" t="s">
        <v>1129</v>
      </c>
      <c r="F39" s="484" t="s">
        <v>1194</v>
      </c>
      <c r="G39" s="484" t="s">
        <v>1195</v>
      </c>
      <c r="H39" s="488">
        <v>8</v>
      </c>
      <c r="I39" s="488">
        <v>284352</v>
      </c>
      <c r="J39" s="484"/>
      <c r="K39" s="484">
        <v>35544</v>
      </c>
      <c r="L39" s="488">
        <v>14</v>
      </c>
      <c r="M39" s="488">
        <v>498176</v>
      </c>
      <c r="N39" s="484"/>
      <c r="O39" s="484">
        <v>35584</v>
      </c>
      <c r="P39" s="488">
        <v>1</v>
      </c>
      <c r="Q39" s="488">
        <v>35983</v>
      </c>
      <c r="R39" s="505"/>
      <c r="S39" s="489">
        <v>35983</v>
      </c>
    </row>
    <row r="40" spans="1:19" ht="14.45" customHeight="1" x14ac:dyDescent="0.2">
      <c r="A40" s="483" t="s">
        <v>1156</v>
      </c>
      <c r="B40" s="484" t="s">
        <v>1157</v>
      </c>
      <c r="C40" s="484" t="s">
        <v>481</v>
      </c>
      <c r="D40" s="484" t="s">
        <v>1122</v>
      </c>
      <c r="E40" s="484" t="s">
        <v>1129</v>
      </c>
      <c r="F40" s="484" t="s">
        <v>1196</v>
      </c>
      <c r="G40" s="484" t="s">
        <v>1197</v>
      </c>
      <c r="H40" s="488">
        <v>7</v>
      </c>
      <c r="I40" s="488">
        <v>61691</v>
      </c>
      <c r="J40" s="484"/>
      <c r="K40" s="484">
        <v>8813</v>
      </c>
      <c r="L40" s="488">
        <v>13</v>
      </c>
      <c r="M40" s="488">
        <v>114660</v>
      </c>
      <c r="N40" s="484"/>
      <c r="O40" s="484">
        <v>8820</v>
      </c>
      <c r="P40" s="488">
        <v>3</v>
      </c>
      <c r="Q40" s="488">
        <v>26661</v>
      </c>
      <c r="R40" s="505"/>
      <c r="S40" s="489">
        <v>8887</v>
      </c>
    </row>
    <row r="41" spans="1:19" ht="14.45" customHeight="1" x14ac:dyDescent="0.2">
      <c r="A41" s="483" t="s">
        <v>1156</v>
      </c>
      <c r="B41" s="484" t="s">
        <v>1157</v>
      </c>
      <c r="C41" s="484" t="s">
        <v>481</v>
      </c>
      <c r="D41" s="484" t="s">
        <v>1122</v>
      </c>
      <c r="E41" s="484" t="s">
        <v>1129</v>
      </c>
      <c r="F41" s="484" t="s">
        <v>1198</v>
      </c>
      <c r="G41" s="484" t="s">
        <v>1199</v>
      </c>
      <c r="H41" s="488">
        <v>56</v>
      </c>
      <c r="I41" s="488">
        <v>560000</v>
      </c>
      <c r="J41" s="484"/>
      <c r="K41" s="484">
        <v>10000</v>
      </c>
      <c r="L41" s="488">
        <v>42</v>
      </c>
      <c r="M41" s="488">
        <v>420000</v>
      </c>
      <c r="N41" s="484"/>
      <c r="O41" s="484">
        <v>10000</v>
      </c>
      <c r="P41" s="488">
        <v>32</v>
      </c>
      <c r="Q41" s="488">
        <v>320000</v>
      </c>
      <c r="R41" s="505"/>
      <c r="S41" s="489">
        <v>10000</v>
      </c>
    </row>
    <row r="42" spans="1:19" ht="14.45" customHeight="1" x14ac:dyDescent="0.2">
      <c r="A42" s="483" t="s">
        <v>1156</v>
      </c>
      <c r="B42" s="484" t="s">
        <v>1157</v>
      </c>
      <c r="C42" s="484" t="s">
        <v>481</v>
      </c>
      <c r="D42" s="484" t="s">
        <v>1122</v>
      </c>
      <c r="E42" s="484" t="s">
        <v>1129</v>
      </c>
      <c r="F42" s="484" t="s">
        <v>1200</v>
      </c>
      <c r="G42" s="484" t="s">
        <v>1201</v>
      </c>
      <c r="H42" s="488">
        <v>234</v>
      </c>
      <c r="I42" s="488">
        <v>2519400.0199999996</v>
      </c>
      <c r="J42" s="484"/>
      <c r="K42" s="484">
        <v>10766.666752136751</v>
      </c>
      <c r="L42" s="488">
        <v>191</v>
      </c>
      <c r="M42" s="488">
        <v>2056433.33</v>
      </c>
      <c r="N42" s="484"/>
      <c r="O42" s="484">
        <v>10766.66664921466</v>
      </c>
      <c r="P42" s="488">
        <v>242</v>
      </c>
      <c r="Q42" s="488">
        <v>2605533.3499999996</v>
      </c>
      <c r="R42" s="505"/>
      <c r="S42" s="489">
        <v>10766.666735537188</v>
      </c>
    </row>
    <row r="43" spans="1:19" ht="14.45" customHeight="1" x14ac:dyDescent="0.2">
      <c r="A43" s="483" t="s">
        <v>1156</v>
      </c>
      <c r="B43" s="484" t="s">
        <v>1157</v>
      </c>
      <c r="C43" s="484" t="s">
        <v>481</v>
      </c>
      <c r="D43" s="484" t="s">
        <v>1122</v>
      </c>
      <c r="E43" s="484" t="s">
        <v>1129</v>
      </c>
      <c r="F43" s="484" t="s">
        <v>1202</v>
      </c>
      <c r="G43" s="484" t="s">
        <v>1203</v>
      </c>
      <c r="H43" s="488">
        <v>122</v>
      </c>
      <c r="I43" s="488">
        <v>1016666.6499999999</v>
      </c>
      <c r="J43" s="484"/>
      <c r="K43" s="484">
        <v>8333.3331967213107</v>
      </c>
      <c r="L43" s="488">
        <v>124</v>
      </c>
      <c r="M43" s="488">
        <v>1033333.33</v>
      </c>
      <c r="N43" s="484"/>
      <c r="O43" s="484">
        <v>8333.3333064516119</v>
      </c>
      <c r="P43" s="488">
        <v>119</v>
      </c>
      <c r="Q43" s="488">
        <v>991666.6399999999</v>
      </c>
      <c r="R43" s="505"/>
      <c r="S43" s="489">
        <v>8333.3331092436965</v>
      </c>
    </row>
    <row r="44" spans="1:19" ht="14.45" customHeight="1" x14ac:dyDescent="0.2">
      <c r="A44" s="483" t="s">
        <v>1156</v>
      </c>
      <c r="B44" s="484" t="s">
        <v>1157</v>
      </c>
      <c r="C44" s="484" t="s">
        <v>481</v>
      </c>
      <c r="D44" s="484" t="s">
        <v>1122</v>
      </c>
      <c r="E44" s="484" t="s">
        <v>1129</v>
      </c>
      <c r="F44" s="484" t="s">
        <v>1204</v>
      </c>
      <c r="G44" s="484" t="s">
        <v>1205</v>
      </c>
      <c r="H44" s="488">
        <v>334</v>
      </c>
      <c r="I44" s="488">
        <v>0</v>
      </c>
      <c r="J44" s="484"/>
      <c r="K44" s="484">
        <v>0</v>
      </c>
      <c r="L44" s="488">
        <v>405</v>
      </c>
      <c r="M44" s="488">
        <v>0</v>
      </c>
      <c r="N44" s="484"/>
      <c r="O44" s="484">
        <v>0</v>
      </c>
      <c r="P44" s="488">
        <v>382</v>
      </c>
      <c r="Q44" s="488">
        <v>0</v>
      </c>
      <c r="R44" s="505"/>
      <c r="S44" s="489">
        <v>0</v>
      </c>
    </row>
    <row r="45" spans="1:19" ht="14.45" customHeight="1" x14ac:dyDescent="0.2">
      <c r="A45" s="483" t="s">
        <v>1156</v>
      </c>
      <c r="B45" s="484" t="s">
        <v>1157</v>
      </c>
      <c r="C45" s="484" t="s">
        <v>481</v>
      </c>
      <c r="D45" s="484" t="s">
        <v>1122</v>
      </c>
      <c r="E45" s="484" t="s">
        <v>1129</v>
      </c>
      <c r="F45" s="484" t="s">
        <v>1206</v>
      </c>
      <c r="G45" s="484" t="s">
        <v>1207</v>
      </c>
      <c r="H45" s="488">
        <v>168</v>
      </c>
      <c r="I45" s="488">
        <v>1386000</v>
      </c>
      <c r="J45" s="484"/>
      <c r="K45" s="484">
        <v>8250</v>
      </c>
      <c r="L45" s="488">
        <v>119</v>
      </c>
      <c r="M45" s="488">
        <v>981750</v>
      </c>
      <c r="N45" s="484"/>
      <c r="O45" s="484">
        <v>8250</v>
      </c>
      <c r="P45" s="488">
        <v>122</v>
      </c>
      <c r="Q45" s="488">
        <v>1006500</v>
      </c>
      <c r="R45" s="505"/>
      <c r="S45" s="489">
        <v>8250</v>
      </c>
    </row>
    <row r="46" spans="1:19" ht="14.45" customHeight="1" x14ac:dyDescent="0.2">
      <c r="A46" s="483" t="s">
        <v>1156</v>
      </c>
      <c r="B46" s="484" t="s">
        <v>1157</v>
      </c>
      <c r="C46" s="484" t="s">
        <v>481</v>
      </c>
      <c r="D46" s="484" t="s">
        <v>1122</v>
      </c>
      <c r="E46" s="484" t="s">
        <v>1129</v>
      </c>
      <c r="F46" s="484" t="s">
        <v>1208</v>
      </c>
      <c r="G46" s="484" t="s">
        <v>1209</v>
      </c>
      <c r="H46" s="488">
        <v>18</v>
      </c>
      <c r="I46" s="488">
        <v>0</v>
      </c>
      <c r="J46" s="484"/>
      <c r="K46" s="484">
        <v>0</v>
      </c>
      <c r="L46" s="488">
        <v>68</v>
      </c>
      <c r="M46" s="488">
        <v>0</v>
      </c>
      <c r="N46" s="484"/>
      <c r="O46" s="484">
        <v>0</v>
      </c>
      <c r="P46" s="488">
        <v>144</v>
      </c>
      <c r="Q46" s="488">
        <v>0</v>
      </c>
      <c r="R46" s="505"/>
      <c r="S46" s="489">
        <v>0</v>
      </c>
    </row>
    <row r="47" spans="1:19" ht="14.45" customHeight="1" x14ac:dyDescent="0.2">
      <c r="A47" s="483" t="s">
        <v>1156</v>
      </c>
      <c r="B47" s="484" t="s">
        <v>1157</v>
      </c>
      <c r="C47" s="484" t="s">
        <v>481</v>
      </c>
      <c r="D47" s="484" t="s">
        <v>1122</v>
      </c>
      <c r="E47" s="484" t="s">
        <v>1129</v>
      </c>
      <c r="F47" s="484" t="s">
        <v>1210</v>
      </c>
      <c r="G47" s="484" t="s">
        <v>1211</v>
      </c>
      <c r="H47" s="488">
        <v>20</v>
      </c>
      <c r="I47" s="488">
        <v>611111.14</v>
      </c>
      <c r="J47" s="484"/>
      <c r="K47" s="484">
        <v>30555.557000000001</v>
      </c>
      <c r="L47" s="488">
        <v>68</v>
      </c>
      <c r="M47" s="488">
        <v>2077777.8400000008</v>
      </c>
      <c r="N47" s="484"/>
      <c r="O47" s="484">
        <v>30555.556470588246</v>
      </c>
      <c r="P47" s="488">
        <v>137</v>
      </c>
      <c r="Q47" s="488">
        <v>4186111.1500000004</v>
      </c>
      <c r="R47" s="505"/>
      <c r="S47" s="489">
        <v>30555.555839416062</v>
      </c>
    </row>
    <row r="48" spans="1:19" ht="14.45" customHeight="1" x14ac:dyDescent="0.2">
      <c r="A48" s="483" t="s">
        <v>1156</v>
      </c>
      <c r="B48" s="484" t="s">
        <v>1157</v>
      </c>
      <c r="C48" s="484" t="s">
        <v>481</v>
      </c>
      <c r="D48" s="484" t="s">
        <v>1122</v>
      </c>
      <c r="E48" s="484" t="s">
        <v>1129</v>
      </c>
      <c r="F48" s="484" t="s">
        <v>1212</v>
      </c>
      <c r="G48" s="484" t="s">
        <v>1213</v>
      </c>
      <c r="H48" s="488">
        <v>19</v>
      </c>
      <c r="I48" s="488">
        <v>80940</v>
      </c>
      <c r="J48" s="484"/>
      <c r="K48" s="484">
        <v>4260</v>
      </c>
      <c r="L48" s="488">
        <v>17</v>
      </c>
      <c r="M48" s="488">
        <v>72420</v>
      </c>
      <c r="N48" s="484"/>
      <c r="O48" s="484">
        <v>4260</v>
      </c>
      <c r="P48" s="488">
        <v>18</v>
      </c>
      <c r="Q48" s="488">
        <v>76680</v>
      </c>
      <c r="R48" s="505"/>
      <c r="S48" s="489">
        <v>4260</v>
      </c>
    </row>
    <row r="49" spans="1:19" ht="14.45" customHeight="1" x14ac:dyDescent="0.2">
      <c r="A49" s="483" t="s">
        <v>1156</v>
      </c>
      <c r="B49" s="484" t="s">
        <v>1157</v>
      </c>
      <c r="C49" s="484" t="s">
        <v>481</v>
      </c>
      <c r="D49" s="484" t="s">
        <v>1122</v>
      </c>
      <c r="E49" s="484" t="s">
        <v>1129</v>
      </c>
      <c r="F49" s="484" t="s">
        <v>1214</v>
      </c>
      <c r="G49" s="484" t="s">
        <v>1215</v>
      </c>
      <c r="H49" s="488">
        <v>25</v>
      </c>
      <c r="I49" s="488">
        <v>133055.54999999999</v>
      </c>
      <c r="J49" s="484"/>
      <c r="K49" s="484">
        <v>5322.2219999999998</v>
      </c>
      <c r="L49" s="488">
        <v>10</v>
      </c>
      <c r="M49" s="488">
        <v>53222.210000000006</v>
      </c>
      <c r="N49" s="484"/>
      <c r="O49" s="484">
        <v>5322.2210000000005</v>
      </c>
      <c r="P49" s="488">
        <v>18</v>
      </c>
      <c r="Q49" s="488">
        <v>95799.99</v>
      </c>
      <c r="R49" s="505"/>
      <c r="S49" s="489">
        <v>5322.2216666666673</v>
      </c>
    </row>
    <row r="50" spans="1:19" ht="14.45" customHeight="1" x14ac:dyDescent="0.2">
      <c r="A50" s="483" t="s">
        <v>1156</v>
      </c>
      <c r="B50" s="484" t="s">
        <v>1157</v>
      </c>
      <c r="C50" s="484" t="s">
        <v>481</v>
      </c>
      <c r="D50" s="484" t="s">
        <v>1122</v>
      </c>
      <c r="E50" s="484" t="s">
        <v>1129</v>
      </c>
      <c r="F50" s="484" t="s">
        <v>1216</v>
      </c>
      <c r="G50" s="484" t="s">
        <v>1217</v>
      </c>
      <c r="H50" s="488">
        <v>174</v>
      </c>
      <c r="I50" s="488">
        <v>7656000</v>
      </c>
      <c r="J50" s="484"/>
      <c r="K50" s="484">
        <v>44000</v>
      </c>
      <c r="L50" s="488">
        <v>201</v>
      </c>
      <c r="M50" s="488">
        <v>8844000</v>
      </c>
      <c r="N50" s="484"/>
      <c r="O50" s="484">
        <v>44000</v>
      </c>
      <c r="P50" s="488">
        <v>209</v>
      </c>
      <c r="Q50" s="488">
        <v>9196000</v>
      </c>
      <c r="R50" s="505"/>
      <c r="S50" s="489">
        <v>44000</v>
      </c>
    </row>
    <row r="51" spans="1:19" ht="14.45" customHeight="1" x14ac:dyDescent="0.2">
      <c r="A51" s="483" t="s">
        <v>1156</v>
      </c>
      <c r="B51" s="484" t="s">
        <v>1157</v>
      </c>
      <c r="C51" s="484" t="s">
        <v>481</v>
      </c>
      <c r="D51" s="484" t="s">
        <v>1122</v>
      </c>
      <c r="E51" s="484" t="s">
        <v>1129</v>
      </c>
      <c r="F51" s="484" t="s">
        <v>1218</v>
      </c>
      <c r="G51" s="484" t="s">
        <v>1219</v>
      </c>
      <c r="H51" s="488">
        <v>2</v>
      </c>
      <c r="I51" s="488">
        <v>79594</v>
      </c>
      <c r="J51" s="484"/>
      <c r="K51" s="484">
        <v>39797</v>
      </c>
      <c r="L51" s="488">
        <v>48</v>
      </c>
      <c r="M51" s="488">
        <v>1913280</v>
      </c>
      <c r="N51" s="484"/>
      <c r="O51" s="484">
        <v>39860</v>
      </c>
      <c r="P51" s="488">
        <v>120</v>
      </c>
      <c r="Q51" s="488">
        <v>4858680</v>
      </c>
      <c r="R51" s="505"/>
      <c r="S51" s="489">
        <v>40489</v>
      </c>
    </row>
    <row r="52" spans="1:19" ht="14.45" customHeight="1" x14ac:dyDescent="0.2">
      <c r="A52" s="483" t="s">
        <v>1156</v>
      </c>
      <c r="B52" s="484" t="s">
        <v>1157</v>
      </c>
      <c r="C52" s="484" t="s">
        <v>481</v>
      </c>
      <c r="D52" s="484" t="s">
        <v>1122</v>
      </c>
      <c r="E52" s="484" t="s">
        <v>1129</v>
      </c>
      <c r="F52" s="484" t="s">
        <v>1220</v>
      </c>
      <c r="G52" s="484" t="s">
        <v>1221</v>
      </c>
      <c r="H52" s="488">
        <v>1</v>
      </c>
      <c r="I52" s="488">
        <v>31867</v>
      </c>
      <c r="J52" s="484"/>
      <c r="K52" s="484">
        <v>31867</v>
      </c>
      <c r="L52" s="488"/>
      <c r="M52" s="488"/>
      <c r="N52" s="484"/>
      <c r="O52" s="484"/>
      <c r="P52" s="488"/>
      <c r="Q52" s="488"/>
      <c r="R52" s="505"/>
      <c r="S52" s="489"/>
    </row>
    <row r="53" spans="1:19" ht="14.45" customHeight="1" x14ac:dyDescent="0.2">
      <c r="A53" s="483" t="s">
        <v>1156</v>
      </c>
      <c r="B53" s="484" t="s">
        <v>1157</v>
      </c>
      <c r="C53" s="484" t="s">
        <v>481</v>
      </c>
      <c r="D53" s="484" t="s">
        <v>1122</v>
      </c>
      <c r="E53" s="484" t="s">
        <v>1129</v>
      </c>
      <c r="F53" s="484" t="s">
        <v>1222</v>
      </c>
      <c r="G53" s="484" t="s">
        <v>1223</v>
      </c>
      <c r="H53" s="488"/>
      <c r="I53" s="488"/>
      <c r="J53" s="484"/>
      <c r="K53" s="484"/>
      <c r="L53" s="488"/>
      <c r="M53" s="488"/>
      <c r="N53" s="484"/>
      <c r="O53" s="484"/>
      <c r="P53" s="488">
        <v>5</v>
      </c>
      <c r="Q53" s="488">
        <v>220000</v>
      </c>
      <c r="R53" s="505"/>
      <c r="S53" s="489">
        <v>44000</v>
      </c>
    </row>
    <row r="54" spans="1:19" ht="14.45" customHeight="1" x14ac:dyDescent="0.2">
      <c r="A54" s="483" t="s">
        <v>1156</v>
      </c>
      <c r="B54" s="484" t="s">
        <v>1157</v>
      </c>
      <c r="C54" s="484" t="s">
        <v>481</v>
      </c>
      <c r="D54" s="484" t="s">
        <v>1122</v>
      </c>
      <c r="E54" s="484" t="s">
        <v>1129</v>
      </c>
      <c r="F54" s="484" t="s">
        <v>1224</v>
      </c>
      <c r="G54" s="484" t="s">
        <v>1225</v>
      </c>
      <c r="H54" s="488"/>
      <c r="I54" s="488"/>
      <c r="J54" s="484"/>
      <c r="K54" s="484"/>
      <c r="L54" s="488">
        <v>9</v>
      </c>
      <c r="M54" s="488">
        <v>135000</v>
      </c>
      <c r="N54" s="484"/>
      <c r="O54" s="484">
        <v>15000</v>
      </c>
      <c r="P54" s="488">
        <v>5</v>
      </c>
      <c r="Q54" s="488">
        <v>75000</v>
      </c>
      <c r="R54" s="505"/>
      <c r="S54" s="489">
        <v>15000</v>
      </c>
    </row>
    <row r="55" spans="1:19" ht="14.45" customHeight="1" thickBot="1" x14ac:dyDescent="0.25">
      <c r="A55" s="490" t="s">
        <v>1156</v>
      </c>
      <c r="B55" s="491" t="s">
        <v>1157</v>
      </c>
      <c r="C55" s="491" t="s">
        <v>481</v>
      </c>
      <c r="D55" s="491" t="s">
        <v>1122</v>
      </c>
      <c r="E55" s="491" t="s">
        <v>1129</v>
      </c>
      <c r="F55" s="491" t="s">
        <v>1226</v>
      </c>
      <c r="G55" s="491" t="s">
        <v>1227</v>
      </c>
      <c r="H55" s="495"/>
      <c r="I55" s="495"/>
      <c r="J55" s="491"/>
      <c r="K55" s="491"/>
      <c r="L55" s="495"/>
      <c r="M55" s="495"/>
      <c r="N55" s="491"/>
      <c r="O55" s="491"/>
      <c r="P55" s="495">
        <v>26</v>
      </c>
      <c r="Q55" s="495">
        <v>56391.119999999995</v>
      </c>
      <c r="R55" s="507"/>
      <c r="S55" s="496">
        <v>2168.8892307692304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A104BA9-E762-4E81-AE62-3B9EEBDD4E8F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332594</v>
      </c>
      <c r="C3" s="221">
        <f t="shared" ref="C3:R3" si="0">SUBTOTAL(9,C6:C1048576)</f>
        <v>0</v>
      </c>
      <c r="D3" s="221">
        <f t="shared" si="0"/>
        <v>325126.33</v>
      </c>
      <c r="E3" s="221">
        <f t="shared" si="0"/>
        <v>0</v>
      </c>
      <c r="F3" s="221">
        <f t="shared" si="0"/>
        <v>371719.67</v>
      </c>
      <c r="G3" s="224">
        <f>IF(D3&lt;&gt;0,F3/D3,"")</f>
        <v>1.1433084179924768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7"/>
      <c r="B5" s="578">
        <v>2019</v>
      </c>
      <c r="C5" s="579"/>
      <c r="D5" s="579">
        <v>2020</v>
      </c>
      <c r="E5" s="579"/>
      <c r="F5" s="579">
        <v>2021</v>
      </c>
      <c r="G5" s="615" t="s">
        <v>2</v>
      </c>
      <c r="H5" s="578">
        <v>2019</v>
      </c>
      <c r="I5" s="579"/>
      <c r="J5" s="579">
        <v>2020</v>
      </c>
      <c r="K5" s="579"/>
      <c r="L5" s="579">
        <v>2021</v>
      </c>
      <c r="M5" s="615" t="s">
        <v>2</v>
      </c>
      <c r="N5" s="578">
        <v>2019</v>
      </c>
      <c r="O5" s="579"/>
      <c r="P5" s="579">
        <v>2020</v>
      </c>
      <c r="Q5" s="579"/>
      <c r="R5" s="579">
        <v>2021</v>
      </c>
      <c r="S5" s="615" t="s">
        <v>2</v>
      </c>
    </row>
    <row r="6" spans="1:19" ht="14.45" customHeight="1" x14ac:dyDescent="0.2">
      <c r="A6" s="567" t="s">
        <v>1230</v>
      </c>
      <c r="B6" s="599">
        <v>5951</v>
      </c>
      <c r="C6" s="543"/>
      <c r="D6" s="599">
        <v>1535</v>
      </c>
      <c r="E6" s="543"/>
      <c r="F6" s="599">
        <v>2768</v>
      </c>
      <c r="G6" s="548"/>
      <c r="H6" s="599"/>
      <c r="I6" s="543"/>
      <c r="J6" s="599"/>
      <c r="K6" s="543"/>
      <c r="L6" s="599"/>
      <c r="M6" s="548"/>
      <c r="N6" s="599"/>
      <c r="O6" s="543"/>
      <c r="P6" s="599"/>
      <c r="Q6" s="543"/>
      <c r="R6" s="599"/>
      <c r="S6" s="122"/>
    </row>
    <row r="7" spans="1:19" ht="14.45" customHeight="1" x14ac:dyDescent="0.2">
      <c r="A7" s="568" t="s">
        <v>1231</v>
      </c>
      <c r="B7" s="616">
        <v>1529</v>
      </c>
      <c r="C7" s="484"/>
      <c r="D7" s="616">
        <v>3070</v>
      </c>
      <c r="E7" s="484"/>
      <c r="F7" s="616">
        <v>2768</v>
      </c>
      <c r="G7" s="505"/>
      <c r="H7" s="616"/>
      <c r="I7" s="484"/>
      <c r="J7" s="616"/>
      <c r="K7" s="484"/>
      <c r="L7" s="616"/>
      <c r="M7" s="505"/>
      <c r="N7" s="616"/>
      <c r="O7" s="484"/>
      <c r="P7" s="616"/>
      <c r="Q7" s="484"/>
      <c r="R7" s="616"/>
      <c r="S7" s="506"/>
    </row>
    <row r="8" spans="1:19" ht="14.45" customHeight="1" x14ac:dyDescent="0.2">
      <c r="A8" s="568" t="s">
        <v>1232</v>
      </c>
      <c r="B8" s="616">
        <v>1529</v>
      </c>
      <c r="C8" s="484"/>
      <c r="D8" s="616"/>
      <c r="E8" s="484"/>
      <c r="F8" s="616"/>
      <c r="G8" s="505"/>
      <c r="H8" s="616"/>
      <c r="I8" s="484"/>
      <c r="J8" s="616"/>
      <c r="K8" s="484"/>
      <c r="L8" s="616"/>
      <c r="M8" s="505"/>
      <c r="N8" s="616"/>
      <c r="O8" s="484"/>
      <c r="P8" s="616"/>
      <c r="Q8" s="484"/>
      <c r="R8" s="616"/>
      <c r="S8" s="506"/>
    </row>
    <row r="9" spans="1:19" ht="14.45" customHeight="1" x14ac:dyDescent="0.2">
      <c r="A9" s="568" t="s">
        <v>1233</v>
      </c>
      <c r="B9" s="616">
        <v>49588</v>
      </c>
      <c r="C9" s="484"/>
      <c r="D9" s="616">
        <v>7675</v>
      </c>
      <c r="E9" s="484"/>
      <c r="F9" s="616">
        <v>26406</v>
      </c>
      <c r="G9" s="505"/>
      <c r="H9" s="616"/>
      <c r="I9" s="484"/>
      <c r="J9" s="616"/>
      <c r="K9" s="484"/>
      <c r="L9" s="616"/>
      <c r="M9" s="505"/>
      <c r="N9" s="616"/>
      <c r="O9" s="484"/>
      <c r="P9" s="616"/>
      <c r="Q9" s="484"/>
      <c r="R9" s="616"/>
      <c r="S9" s="506"/>
    </row>
    <row r="10" spans="1:19" ht="14.45" customHeight="1" x14ac:dyDescent="0.2">
      <c r="A10" s="568" t="s">
        <v>1234</v>
      </c>
      <c r="B10" s="616">
        <v>77613</v>
      </c>
      <c r="C10" s="484"/>
      <c r="D10" s="616">
        <v>155809</v>
      </c>
      <c r="E10" s="484"/>
      <c r="F10" s="616">
        <v>162763.66999999998</v>
      </c>
      <c r="G10" s="505"/>
      <c r="H10" s="616"/>
      <c r="I10" s="484"/>
      <c r="J10" s="616"/>
      <c r="K10" s="484"/>
      <c r="L10" s="616"/>
      <c r="M10" s="505"/>
      <c r="N10" s="616"/>
      <c r="O10" s="484"/>
      <c r="P10" s="616"/>
      <c r="Q10" s="484"/>
      <c r="R10" s="616"/>
      <c r="S10" s="506"/>
    </row>
    <row r="11" spans="1:19" ht="14.45" customHeight="1" x14ac:dyDescent="0.2">
      <c r="A11" s="568" t="s">
        <v>1235</v>
      </c>
      <c r="B11" s="616">
        <v>121216</v>
      </c>
      <c r="C11" s="484"/>
      <c r="D11" s="616">
        <v>118154.33</v>
      </c>
      <c r="E11" s="484"/>
      <c r="F11" s="616">
        <v>99818</v>
      </c>
      <c r="G11" s="505"/>
      <c r="H11" s="616"/>
      <c r="I11" s="484"/>
      <c r="J11" s="616"/>
      <c r="K11" s="484"/>
      <c r="L11" s="616"/>
      <c r="M11" s="505"/>
      <c r="N11" s="616"/>
      <c r="O11" s="484"/>
      <c r="P11" s="616"/>
      <c r="Q11" s="484"/>
      <c r="R11" s="616"/>
      <c r="S11" s="506"/>
    </row>
    <row r="12" spans="1:19" ht="14.45" customHeight="1" x14ac:dyDescent="0.2">
      <c r="A12" s="568" t="s">
        <v>1236</v>
      </c>
      <c r="B12" s="616">
        <v>72931</v>
      </c>
      <c r="C12" s="484"/>
      <c r="D12" s="616">
        <v>35101</v>
      </c>
      <c r="E12" s="484"/>
      <c r="F12" s="616">
        <v>17732</v>
      </c>
      <c r="G12" s="505"/>
      <c r="H12" s="616"/>
      <c r="I12" s="484"/>
      <c r="J12" s="616"/>
      <c r="K12" s="484"/>
      <c r="L12" s="616"/>
      <c r="M12" s="505"/>
      <c r="N12" s="616"/>
      <c r="O12" s="484"/>
      <c r="P12" s="616"/>
      <c r="Q12" s="484"/>
      <c r="R12" s="616"/>
      <c r="S12" s="506"/>
    </row>
    <row r="13" spans="1:19" ht="14.45" customHeight="1" x14ac:dyDescent="0.2">
      <c r="A13" s="568" t="s">
        <v>1237</v>
      </c>
      <c r="B13" s="616"/>
      <c r="C13" s="484"/>
      <c r="D13" s="616"/>
      <c r="E13" s="484"/>
      <c r="F13" s="616">
        <v>6008</v>
      </c>
      <c r="G13" s="505"/>
      <c r="H13" s="616"/>
      <c r="I13" s="484"/>
      <c r="J13" s="616"/>
      <c r="K13" s="484"/>
      <c r="L13" s="616"/>
      <c r="M13" s="505"/>
      <c r="N13" s="616"/>
      <c r="O13" s="484"/>
      <c r="P13" s="616"/>
      <c r="Q13" s="484"/>
      <c r="R13" s="616"/>
      <c r="S13" s="506"/>
    </row>
    <row r="14" spans="1:19" ht="14.45" customHeight="1" x14ac:dyDescent="0.2">
      <c r="A14" s="568" t="s">
        <v>1238</v>
      </c>
      <c r="B14" s="616">
        <v>708</v>
      </c>
      <c r="C14" s="484"/>
      <c r="D14" s="616"/>
      <c r="E14" s="484"/>
      <c r="F14" s="616">
        <v>384</v>
      </c>
      <c r="G14" s="505"/>
      <c r="H14" s="616"/>
      <c r="I14" s="484"/>
      <c r="J14" s="616"/>
      <c r="K14" s="484"/>
      <c r="L14" s="616"/>
      <c r="M14" s="505"/>
      <c r="N14" s="616"/>
      <c r="O14" s="484"/>
      <c r="P14" s="616"/>
      <c r="Q14" s="484"/>
      <c r="R14" s="616"/>
      <c r="S14" s="506"/>
    </row>
    <row r="15" spans="1:19" ht="14.45" customHeight="1" x14ac:dyDescent="0.2">
      <c r="A15" s="568" t="s">
        <v>1239</v>
      </c>
      <c r="B15" s="616">
        <v>1529</v>
      </c>
      <c r="C15" s="484"/>
      <c r="D15" s="616">
        <v>3782</v>
      </c>
      <c r="E15" s="484"/>
      <c r="F15" s="616">
        <v>47624</v>
      </c>
      <c r="G15" s="505"/>
      <c r="H15" s="616"/>
      <c r="I15" s="484"/>
      <c r="J15" s="616"/>
      <c r="K15" s="484"/>
      <c r="L15" s="616"/>
      <c r="M15" s="505"/>
      <c r="N15" s="616"/>
      <c r="O15" s="484"/>
      <c r="P15" s="616"/>
      <c r="Q15" s="484"/>
      <c r="R15" s="616"/>
      <c r="S15" s="506"/>
    </row>
    <row r="16" spans="1:19" ht="14.45" customHeight="1" thickBot="1" x14ac:dyDescent="0.25">
      <c r="A16" s="603" t="s">
        <v>1240</v>
      </c>
      <c r="B16" s="601"/>
      <c r="C16" s="491"/>
      <c r="D16" s="601"/>
      <c r="E16" s="491"/>
      <c r="F16" s="601">
        <v>5448</v>
      </c>
      <c r="G16" s="507"/>
      <c r="H16" s="601"/>
      <c r="I16" s="491"/>
      <c r="J16" s="601"/>
      <c r="K16" s="491"/>
      <c r="L16" s="601"/>
      <c r="M16" s="507"/>
      <c r="N16" s="601"/>
      <c r="O16" s="491"/>
      <c r="P16" s="601"/>
      <c r="Q16" s="491"/>
      <c r="R16" s="601"/>
      <c r="S16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89152D5-DBCD-494F-A7EC-2495F3F6A4C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1251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163</v>
      </c>
      <c r="G3" s="103">
        <f t="shared" si="0"/>
        <v>332594</v>
      </c>
      <c r="H3" s="103"/>
      <c r="I3" s="103"/>
      <c r="J3" s="103">
        <f t="shared" si="0"/>
        <v>153</v>
      </c>
      <c r="K3" s="103">
        <f t="shared" si="0"/>
        <v>325126.32999999996</v>
      </c>
      <c r="L3" s="103"/>
      <c r="M3" s="103"/>
      <c r="N3" s="103">
        <f t="shared" si="0"/>
        <v>128</v>
      </c>
      <c r="O3" s="103">
        <f t="shared" si="0"/>
        <v>371719.67</v>
      </c>
      <c r="P3" s="75">
        <f>IF(K3=0,0,O3/K3)</f>
        <v>1.1433084179924771</v>
      </c>
      <c r="Q3" s="104">
        <f>IF(N3=0,0,O3/N3)</f>
        <v>2904.0599218749999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6"/>
      <c r="B5" s="604"/>
      <c r="C5" s="606"/>
      <c r="D5" s="617"/>
      <c r="E5" s="608"/>
      <c r="F5" s="618" t="s">
        <v>71</v>
      </c>
      <c r="G5" s="619" t="s">
        <v>14</v>
      </c>
      <c r="H5" s="620"/>
      <c r="I5" s="620"/>
      <c r="J5" s="618" t="s">
        <v>71</v>
      </c>
      <c r="K5" s="619" t="s">
        <v>14</v>
      </c>
      <c r="L5" s="620"/>
      <c r="M5" s="620"/>
      <c r="N5" s="618" t="s">
        <v>71</v>
      </c>
      <c r="O5" s="619" t="s">
        <v>14</v>
      </c>
      <c r="P5" s="621"/>
      <c r="Q5" s="613"/>
    </row>
    <row r="6" spans="1:17" ht="14.45" customHeight="1" x14ac:dyDescent="0.2">
      <c r="A6" s="542" t="s">
        <v>1241</v>
      </c>
      <c r="B6" s="543" t="s">
        <v>1128</v>
      </c>
      <c r="C6" s="543" t="s">
        <v>1129</v>
      </c>
      <c r="D6" s="543" t="s">
        <v>1140</v>
      </c>
      <c r="E6" s="543" t="s">
        <v>1141</v>
      </c>
      <c r="F6" s="116">
        <v>1</v>
      </c>
      <c r="G6" s="116">
        <v>354</v>
      </c>
      <c r="H6" s="116"/>
      <c r="I6" s="116">
        <v>354</v>
      </c>
      <c r="J6" s="116"/>
      <c r="K6" s="116"/>
      <c r="L6" s="116"/>
      <c r="M6" s="116"/>
      <c r="N6" s="116"/>
      <c r="O6" s="116"/>
      <c r="P6" s="548"/>
      <c r="Q6" s="559"/>
    </row>
    <row r="7" spans="1:17" ht="14.45" customHeight="1" x14ac:dyDescent="0.2">
      <c r="A7" s="483" t="s">
        <v>1241</v>
      </c>
      <c r="B7" s="484" t="s">
        <v>1128</v>
      </c>
      <c r="C7" s="484" t="s">
        <v>1129</v>
      </c>
      <c r="D7" s="484" t="s">
        <v>1144</v>
      </c>
      <c r="E7" s="484" t="s">
        <v>1145</v>
      </c>
      <c r="F7" s="488"/>
      <c r="G7" s="488"/>
      <c r="H7" s="488"/>
      <c r="I7" s="488"/>
      <c r="J7" s="488">
        <v>1</v>
      </c>
      <c r="K7" s="488">
        <v>1535</v>
      </c>
      <c r="L7" s="488"/>
      <c r="M7" s="488">
        <v>1535</v>
      </c>
      <c r="N7" s="488">
        <v>1</v>
      </c>
      <c r="O7" s="488">
        <v>1620</v>
      </c>
      <c r="P7" s="505"/>
      <c r="Q7" s="489">
        <v>1620</v>
      </c>
    </row>
    <row r="8" spans="1:17" ht="14.45" customHeight="1" x14ac:dyDescent="0.2">
      <c r="A8" s="483" t="s">
        <v>1241</v>
      </c>
      <c r="B8" s="484" t="s">
        <v>1157</v>
      </c>
      <c r="C8" s="484" t="s">
        <v>1129</v>
      </c>
      <c r="D8" s="484" t="s">
        <v>1184</v>
      </c>
      <c r="E8" s="484" t="s">
        <v>1185</v>
      </c>
      <c r="F8" s="488">
        <v>1</v>
      </c>
      <c r="G8" s="488">
        <v>4487</v>
      </c>
      <c r="H8" s="488"/>
      <c r="I8" s="488">
        <v>4487</v>
      </c>
      <c r="J8" s="488"/>
      <c r="K8" s="488"/>
      <c r="L8" s="488"/>
      <c r="M8" s="488"/>
      <c r="N8" s="488"/>
      <c r="O8" s="488"/>
      <c r="P8" s="505"/>
      <c r="Q8" s="489"/>
    </row>
    <row r="9" spans="1:17" ht="14.45" customHeight="1" x14ac:dyDescent="0.2">
      <c r="A9" s="483" t="s">
        <v>1241</v>
      </c>
      <c r="B9" s="484" t="s">
        <v>1157</v>
      </c>
      <c r="C9" s="484" t="s">
        <v>1129</v>
      </c>
      <c r="D9" s="484" t="s">
        <v>1186</v>
      </c>
      <c r="E9" s="484" t="s">
        <v>1187</v>
      </c>
      <c r="F9" s="488">
        <v>1</v>
      </c>
      <c r="G9" s="488">
        <v>1110</v>
      </c>
      <c r="H9" s="488"/>
      <c r="I9" s="488">
        <v>1110</v>
      </c>
      <c r="J9" s="488"/>
      <c r="K9" s="488"/>
      <c r="L9" s="488"/>
      <c r="M9" s="488"/>
      <c r="N9" s="488">
        <v>1</v>
      </c>
      <c r="O9" s="488">
        <v>1148</v>
      </c>
      <c r="P9" s="505"/>
      <c r="Q9" s="489">
        <v>1148</v>
      </c>
    </row>
    <row r="10" spans="1:17" ht="14.45" customHeight="1" x14ac:dyDescent="0.2">
      <c r="A10" s="483" t="s">
        <v>1242</v>
      </c>
      <c r="B10" s="484" t="s">
        <v>1128</v>
      </c>
      <c r="C10" s="484" t="s">
        <v>1129</v>
      </c>
      <c r="D10" s="484" t="s">
        <v>1144</v>
      </c>
      <c r="E10" s="484" t="s">
        <v>1145</v>
      </c>
      <c r="F10" s="488">
        <v>1</v>
      </c>
      <c r="G10" s="488">
        <v>1529</v>
      </c>
      <c r="H10" s="488"/>
      <c r="I10" s="488">
        <v>1529</v>
      </c>
      <c r="J10" s="488">
        <v>2</v>
      </c>
      <c r="K10" s="488">
        <v>3070</v>
      </c>
      <c r="L10" s="488"/>
      <c r="M10" s="488">
        <v>1535</v>
      </c>
      <c r="N10" s="488">
        <v>1</v>
      </c>
      <c r="O10" s="488">
        <v>1620</v>
      </c>
      <c r="P10" s="505"/>
      <c r="Q10" s="489">
        <v>1620</v>
      </c>
    </row>
    <row r="11" spans="1:17" ht="14.45" customHeight="1" x14ac:dyDescent="0.2">
      <c r="A11" s="483" t="s">
        <v>1242</v>
      </c>
      <c r="B11" s="484" t="s">
        <v>1157</v>
      </c>
      <c r="C11" s="484" t="s">
        <v>1129</v>
      </c>
      <c r="D11" s="484" t="s">
        <v>1186</v>
      </c>
      <c r="E11" s="484" t="s">
        <v>1187</v>
      </c>
      <c r="F11" s="488"/>
      <c r="G11" s="488"/>
      <c r="H11" s="488"/>
      <c r="I11" s="488"/>
      <c r="J11" s="488"/>
      <c r="K11" s="488"/>
      <c r="L11" s="488"/>
      <c r="M11" s="488"/>
      <c r="N11" s="488">
        <v>1</v>
      </c>
      <c r="O11" s="488">
        <v>1148</v>
      </c>
      <c r="P11" s="505"/>
      <c r="Q11" s="489">
        <v>1148</v>
      </c>
    </row>
    <row r="12" spans="1:17" ht="14.45" customHeight="1" x14ac:dyDescent="0.2">
      <c r="A12" s="483" t="s">
        <v>1243</v>
      </c>
      <c r="B12" s="484" t="s">
        <v>1128</v>
      </c>
      <c r="C12" s="484" t="s">
        <v>1129</v>
      </c>
      <c r="D12" s="484" t="s">
        <v>1144</v>
      </c>
      <c r="E12" s="484" t="s">
        <v>1145</v>
      </c>
      <c r="F12" s="488">
        <v>1</v>
      </c>
      <c r="G12" s="488">
        <v>1529</v>
      </c>
      <c r="H12" s="488"/>
      <c r="I12" s="488">
        <v>1529</v>
      </c>
      <c r="J12" s="488"/>
      <c r="K12" s="488"/>
      <c r="L12" s="488"/>
      <c r="M12" s="488"/>
      <c r="N12" s="488"/>
      <c r="O12" s="488"/>
      <c r="P12" s="505"/>
      <c r="Q12" s="489"/>
    </row>
    <row r="13" spans="1:17" ht="14.45" customHeight="1" x14ac:dyDescent="0.2">
      <c r="A13" s="483" t="s">
        <v>1244</v>
      </c>
      <c r="B13" s="484" t="s">
        <v>1128</v>
      </c>
      <c r="C13" s="484" t="s">
        <v>1129</v>
      </c>
      <c r="D13" s="484" t="s">
        <v>1132</v>
      </c>
      <c r="E13" s="484" t="s">
        <v>1133</v>
      </c>
      <c r="F13" s="488">
        <v>1</v>
      </c>
      <c r="G13" s="488">
        <v>38</v>
      </c>
      <c r="H13" s="488"/>
      <c r="I13" s="488">
        <v>38</v>
      </c>
      <c r="J13" s="488"/>
      <c r="K13" s="488"/>
      <c r="L13" s="488"/>
      <c r="M13" s="488"/>
      <c r="N13" s="488"/>
      <c r="O13" s="488"/>
      <c r="P13" s="505"/>
      <c r="Q13" s="489"/>
    </row>
    <row r="14" spans="1:17" ht="14.45" customHeight="1" x14ac:dyDescent="0.2">
      <c r="A14" s="483" t="s">
        <v>1244</v>
      </c>
      <c r="B14" s="484" t="s">
        <v>1128</v>
      </c>
      <c r="C14" s="484" t="s">
        <v>1129</v>
      </c>
      <c r="D14" s="484" t="s">
        <v>1136</v>
      </c>
      <c r="E14" s="484" t="s">
        <v>1137</v>
      </c>
      <c r="F14" s="488">
        <v>1</v>
      </c>
      <c r="G14" s="488">
        <v>2498</v>
      </c>
      <c r="H14" s="488"/>
      <c r="I14" s="488">
        <v>2498</v>
      </c>
      <c r="J14" s="488"/>
      <c r="K14" s="488"/>
      <c r="L14" s="488"/>
      <c r="M14" s="488"/>
      <c r="N14" s="488"/>
      <c r="O14" s="488"/>
      <c r="P14" s="505"/>
      <c r="Q14" s="489"/>
    </row>
    <row r="15" spans="1:17" ht="14.45" customHeight="1" x14ac:dyDescent="0.2">
      <c r="A15" s="483" t="s">
        <v>1244</v>
      </c>
      <c r="B15" s="484" t="s">
        <v>1128</v>
      </c>
      <c r="C15" s="484" t="s">
        <v>1129</v>
      </c>
      <c r="D15" s="484" t="s">
        <v>1140</v>
      </c>
      <c r="E15" s="484" t="s">
        <v>1141</v>
      </c>
      <c r="F15" s="488">
        <v>1</v>
      </c>
      <c r="G15" s="488">
        <v>354</v>
      </c>
      <c r="H15" s="488"/>
      <c r="I15" s="488">
        <v>354</v>
      </c>
      <c r="J15" s="488"/>
      <c r="K15" s="488"/>
      <c r="L15" s="488"/>
      <c r="M15" s="488"/>
      <c r="N15" s="488">
        <v>2</v>
      </c>
      <c r="O15" s="488">
        <v>768</v>
      </c>
      <c r="P15" s="505"/>
      <c r="Q15" s="489">
        <v>384</v>
      </c>
    </row>
    <row r="16" spans="1:17" ht="14.45" customHeight="1" x14ac:dyDescent="0.2">
      <c r="A16" s="483" t="s">
        <v>1244</v>
      </c>
      <c r="B16" s="484" t="s">
        <v>1128</v>
      </c>
      <c r="C16" s="484" t="s">
        <v>1129</v>
      </c>
      <c r="D16" s="484" t="s">
        <v>1144</v>
      </c>
      <c r="E16" s="484" t="s">
        <v>1145</v>
      </c>
      <c r="F16" s="488">
        <v>4</v>
      </c>
      <c r="G16" s="488">
        <v>6116</v>
      </c>
      <c r="H16" s="488"/>
      <c r="I16" s="488">
        <v>1529</v>
      </c>
      <c r="J16" s="488">
        <v>5</v>
      </c>
      <c r="K16" s="488">
        <v>7675</v>
      </c>
      <c r="L16" s="488"/>
      <c r="M16" s="488">
        <v>1535</v>
      </c>
      <c r="N16" s="488">
        <v>7</v>
      </c>
      <c r="O16" s="488">
        <v>11340</v>
      </c>
      <c r="P16" s="505"/>
      <c r="Q16" s="489">
        <v>1620</v>
      </c>
    </row>
    <row r="17" spans="1:17" ht="14.45" customHeight="1" x14ac:dyDescent="0.2">
      <c r="A17" s="483" t="s">
        <v>1244</v>
      </c>
      <c r="B17" s="484" t="s">
        <v>1157</v>
      </c>
      <c r="C17" s="484" t="s">
        <v>1129</v>
      </c>
      <c r="D17" s="484" t="s">
        <v>1160</v>
      </c>
      <c r="E17" s="484" t="s">
        <v>1161</v>
      </c>
      <c r="F17" s="488">
        <v>2</v>
      </c>
      <c r="G17" s="488">
        <v>604</v>
      </c>
      <c r="H17" s="488"/>
      <c r="I17" s="488">
        <v>302</v>
      </c>
      <c r="J17" s="488"/>
      <c r="K17" s="488"/>
      <c r="L17" s="488"/>
      <c r="M17" s="488"/>
      <c r="N17" s="488">
        <v>1</v>
      </c>
      <c r="O17" s="488">
        <v>314</v>
      </c>
      <c r="P17" s="505"/>
      <c r="Q17" s="489">
        <v>314</v>
      </c>
    </row>
    <row r="18" spans="1:17" ht="14.45" customHeight="1" x14ac:dyDescent="0.2">
      <c r="A18" s="483" t="s">
        <v>1244</v>
      </c>
      <c r="B18" s="484" t="s">
        <v>1157</v>
      </c>
      <c r="C18" s="484" t="s">
        <v>1129</v>
      </c>
      <c r="D18" s="484" t="s">
        <v>1162</v>
      </c>
      <c r="E18" s="484" t="s">
        <v>1163</v>
      </c>
      <c r="F18" s="488">
        <v>1</v>
      </c>
      <c r="G18" s="488">
        <v>10500</v>
      </c>
      <c r="H18" s="488"/>
      <c r="I18" s="488">
        <v>10500</v>
      </c>
      <c r="J18" s="488"/>
      <c r="K18" s="488"/>
      <c r="L18" s="488"/>
      <c r="M18" s="488"/>
      <c r="N18" s="488"/>
      <c r="O18" s="488"/>
      <c r="P18" s="505"/>
      <c r="Q18" s="489"/>
    </row>
    <row r="19" spans="1:17" ht="14.45" customHeight="1" x14ac:dyDescent="0.2">
      <c r="A19" s="483" t="s">
        <v>1244</v>
      </c>
      <c r="B19" s="484" t="s">
        <v>1157</v>
      </c>
      <c r="C19" s="484" t="s">
        <v>1129</v>
      </c>
      <c r="D19" s="484" t="s">
        <v>1168</v>
      </c>
      <c r="E19" s="484" t="s">
        <v>1169</v>
      </c>
      <c r="F19" s="488">
        <v>1</v>
      </c>
      <c r="G19" s="488">
        <v>969</v>
      </c>
      <c r="H19" s="488"/>
      <c r="I19" s="488">
        <v>969</v>
      </c>
      <c r="J19" s="488"/>
      <c r="K19" s="488"/>
      <c r="L19" s="488"/>
      <c r="M19" s="488"/>
      <c r="N19" s="488">
        <v>1</v>
      </c>
      <c r="O19" s="488">
        <v>1038</v>
      </c>
      <c r="P19" s="505"/>
      <c r="Q19" s="489">
        <v>1038</v>
      </c>
    </row>
    <row r="20" spans="1:17" ht="14.45" customHeight="1" x14ac:dyDescent="0.2">
      <c r="A20" s="483" t="s">
        <v>1244</v>
      </c>
      <c r="B20" s="484" t="s">
        <v>1157</v>
      </c>
      <c r="C20" s="484" t="s">
        <v>1129</v>
      </c>
      <c r="D20" s="484" t="s">
        <v>1176</v>
      </c>
      <c r="E20" s="484" t="s">
        <v>1177</v>
      </c>
      <c r="F20" s="488">
        <v>1</v>
      </c>
      <c r="G20" s="488">
        <v>12505</v>
      </c>
      <c r="H20" s="488"/>
      <c r="I20" s="488">
        <v>12505</v>
      </c>
      <c r="J20" s="488"/>
      <c r="K20" s="488"/>
      <c r="L20" s="488"/>
      <c r="M20" s="488"/>
      <c r="N20" s="488">
        <v>1</v>
      </c>
      <c r="O20" s="488">
        <v>12946</v>
      </c>
      <c r="P20" s="505"/>
      <c r="Q20" s="489">
        <v>12946</v>
      </c>
    </row>
    <row r="21" spans="1:17" ht="14.45" customHeight="1" x14ac:dyDescent="0.2">
      <c r="A21" s="483" t="s">
        <v>1244</v>
      </c>
      <c r="B21" s="484" t="s">
        <v>1157</v>
      </c>
      <c r="C21" s="484" t="s">
        <v>1129</v>
      </c>
      <c r="D21" s="484" t="s">
        <v>1186</v>
      </c>
      <c r="E21" s="484" t="s">
        <v>1187</v>
      </c>
      <c r="F21" s="488">
        <v>1</v>
      </c>
      <c r="G21" s="488">
        <v>1110</v>
      </c>
      <c r="H21" s="488"/>
      <c r="I21" s="488">
        <v>1110</v>
      </c>
      <c r="J21" s="488"/>
      <c r="K21" s="488"/>
      <c r="L21" s="488"/>
      <c r="M21" s="488"/>
      <c r="N21" s="488"/>
      <c r="O21" s="488"/>
      <c r="P21" s="505"/>
      <c r="Q21" s="489"/>
    </row>
    <row r="22" spans="1:17" ht="14.45" customHeight="1" x14ac:dyDescent="0.2">
      <c r="A22" s="483" t="s">
        <v>1244</v>
      </c>
      <c r="B22" s="484" t="s">
        <v>1157</v>
      </c>
      <c r="C22" s="484" t="s">
        <v>1129</v>
      </c>
      <c r="D22" s="484" t="s">
        <v>1188</v>
      </c>
      <c r="E22" s="484" t="s">
        <v>1189</v>
      </c>
      <c r="F22" s="488">
        <v>2</v>
      </c>
      <c r="G22" s="488">
        <v>14894</v>
      </c>
      <c r="H22" s="488"/>
      <c r="I22" s="488">
        <v>7447</v>
      </c>
      <c r="J22" s="488"/>
      <c r="K22" s="488"/>
      <c r="L22" s="488"/>
      <c r="M22" s="488"/>
      <c r="N22" s="488"/>
      <c r="O22" s="488"/>
      <c r="P22" s="505"/>
      <c r="Q22" s="489"/>
    </row>
    <row r="23" spans="1:17" ht="14.45" customHeight="1" x14ac:dyDescent="0.2">
      <c r="A23" s="483" t="s">
        <v>1156</v>
      </c>
      <c r="B23" s="484" t="s">
        <v>1128</v>
      </c>
      <c r="C23" s="484" t="s">
        <v>1129</v>
      </c>
      <c r="D23" s="484" t="s">
        <v>1132</v>
      </c>
      <c r="E23" s="484" t="s">
        <v>1133</v>
      </c>
      <c r="F23" s="488">
        <v>1</v>
      </c>
      <c r="G23" s="488">
        <v>38</v>
      </c>
      <c r="H23" s="488"/>
      <c r="I23" s="488">
        <v>38</v>
      </c>
      <c r="J23" s="488"/>
      <c r="K23" s="488"/>
      <c r="L23" s="488"/>
      <c r="M23" s="488"/>
      <c r="N23" s="488"/>
      <c r="O23" s="488"/>
      <c r="P23" s="505"/>
      <c r="Q23" s="489"/>
    </row>
    <row r="24" spans="1:17" ht="14.45" customHeight="1" x14ac:dyDescent="0.2">
      <c r="A24" s="483" t="s">
        <v>1156</v>
      </c>
      <c r="B24" s="484" t="s">
        <v>1128</v>
      </c>
      <c r="C24" s="484" t="s">
        <v>1129</v>
      </c>
      <c r="D24" s="484" t="s">
        <v>1136</v>
      </c>
      <c r="E24" s="484" t="s">
        <v>1137</v>
      </c>
      <c r="F24" s="488">
        <v>1</v>
      </c>
      <c r="G24" s="488">
        <v>2498</v>
      </c>
      <c r="H24" s="488"/>
      <c r="I24" s="488">
        <v>2498</v>
      </c>
      <c r="J24" s="488">
        <v>2</v>
      </c>
      <c r="K24" s="488">
        <v>5020</v>
      </c>
      <c r="L24" s="488"/>
      <c r="M24" s="488">
        <v>2510</v>
      </c>
      <c r="N24" s="488"/>
      <c r="O24" s="488"/>
      <c r="P24" s="505"/>
      <c r="Q24" s="489"/>
    </row>
    <row r="25" spans="1:17" ht="14.45" customHeight="1" x14ac:dyDescent="0.2">
      <c r="A25" s="483" t="s">
        <v>1156</v>
      </c>
      <c r="B25" s="484" t="s">
        <v>1128</v>
      </c>
      <c r="C25" s="484" t="s">
        <v>1129</v>
      </c>
      <c r="D25" s="484" t="s">
        <v>1140</v>
      </c>
      <c r="E25" s="484" t="s">
        <v>1141</v>
      </c>
      <c r="F25" s="488">
        <v>1</v>
      </c>
      <c r="G25" s="488">
        <v>354</v>
      </c>
      <c r="H25" s="488"/>
      <c r="I25" s="488">
        <v>354</v>
      </c>
      <c r="J25" s="488">
        <v>10</v>
      </c>
      <c r="K25" s="488">
        <v>3560</v>
      </c>
      <c r="L25" s="488"/>
      <c r="M25" s="488">
        <v>356</v>
      </c>
      <c r="N25" s="488">
        <v>6</v>
      </c>
      <c r="O25" s="488">
        <v>2304</v>
      </c>
      <c r="P25" s="505"/>
      <c r="Q25" s="489">
        <v>384</v>
      </c>
    </row>
    <row r="26" spans="1:17" ht="14.45" customHeight="1" x14ac:dyDescent="0.2">
      <c r="A26" s="483" t="s">
        <v>1156</v>
      </c>
      <c r="B26" s="484" t="s">
        <v>1128</v>
      </c>
      <c r="C26" s="484" t="s">
        <v>1129</v>
      </c>
      <c r="D26" s="484" t="s">
        <v>1144</v>
      </c>
      <c r="E26" s="484" t="s">
        <v>1145</v>
      </c>
      <c r="F26" s="488">
        <v>10</v>
      </c>
      <c r="G26" s="488">
        <v>15290</v>
      </c>
      <c r="H26" s="488"/>
      <c r="I26" s="488">
        <v>1529</v>
      </c>
      <c r="J26" s="488">
        <v>17</v>
      </c>
      <c r="K26" s="488">
        <v>26095</v>
      </c>
      <c r="L26" s="488"/>
      <c r="M26" s="488">
        <v>1535</v>
      </c>
      <c r="N26" s="488">
        <v>15</v>
      </c>
      <c r="O26" s="488">
        <v>24300</v>
      </c>
      <c r="P26" s="505"/>
      <c r="Q26" s="489">
        <v>1620</v>
      </c>
    </row>
    <row r="27" spans="1:17" ht="14.45" customHeight="1" x14ac:dyDescent="0.2">
      <c r="A27" s="483" t="s">
        <v>1156</v>
      </c>
      <c r="B27" s="484" t="s">
        <v>1157</v>
      </c>
      <c r="C27" s="484" t="s">
        <v>1129</v>
      </c>
      <c r="D27" s="484" t="s">
        <v>1160</v>
      </c>
      <c r="E27" s="484" t="s">
        <v>1161</v>
      </c>
      <c r="F27" s="488">
        <v>14</v>
      </c>
      <c r="G27" s="488">
        <v>4228</v>
      </c>
      <c r="H27" s="488"/>
      <c r="I27" s="488">
        <v>302</v>
      </c>
      <c r="J27" s="488">
        <v>24</v>
      </c>
      <c r="K27" s="488">
        <v>7296</v>
      </c>
      <c r="L27" s="488"/>
      <c r="M27" s="488">
        <v>304</v>
      </c>
      <c r="N27" s="488">
        <v>12</v>
      </c>
      <c r="O27" s="488">
        <v>3768</v>
      </c>
      <c r="P27" s="505"/>
      <c r="Q27" s="489">
        <v>314</v>
      </c>
    </row>
    <row r="28" spans="1:17" ht="14.45" customHeight="1" x14ac:dyDescent="0.2">
      <c r="A28" s="483" t="s">
        <v>1156</v>
      </c>
      <c r="B28" s="484" t="s">
        <v>1157</v>
      </c>
      <c r="C28" s="484" t="s">
        <v>1129</v>
      </c>
      <c r="D28" s="484" t="s">
        <v>1170</v>
      </c>
      <c r="E28" s="484" t="s">
        <v>1171</v>
      </c>
      <c r="F28" s="488">
        <v>3</v>
      </c>
      <c r="G28" s="488">
        <v>22782</v>
      </c>
      <c r="H28" s="488"/>
      <c r="I28" s="488">
        <v>7594</v>
      </c>
      <c r="J28" s="488">
        <v>6</v>
      </c>
      <c r="K28" s="488">
        <v>45798</v>
      </c>
      <c r="L28" s="488"/>
      <c r="M28" s="488">
        <v>7633</v>
      </c>
      <c r="N28" s="488">
        <v>3</v>
      </c>
      <c r="O28" s="488">
        <v>23709</v>
      </c>
      <c r="P28" s="505"/>
      <c r="Q28" s="489">
        <v>7903</v>
      </c>
    </row>
    <row r="29" spans="1:17" ht="14.45" customHeight="1" x14ac:dyDescent="0.2">
      <c r="A29" s="483" t="s">
        <v>1156</v>
      </c>
      <c r="B29" s="484" t="s">
        <v>1157</v>
      </c>
      <c r="C29" s="484" t="s">
        <v>1129</v>
      </c>
      <c r="D29" s="484" t="s">
        <v>1186</v>
      </c>
      <c r="E29" s="484" t="s">
        <v>1187</v>
      </c>
      <c r="F29" s="488">
        <v>5</v>
      </c>
      <c r="G29" s="488">
        <v>5550</v>
      </c>
      <c r="H29" s="488"/>
      <c r="I29" s="488">
        <v>1110</v>
      </c>
      <c r="J29" s="488">
        <v>5</v>
      </c>
      <c r="K29" s="488">
        <v>5570</v>
      </c>
      <c r="L29" s="488"/>
      <c r="M29" s="488">
        <v>1114</v>
      </c>
      <c r="N29" s="488">
        <v>8</v>
      </c>
      <c r="O29" s="488">
        <v>9184</v>
      </c>
      <c r="P29" s="505"/>
      <c r="Q29" s="489">
        <v>1148</v>
      </c>
    </row>
    <row r="30" spans="1:17" ht="14.45" customHeight="1" x14ac:dyDescent="0.2">
      <c r="A30" s="483" t="s">
        <v>1156</v>
      </c>
      <c r="B30" s="484" t="s">
        <v>1157</v>
      </c>
      <c r="C30" s="484" t="s">
        <v>1129</v>
      </c>
      <c r="D30" s="484" t="s">
        <v>1188</v>
      </c>
      <c r="E30" s="484" t="s">
        <v>1189</v>
      </c>
      <c r="F30" s="488"/>
      <c r="G30" s="488"/>
      <c r="H30" s="488"/>
      <c r="I30" s="488"/>
      <c r="J30" s="488">
        <v>2</v>
      </c>
      <c r="K30" s="488">
        <v>14924</v>
      </c>
      <c r="L30" s="488"/>
      <c r="M30" s="488">
        <v>7462</v>
      </c>
      <c r="N30" s="488"/>
      <c r="O30" s="488"/>
      <c r="P30" s="505"/>
      <c r="Q30" s="489"/>
    </row>
    <row r="31" spans="1:17" ht="14.45" customHeight="1" x14ac:dyDescent="0.2">
      <c r="A31" s="483" t="s">
        <v>1156</v>
      </c>
      <c r="B31" s="484" t="s">
        <v>1157</v>
      </c>
      <c r="C31" s="484" t="s">
        <v>1129</v>
      </c>
      <c r="D31" s="484" t="s">
        <v>1190</v>
      </c>
      <c r="E31" s="484" t="s">
        <v>1191</v>
      </c>
      <c r="F31" s="488">
        <v>7</v>
      </c>
      <c r="G31" s="488">
        <v>26873</v>
      </c>
      <c r="H31" s="488"/>
      <c r="I31" s="488">
        <v>3839</v>
      </c>
      <c r="J31" s="488">
        <v>2</v>
      </c>
      <c r="K31" s="488">
        <v>7686</v>
      </c>
      <c r="L31" s="488"/>
      <c r="M31" s="488">
        <v>3843</v>
      </c>
      <c r="N31" s="488">
        <v>2</v>
      </c>
      <c r="O31" s="488">
        <v>7754</v>
      </c>
      <c r="P31" s="505"/>
      <c r="Q31" s="489">
        <v>3877</v>
      </c>
    </row>
    <row r="32" spans="1:17" ht="14.45" customHeight="1" x14ac:dyDescent="0.2">
      <c r="A32" s="483" t="s">
        <v>1156</v>
      </c>
      <c r="B32" s="484" t="s">
        <v>1157</v>
      </c>
      <c r="C32" s="484" t="s">
        <v>1129</v>
      </c>
      <c r="D32" s="484" t="s">
        <v>1200</v>
      </c>
      <c r="E32" s="484" t="s">
        <v>1201</v>
      </c>
      <c r="F32" s="488"/>
      <c r="G32" s="488"/>
      <c r="H32" s="488"/>
      <c r="I32" s="488"/>
      <c r="J32" s="488"/>
      <c r="K32" s="488"/>
      <c r="L32" s="488"/>
      <c r="M32" s="488"/>
      <c r="N32" s="488">
        <v>1</v>
      </c>
      <c r="O32" s="488">
        <v>10766.67</v>
      </c>
      <c r="P32" s="505"/>
      <c r="Q32" s="489">
        <v>10766.67</v>
      </c>
    </row>
    <row r="33" spans="1:17" ht="14.45" customHeight="1" x14ac:dyDescent="0.2">
      <c r="A33" s="483" t="s">
        <v>1156</v>
      </c>
      <c r="B33" s="484" t="s">
        <v>1157</v>
      </c>
      <c r="C33" s="484" t="s">
        <v>1129</v>
      </c>
      <c r="D33" s="484" t="s">
        <v>1204</v>
      </c>
      <c r="E33" s="484" t="s">
        <v>1205</v>
      </c>
      <c r="F33" s="488"/>
      <c r="G33" s="488"/>
      <c r="H33" s="488"/>
      <c r="I33" s="488"/>
      <c r="J33" s="488">
        <v>2</v>
      </c>
      <c r="K33" s="488">
        <v>0</v>
      </c>
      <c r="L33" s="488"/>
      <c r="M33" s="488">
        <v>0</v>
      </c>
      <c r="N33" s="488">
        <v>1</v>
      </c>
      <c r="O33" s="488">
        <v>0</v>
      </c>
      <c r="P33" s="505"/>
      <c r="Q33" s="489">
        <v>0</v>
      </c>
    </row>
    <row r="34" spans="1:17" ht="14.45" customHeight="1" x14ac:dyDescent="0.2">
      <c r="A34" s="483" t="s">
        <v>1156</v>
      </c>
      <c r="B34" s="484" t="s">
        <v>1157</v>
      </c>
      <c r="C34" s="484" t="s">
        <v>1129</v>
      </c>
      <c r="D34" s="484" t="s">
        <v>1218</v>
      </c>
      <c r="E34" s="484" t="s">
        <v>1219</v>
      </c>
      <c r="F34" s="488"/>
      <c r="G34" s="488"/>
      <c r="H34" s="488"/>
      <c r="I34" s="488"/>
      <c r="J34" s="488">
        <v>1</v>
      </c>
      <c r="K34" s="488">
        <v>39860</v>
      </c>
      <c r="L34" s="488"/>
      <c r="M34" s="488">
        <v>39860</v>
      </c>
      <c r="N34" s="488">
        <v>2</v>
      </c>
      <c r="O34" s="488">
        <v>80978</v>
      </c>
      <c r="P34" s="505"/>
      <c r="Q34" s="489">
        <v>40489</v>
      </c>
    </row>
    <row r="35" spans="1:17" ht="14.45" customHeight="1" x14ac:dyDescent="0.2">
      <c r="A35" s="483" t="s">
        <v>1245</v>
      </c>
      <c r="B35" s="484" t="s">
        <v>1128</v>
      </c>
      <c r="C35" s="484" t="s">
        <v>1129</v>
      </c>
      <c r="D35" s="484" t="s">
        <v>1136</v>
      </c>
      <c r="E35" s="484" t="s">
        <v>1137</v>
      </c>
      <c r="F35" s="488">
        <v>2</v>
      </c>
      <c r="G35" s="488">
        <v>4996</v>
      </c>
      <c r="H35" s="488"/>
      <c r="I35" s="488">
        <v>2498</v>
      </c>
      <c r="J35" s="488"/>
      <c r="K35" s="488"/>
      <c r="L35" s="488"/>
      <c r="M35" s="488"/>
      <c r="N35" s="488"/>
      <c r="O35" s="488"/>
      <c r="P35" s="505"/>
      <c r="Q35" s="489"/>
    </row>
    <row r="36" spans="1:17" ht="14.45" customHeight="1" x14ac:dyDescent="0.2">
      <c r="A36" s="483" t="s">
        <v>1245</v>
      </c>
      <c r="B36" s="484" t="s">
        <v>1128</v>
      </c>
      <c r="C36" s="484" t="s">
        <v>1129</v>
      </c>
      <c r="D36" s="484" t="s">
        <v>1138</v>
      </c>
      <c r="E36" s="484" t="s">
        <v>1139</v>
      </c>
      <c r="F36" s="488"/>
      <c r="G36" s="488"/>
      <c r="H36" s="488"/>
      <c r="I36" s="488"/>
      <c r="J36" s="488">
        <v>1</v>
      </c>
      <c r="K36" s="488">
        <v>352</v>
      </c>
      <c r="L36" s="488"/>
      <c r="M36" s="488">
        <v>352</v>
      </c>
      <c r="N36" s="488"/>
      <c r="O36" s="488"/>
      <c r="P36" s="505"/>
      <c r="Q36" s="489"/>
    </row>
    <row r="37" spans="1:17" ht="14.45" customHeight="1" x14ac:dyDescent="0.2">
      <c r="A37" s="483" t="s">
        <v>1245</v>
      </c>
      <c r="B37" s="484" t="s">
        <v>1128</v>
      </c>
      <c r="C37" s="484" t="s">
        <v>1129</v>
      </c>
      <c r="D37" s="484" t="s">
        <v>1140</v>
      </c>
      <c r="E37" s="484" t="s">
        <v>1141</v>
      </c>
      <c r="F37" s="488">
        <v>5</v>
      </c>
      <c r="G37" s="488">
        <v>1770</v>
      </c>
      <c r="H37" s="488"/>
      <c r="I37" s="488">
        <v>354</v>
      </c>
      <c r="J37" s="488">
        <v>6</v>
      </c>
      <c r="K37" s="488">
        <v>2136</v>
      </c>
      <c r="L37" s="488"/>
      <c r="M37" s="488">
        <v>356</v>
      </c>
      <c r="N37" s="488">
        <v>5</v>
      </c>
      <c r="O37" s="488">
        <v>1920</v>
      </c>
      <c r="P37" s="505"/>
      <c r="Q37" s="489">
        <v>384</v>
      </c>
    </row>
    <row r="38" spans="1:17" ht="14.45" customHeight="1" x14ac:dyDescent="0.2">
      <c r="A38" s="483" t="s">
        <v>1245</v>
      </c>
      <c r="B38" s="484" t="s">
        <v>1128</v>
      </c>
      <c r="C38" s="484" t="s">
        <v>1129</v>
      </c>
      <c r="D38" s="484" t="s">
        <v>1144</v>
      </c>
      <c r="E38" s="484" t="s">
        <v>1145</v>
      </c>
      <c r="F38" s="488">
        <v>14</v>
      </c>
      <c r="G38" s="488">
        <v>21406</v>
      </c>
      <c r="H38" s="488"/>
      <c r="I38" s="488">
        <v>1529</v>
      </c>
      <c r="J38" s="488">
        <v>15</v>
      </c>
      <c r="K38" s="488">
        <v>23025</v>
      </c>
      <c r="L38" s="488"/>
      <c r="M38" s="488">
        <v>1535</v>
      </c>
      <c r="N38" s="488">
        <v>15</v>
      </c>
      <c r="O38" s="488">
        <v>24300</v>
      </c>
      <c r="P38" s="505"/>
      <c r="Q38" s="489">
        <v>1620</v>
      </c>
    </row>
    <row r="39" spans="1:17" ht="14.45" customHeight="1" x14ac:dyDescent="0.2">
      <c r="A39" s="483" t="s">
        <v>1245</v>
      </c>
      <c r="B39" s="484" t="s">
        <v>1157</v>
      </c>
      <c r="C39" s="484" t="s">
        <v>1129</v>
      </c>
      <c r="D39" s="484" t="s">
        <v>1158</v>
      </c>
      <c r="E39" s="484" t="s">
        <v>1159</v>
      </c>
      <c r="F39" s="488"/>
      <c r="G39" s="488"/>
      <c r="H39" s="488"/>
      <c r="I39" s="488"/>
      <c r="J39" s="488">
        <v>1</v>
      </c>
      <c r="K39" s="488">
        <v>12559</v>
      </c>
      <c r="L39" s="488"/>
      <c r="M39" s="488">
        <v>12559</v>
      </c>
      <c r="N39" s="488"/>
      <c r="O39" s="488"/>
      <c r="P39" s="505"/>
      <c r="Q39" s="489"/>
    </row>
    <row r="40" spans="1:17" ht="14.45" customHeight="1" x14ac:dyDescent="0.2">
      <c r="A40" s="483" t="s">
        <v>1245</v>
      </c>
      <c r="B40" s="484" t="s">
        <v>1157</v>
      </c>
      <c r="C40" s="484" t="s">
        <v>1129</v>
      </c>
      <c r="D40" s="484" t="s">
        <v>1160</v>
      </c>
      <c r="E40" s="484" t="s">
        <v>1161</v>
      </c>
      <c r="F40" s="488">
        <v>8</v>
      </c>
      <c r="G40" s="488">
        <v>2416</v>
      </c>
      <c r="H40" s="488"/>
      <c r="I40" s="488">
        <v>302</v>
      </c>
      <c r="J40" s="488">
        <v>10</v>
      </c>
      <c r="K40" s="488">
        <v>3040</v>
      </c>
      <c r="L40" s="488"/>
      <c r="M40" s="488">
        <v>304</v>
      </c>
      <c r="N40" s="488">
        <v>8</v>
      </c>
      <c r="O40" s="488">
        <v>2512</v>
      </c>
      <c r="P40" s="505"/>
      <c r="Q40" s="489">
        <v>314</v>
      </c>
    </row>
    <row r="41" spans="1:17" ht="14.45" customHeight="1" x14ac:dyDescent="0.2">
      <c r="A41" s="483" t="s">
        <v>1245</v>
      </c>
      <c r="B41" s="484" t="s">
        <v>1157</v>
      </c>
      <c r="C41" s="484" t="s">
        <v>1129</v>
      </c>
      <c r="D41" s="484" t="s">
        <v>1166</v>
      </c>
      <c r="E41" s="484" t="s">
        <v>1167</v>
      </c>
      <c r="F41" s="488"/>
      <c r="G41" s="488"/>
      <c r="H41" s="488"/>
      <c r="I41" s="488"/>
      <c r="J41" s="488">
        <v>1</v>
      </c>
      <c r="K41" s="488">
        <v>670</v>
      </c>
      <c r="L41" s="488"/>
      <c r="M41" s="488">
        <v>670</v>
      </c>
      <c r="N41" s="488"/>
      <c r="O41" s="488"/>
      <c r="P41" s="505"/>
      <c r="Q41" s="489"/>
    </row>
    <row r="42" spans="1:17" ht="14.45" customHeight="1" x14ac:dyDescent="0.2">
      <c r="A42" s="483" t="s">
        <v>1245</v>
      </c>
      <c r="B42" s="484" t="s">
        <v>1157</v>
      </c>
      <c r="C42" s="484" t="s">
        <v>1129</v>
      </c>
      <c r="D42" s="484" t="s">
        <v>1168</v>
      </c>
      <c r="E42" s="484" t="s">
        <v>1169</v>
      </c>
      <c r="F42" s="488"/>
      <c r="G42" s="488"/>
      <c r="H42" s="488"/>
      <c r="I42" s="488"/>
      <c r="J42" s="488">
        <v>1</v>
      </c>
      <c r="K42" s="488">
        <v>975</v>
      </c>
      <c r="L42" s="488"/>
      <c r="M42" s="488">
        <v>975</v>
      </c>
      <c r="N42" s="488"/>
      <c r="O42" s="488"/>
      <c r="P42" s="505"/>
      <c r="Q42" s="489"/>
    </row>
    <row r="43" spans="1:17" ht="14.45" customHeight="1" x14ac:dyDescent="0.2">
      <c r="A43" s="483" t="s">
        <v>1245</v>
      </c>
      <c r="B43" s="484" t="s">
        <v>1157</v>
      </c>
      <c r="C43" s="484" t="s">
        <v>1129</v>
      </c>
      <c r="D43" s="484" t="s">
        <v>1170</v>
      </c>
      <c r="E43" s="484" t="s">
        <v>1171</v>
      </c>
      <c r="F43" s="488">
        <v>2</v>
      </c>
      <c r="G43" s="488">
        <v>15188</v>
      </c>
      <c r="H43" s="488"/>
      <c r="I43" s="488">
        <v>7594</v>
      </c>
      <c r="J43" s="488">
        <v>2</v>
      </c>
      <c r="K43" s="488">
        <v>15266</v>
      </c>
      <c r="L43" s="488"/>
      <c r="M43" s="488">
        <v>7633</v>
      </c>
      <c r="N43" s="488">
        <v>3</v>
      </c>
      <c r="O43" s="488">
        <v>23709</v>
      </c>
      <c r="P43" s="505"/>
      <c r="Q43" s="489">
        <v>7903</v>
      </c>
    </row>
    <row r="44" spans="1:17" ht="14.45" customHeight="1" x14ac:dyDescent="0.2">
      <c r="A44" s="483" t="s">
        <v>1245</v>
      </c>
      <c r="B44" s="484" t="s">
        <v>1157</v>
      </c>
      <c r="C44" s="484" t="s">
        <v>1129</v>
      </c>
      <c r="D44" s="484" t="s">
        <v>1186</v>
      </c>
      <c r="E44" s="484" t="s">
        <v>1187</v>
      </c>
      <c r="F44" s="488">
        <v>2</v>
      </c>
      <c r="G44" s="488">
        <v>2220</v>
      </c>
      <c r="H44" s="488"/>
      <c r="I44" s="488">
        <v>1110</v>
      </c>
      <c r="J44" s="488">
        <v>7</v>
      </c>
      <c r="K44" s="488">
        <v>7798</v>
      </c>
      <c r="L44" s="488"/>
      <c r="M44" s="488">
        <v>1114</v>
      </c>
      <c r="N44" s="488">
        <v>6</v>
      </c>
      <c r="O44" s="488">
        <v>6888</v>
      </c>
      <c r="P44" s="505"/>
      <c r="Q44" s="489">
        <v>1148</v>
      </c>
    </row>
    <row r="45" spans="1:17" ht="14.45" customHeight="1" x14ac:dyDescent="0.2">
      <c r="A45" s="483" t="s">
        <v>1245</v>
      </c>
      <c r="B45" s="484" t="s">
        <v>1157</v>
      </c>
      <c r="C45" s="484" t="s">
        <v>1129</v>
      </c>
      <c r="D45" s="484" t="s">
        <v>1188</v>
      </c>
      <c r="E45" s="484" t="s">
        <v>1189</v>
      </c>
      <c r="F45" s="488">
        <v>5</v>
      </c>
      <c r="G45" s="488">
        <v>37235</v>
      </c>
      <c r="H45" s="488"/>
      <c r="I45" s="488">
        <v>7447</v>
      </c>
      <c r="J45" s="488"/>
      <c r="K45" s="488"/>
      <c r="L45" s="488"/>
      <c r="M45" s="488"/>
      <c r="N45" s="488"/>
      <c r="O45" s="488"/>
      <c r="P45" s="505"/>
      <c r="Q45" s="489"/>
    </row>
    <row r="46" spans="1:17" ht="14.45" customHeight="1" x14ac:dyDescent="0.2">
      <c r="A46" s="483" t="s">
        <v>1245</v>
      </c>
      <c r="B46" s="484" t="s">
        <v>1157</v>
      </c>
      <c r="C46" s="484" t="s">
        <v>1129</v>
      </c>
      <c r="D46" s="484" t="s">
        <v>1192</v>
      </c>
      <c r="E46" s="484" t="s">
        <v>1193</v>
      </c>
      <c r="F46" s="488">
        <v>15</v>
      </c>
      <c r="G46" s="488">
        <v>35985</v>
      </c>
      <c r="H46" s="488"/>
      <c r="I46" s="488">
        <v>2399</v>
      </c>
      <c r="J46" s="488"/>
      <c r="K46" s="488"/>
      <c r="L46" s="488"/>
      <c r="M46" s="488"/>
      <c r="N46" s="488"/>
      <c r="O46" s="488"/>
      <c r="P46" s="505"/>
      <c r="Q46" s="489"/>
    </row>
    <row r="47" spans="1:17" ht="14.45" customHeight="1" x14ac:dyDescent="0.2">
      <c r="A47" s="483" t="s">
        <v>1245</v>
      </c>
      <c r="B47" s="484" t="s">
        <v>1157</v>
      </c>
      <c r="C47" s="484" t="s">
        <v>1129</v>
      </c>
      <c r="D47" s="484" t="s">
        <v>1202</v>
      </c>
      <c r="E47" s="484" t="s">
        <v>1203</v>
      </c>
      <c r="F47" s="488"/>
      <c r="G47" s="488"/>
      <c r="H47" s="488"/>
      <c r="I47" s="488"/>
      <c r="J47" s="488">
        <v>1</v>
      </c>
      <c r="K47" s="488">
        <v>8333.33</v>
      </c>
      <c r="L47" s="488"/>
      <c r="M47" s="488">
        <v>8333.33</v>
      </c>
      <c r="N47" s="488"/>
      <c r="O47" s="488"/>
      <c r="P47" s="505"/>
      <c r="Q47" s="489"/>
    </row>
    <row r="48" spans="1:17" ht="14.45" customHeight="1" x14ac:dyDescent="0.2">
      <c r="A48" s="483" t="s">
        <v>1245</v>
      </c>
      <c r="B48" s="484" t="s">
        <v>1157</v>
      </c>
      <c r="C48" s="484" t="s">
        <v>1129</v>
      </c>
      <c r="D48" s="484" t="s">
        <v>1204</v>
      </c>
      <c r="E48" s="484" t="s">
        <v>1205</v>
      </c>
      <c r="F48" s="488"/>
      <c r="G48" s="488"/>
      <c r="H48" s="488"/>
      <c r="I48" s="488"/>
      <c r="J48" s="488">
        <v>1</v>
      </c>
      <c r="K48" s="488">
        <v>0</v>
      </c>
      <c r="L48" s="488"/>
      <c r="M48" s="488">
        <v>0</v>
      </c>
      <c r="N48" s="488"/>
      <c r="O48" s="488"/>
      <c r="P48" s="505"/>
      <c r="Q48" s="489"/>
    </row>
    <row r="49" spans="1:17" ht="14.45" customHeight="1" x14ac:dyDescent="0.2">
      <c r="A49" s="483" t="s">
        <v>1245</v>
      </c>
      <c r="B49" s="484" t="s">
        <v>1157</v>
      </c>
      <c r="C49" s="484" t="s">
        <v>1129</v>
      </c>
      <c r="D49" s="484" t="s">
        <v>1206</v>
      </c>
      <c r="E49" s="484" t="s">
        <v>1207</v>
      </c>
      <c r="F49" s="488">
        <v>0</v>
      </c>
      <c r="G49" s="488">
        <v>0</v>
      </c>
      <c r="H49" s="488"/>
      <c r="I49" s="488"/>
      <c r="J49" s="488"/>
      <c r="K49" s="488"/>
      <c r="L49" s="488"/>
      <c r="M49" s="488"/>
      <c r="N49" s="488"/>
      <c r="O49" s="488"/>
      <c r="P49" s="505"/>
      <c r="Q49" s="489"/>
    </row>
    <row r="50" spans="1:17" ht="14.45" customHeight="1" x14ac:dyDescent="0.2">
      <c r="A50" s="483" t="s">
        <v>1245</v>
      </c>
      <c r="B50" s="484" t="s">
        <v>1157</v>
      </c>
      <c r="C50" s="484" t="s">
        <v>1129</v>
      </c>
      <c r="D50" s="484" t="s">
        <v>1216</v>
      </c>
      <c r="E50" s="484" t="s">
        <v>1217</v>
      </c>
      <c r="F50" s="488"/>
      <c r="G50" s="488"/>
      <c r="H50" s="488"/>
      <c r="I50" s="488"/>
      <c r="J50" s="488">
        <v>1</v>
      </c>
      <c r="K50" s="488">
        <v>44000</v>
      </c>
      <c r="L50" s="488"/>
      <c r="M50" s="488">
        <v>44000</v>
      </c>
      <c r="N50" s="488"/>
      <c r="O50" s="488"/>
      <c r="P50" s="505"/>
      <c r="Q50" s="489"/>
    </row>
    <row r="51" spans="1:17" ht="14.45" customHeight="1" x14ac:dyDescent="0.2">
      <c r="A51" s="483" t="s">
        <v>1245</v>
      </c>
      <c r="B51" s="484" t="s">
        <v>1157</v>
      </c>
      <c r="C51" s="484" t="s">
        <v>1129</v>
      </c>
      <c r="D51" s="484" t="s">
        <v>1218</v>
      </c>
      <c r="E51" s="484" t="s">
        <v>1219</v>
      </c>
      <c r="F51" s="488"/>
      <c r="G51" s="488"/>
      <c r="H51" s="488"/>
      <c r="I51" s="488"/>
      <c r="J51" s="488"/>
      <c r="K51" s="488"/>
      <c r="L51" s="488"/>
      <c r="M51" s="488"/>
      <c r="N51" s="488">
        <v>1</v>
      </c>
      <c r="O51" s="488">
        <v>40489</v>
      </c>
      <c r="P51" s="505"/>
      <c r="Q51" s="489">
        <v>40489</v>
      </c>
    </row>
    <row r="52" spans="1:17" ht="14.45" customHeight="1" x14ac:dyDescent="0.2">
      <c r="A52" s="483" t="s">
        <v>1246</v>
      </c>
      <c r="B52" s="484" t="s">
        <v>1128</v>
      </c>
      <c r="C52" s="484" t="s">
        <v>1129</v>
      </c>
      <c r="D52" s="484" t="s">
        <v>1136</v>
      </c>
      <c r="E52" s="484" t="s">
        <v>1137</v>
      </c>
      <c r="F52" s="488">
        <v>2</v>
      </c>
      <c r="G52" s="488">
        <v>4996</v>
      </c>
      <c r="H52" s="488"/>
      <c r="I52" s="488">
        <v>2498</v>
      </c>
      <c r="J52" s="488">
        <v>1</v>
      </c>
      <c r="K52" s="488">
        <v>2510</v>
      </c>
      <c r="L52" s="488"/>
      <c r="M52" s="488">
        <v>2510</v>
      </c>
      <c r="N52" s="488"/>
      <c r="O52" s="488"/>
      <c r="P52" s="505"/>
      <c r="Q52" s="489"/>
    </row>
    <row r="53" spans="1:17" ht="14.45" customHeight="1" x14ac:dyDescent="0.2">
      <c r="A53" s="483" t="s">
        <v>1246</v>
      </c>
      <c r="B53" s="484" t="s">
        <v>1128</v>
      </c>
      <c r="C53" s="484" t="s">
        <v>1129</v>
      </c>
      <c r="D53" s="484" t="s">
        <v>1140</v>
      </c>
      <c r="E53" s="484" t="s">
        <v>1141</v>
      </c>
      <c r="F53" s="488">
        <v>1</v>
      </c>
      <c r="G53" s="488">
        <v>354</v>
      </c>
      <c r="H53" s="488"/>
      <c r="I53" s="488">
        <v>354</v>
      </c>
      <c r="J53" s="488">
        <v>1</v>
      </c>
      <c r="K53" s="488">
        <v>356</v>
      </c>
      <c r="L53" s="488"/>
      <c r="M53" s="488">
        <v>356</v>
      </c>
      <c r="N53" s="488">
        <v>1</v>
      </c>
      <c r="O53" s="488">
        <v>384</v>
      </c>
      <c r="P53" s="505"/>
      <c r="Q53" s="489">
        <v>384</v>
      </c>
    </row>
    <row r="54" spans="1:17" ht="14.45" customHeight="1" x14ac:dyDescent="0.2">
      <c r="A54" s="483" t="s">
        <v>1246</v>
      </c>
      <c r="B54" s="484" t="s">
        <v>1128</v>
      </c>
      <c r="C54" s="484" t="s">
        <v>1129</v>
      </c>
      <c r="D54" s="484" t="s">
        <v>1144</v>
      </c>
      <c r="E54" s="484" t="s">
        <v>1145</v>
      </c>
      <c r="F54" s="488">
        <v>37</v>
      </c>
      <c r="G54" s="488">
        <v>56573</v>
      </c>
      <c r="H54" s="488"/>
      <c r="I54" s="488">
        <v>1529</v>
      </c>
      <c r="J54" s="488">
        <v>21</v>
      </c>
      <c r="K54" s="488">
        <v>32235</v>
      </c>
      <c r="L54" s="488"/>
      <c r="M54" s="488">
        <v>1535</v>
      </c>
      <c r="N54" s="488">
        <v>10</v>
      </c>
      <c r="O54" s="488">
        <v>16200</v>
      </c>
      <c r="P54" s="505"/>
      <c r="Q54" s="489">
        <v>1620</v>
      </c>
    </row>
    <row r="55" spans="1:17" ht="14.45" customHeight="1" x14ac:dyDescent="0.2">
      <c r="A55" s="483" t="s">
        <v>1246</v>
      </c>
      <c r="B55" s="484" t="s">
        <v>1157</v>
      </c>
      <c r="C55" s="484" t="s">
        <v>1129</v>
      </c>
      <c r="D55" s="484" t="s">
        <v>1186</v>
      </c>
      <c r="E55" s="484" t="s">
        <v>1187</v>
      </c>
      <c r="F55" s="488">
        <v>3</v>
      </c>
      <c r="G55" s="488">
        <v>3330</v>
      </c>
      <c r="H55" s="488"/>
      <c r="I55" s="488">
        <v>1110</v>
      </c>
      <c r="J55" s="488"/>
      <c r="K55" s="488"/>
      <c r="L55" s="488"/>
      <c r="M55" s="488"/>
      <c r="N55" s="488">
        <v>1</v>
      </c>
      <c r="O55" s="488">
        <v>1148</v>
      </c>
      <c r="P55" s="505"/>
      <c r="Q55" s="489">
        <v>1148</v>
      </c>
    </row>
    <row r="56" spans="1:17" ht="14.45" customHeight="1" x14ac:dyDescent="0.2">
      <c r="A56" s="483" t="s">
        <v>1246</v>
      </c>
      <c r="B56" s="484" t="s">
        <v>1157</v>
      </c>
      <c r="C56" s="484" t="s">
        <v>1129</v>
      </c>
      <c r="D56" s="484" t="s">
        <v>1190</v>
      </c>
      <c r="E56" s="484" t="s">
        <v>1191</v>
      </c>
      <c r="F56" s="488">
        <v>2</v>
      </c>
      <c r="G56" s="488">
        <v>7678</v>
      </c>
      <c r="H56" s="488"/>
      <c r="I56" s="488">
        <v>3839</v>
      </c>
      <c r="J56" s="488"/>
      <c r="K56" s="488"/>
      <c r="L56" s="488"/>
      <c r="M56" s="488"/>
      <c r="N56" s="488"/>
      <c r="O56" s="488"/>
      <c r="P56" s="505"/>
      <c r="Q56" s="489"/>
    </row>
    <row r="57" spans="1:17" ht="14.45" customHeight="1" x14ac:dyDescent="0.2">
      <c r="A57" s="483" t="s">
        <v>1247</v>
      </c>
      <c r="B57" s="484" t="s">
        <v>1128</v>
      </c>
      <c r="C57" s="484" t="s">
        <v>1129</v>
      </c>
      <c r="D57" s="484" t="s">
        <v>1144</v>
      </c>
      <c r="E57" s="484" t="s">
        <v>1145</v>
      </c>
      <c r="F57" s="488"/>
      <c r="G57" s="488"/>
      <c r="H57" s="488"/>
      <c r="I57" s="488"/>
      <c r="J57" s="488"/>
      <c r="K57" s="488"/>
      <c r="L57" s="488"/>
      <c r="M57" s="488"/>
      <c r="N57" s="488">
        <v>3</v>
      </c>
      <c r="O57" s="488">
        <v>4860</v>
      </c>
      <c r="P57" s="505"/>
      <c r="Q57" s="489">
        <v>1620</v>
      </c>
    </row>
    <row r="58" spans="1:17" ht="14.45" customHeight="1" x14ac:dyDescent="0.2">
      <c r="A58" s="483" t="s">
        <v>1247</v>
      </c>
      <c r="B58" s="484" t="s">
        <v>1157</v>
      </c>
      <c r="C58" s="484" t="s">
        <v>1129</v>
      </c>
      <c r="D58" s="484" t="s">
        <v>1186</v>
      </c>
      <c r="E58" s="484" t="s">
        <v>1187</v>
      </c>
      <c r="F58" s="488"/>
      <c r="G58" s="488"/>
      <c r="H58" s="488"/>
      <c r="I58" s="488"/>
      <c r="J58" s="488"/>
      <c r="K58" s="488"/>
      <c r="L58" s="488"/>
      <c r="M58" s="488"/>
      <c r="N58" s="488">
        <v>1</v>
      </c>
      <c r="O58" s="488">
        <v>1148</v>
      </c>
      <c r="P58" s="505"/>
      <c r="Q58" s="489">
        <v>1148</v>
      </c>
    </row>
    <row r="59" spans="1:17" ht="14.45" customHeight="1" x14ac:dyDescent="0.2">
      <c r="A59" s="483" t="s">
        <v>1248</v>
      </c>
      <c r="B59" s="484" t="s">
        <v>1128</v>
      </c>
      <c r="C59" s="484" t="s">
        <v>1129</v>
      </c>
      <c r="D59" s="484" t="s">
        <v>1140</v>
      </c>
      <c r="E59" s="484" t="s">
        <v>1141</v>
      </c>
      <c r="F59" s="488">
        <v>2</v>
      </c>
      <c r="G59" s="488">
        <v>708</v>
      </c>
      <c r="H59" s="488"/>
      <c r="I59" s="488">
        <v>354</v>
      </c>
      <c r="J59" s="488"/>
      <c r="K59" s="488"/>
      <c r="L59" s="488"/>
      <c r="M59" s="488"/>
      <c r="N59" s="488">
        <v>1</v>
      </c>
      <c r="O59" s="488">
        <v>384</v>
      </c>
      <c r="P59" s="505"/>
      <c r="Q59" s="489">
        <v>384</v>
      </c>
    </row>
    <row r="60" spans="1:17" ht="14.45" customHeight="1" x14ac:dyDescent="0.2">
      <c r="A60" s="483" t="s">
        <v>1249</v>
      </c>
      <c r="B60" s="484" t="s">
        <v>1128</v>
      </c>
      <c r="C60" s="484" t="s">
        <v>1129</v>
      </c>
      <c r="D60" s="484" t="s">
        <v>1140</v>
      </c>
      <c r="E60" s="484" t="s">
        <v>1141</v>
      </c>
      <c r="F60" s="488"/>
      <c r="G60" s="488"/>
      <c r="H60" s="488"/>
      <c r="I60" s="488"/>
      <c r="J60" s="488">
        <v>2</v>
      </c>
      <c r="K60" s="488">
        <v>712</v>
      </c>
      <c r="L60" s="488"/>
      <c r="M60" s="488">
        <v>356</v>
      </c>
      <c r="N60" s="488">
        <v>1</v>
      </c>
      <c r="O60" s="488">
        <v>384</v>
      </c>
      <c r="P60" s="505"/>
      <c r="Q60" s="489">
        <v>384</v>
      </c>
    </row>
    <row r="61" spans="1:17" ht="14.45" customHeight="1" x14ac:dyDescent="0.2">
      <c r="A61" s="483" t="s">
        <v>1249</v>
      </c>
      <c r="B61" s="484" t="s">
        <v>1128</v>
      </c>
      <c r="C61" s="484" t="s">
        <v>1129</v>
      </c>
      <c r="D61" s="484" t="s">
        <v>1144</v>
      </c>
      <c r="E61" s="484" t="s">
        <v>1145</v>
      </c>
      <c r="F61" s="488">
        <v>1</v>
      </c>
      <c r="G61" s="488">
        <v>1529</v>
      </c>
      <c r="H61" s="488"/>
      <c r="I61" s="488">
        <v>1529</v>
      </c>
      <c r="J61" s="488">
        <v>2</v>
      </c>
      <c r="K61" s="488">
        <v>3070</v>
      </c>
      <c r="L61" s="488"/>
      <c r="M61" s="488">
        <v>1535</v>
      </c>
      <c r="N61" s="488">
        <v>2</v>
      </c>
      <c r="O61" s="488">
        <v>3240</v>
      </c>
      <c r="P61" s="505"/>
      <c r="Q61" s="489">
        <v>1620</v>
      </c>
    </row>
    <row r="62" spans="1:17" ht="14.45" customHeight="1" x14ac:dyDescent="0.2">
      <c r="A62" s="483" t="s">
        <v>1249</v>
      </c>
      <c r="B62" s="484" t="s">
        <v>1157</v>
      </c>
      <c r="C62" s="484" t="s">
        <v>1129</v>
      </c>
      <c r="D62" s="484" t="s">
        <v>1216</v>
      </c>
      <c r="E62" s="484" t="s">
        <v>1217</v>
      </c>
      <c r="F62" s="488"/>
      <c r="G62" s="488"/>
      <c r="H62" s="488"/>
      <c r="I62" s="488"/>
      <c r="J62" s="488">
        <v>0</v>
      </c>
      <c r="K62" s="488">
        <v>0</v>
      </c>
      <c r="L62" s="488"/>
      <c r="M62" s="488"/>
      <c r="N62" s="488">
        <v>1</v>
      </c>
      <c r="O62" s="488">
        <v>44000</v>
      </c>
      <c r="P62" s="505"/>
      <c r="Q62" s="489">
        <v>44000</v>
      </c>
    </row>
    <row r="63" spans="1:17" ht="14.45" customHeight="1" x14ac:dyDescent="0.2">
      <c r="A63" s="483" t="s">
        <v>1250</v>
      </c>
      <c r="B63" s="484" t="s">
        <v>1128</v>
      </c>
      <c r="C63" s="484" t="s">
        <v>1129</v>
      </c>
      <c r="D63" s="484" t="s">
        <v>1136</v>
      </c>
      <c r="E63" s="484" t="s">
        <v>1137</v>
      </c>
      <c r="F63" s="488"/>
      <c r="G63" s="488"/>
      <c r="H63" s="488"/>
      <c r="I63" s="488"/>
      <c r="J63" s="488"/>
      <c r="K63" s="488"/>
      <c r="L63" s="488"/>
      <c r="M63" s="488"/>
      <c r="N63" s="488">
        <v>1</v>
      </c>
      <c r="O63" s="488">
        <v>2680</v>
      </c>
      <c r="P63" s="505"/>
      <c r="Q63" s="489">
        <v>2680</v>
      </c>
    </row>
    <row r="64" spans="1:17" ht="14.45" customHeight="1" x14ac:dyDescent="0.2">
      <c r="A64" s="483" t="s">
        <v>1250</v>
      </c>
      <c r="B64" s="484" t="s">
        <v>1128</v>
      </c>
      <c r="C64" s="484" t="s">
        <v>1129</v>
      </c>
      <c r="D64" s="484" t="s">
        <v>1144</v>
      </c>
      <c r="E64" s="484" t="s">
        <v>1145</v>
      </c>
      <c r="F64" s="488"/>
      <c r="G64" s="488"/>
      <c r="H64" s="488"/>
      <c r="I64" s="488"/>
      <c r="J64" s="488"/>
      <c r="K64" s="488"/>
      <c r="L64" s="488"/>
      <c r="M64" s="488"/>
      <c r="N64" s="488">
        <v>1</v>
      </c>
      <c r="O64" s="488">
        <v>1620</v>
      </c>
      <c r="P64" s="505"/>
      <c r="Q64" s="489">
        <v>1620</v>
      </c>
    </row>
    <row r="65" spans="1:17" ht="14.45" customHeight="1" thickBot="1" x14ac:dyDescent="0.25">
      <c r="A65" s="490" t="s">
        <v>1250</v>
      </c>
      <c r="B65" s="491" t="s">
        <v>1157</v>
      </c>
      <c r="C65" s="491" t="s">
        <v>1129</v>
      </c>
      <c r="D65" s="491" t="s">
        <v>1186</v>
      </c>
      <c r="E65" s="491" t="s">
        <v>1187</v>
      </c>
      <c r="F65" s="495"/>
      <c r="G65" s="495"/>
      <c r="H65" s="495"/>
      <c r="I65" s="495"/>
      <c r="J65" s="495"/>
      <c r="K65" s="495"/>
      <c r="L65" s="495"/>
      <c r="M65" s="495"/>
      <c r="N65" s="495">
        <v>1</v>
      </c>
      <c r="O65" s="495">
        <v>1148</v>
      </c>
      <c r="P65" s="507"/>
      <c r="Q65" s="496">
        <v>1148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805D1A8-6934-4E59-B25F-C0F2A8104DA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2021-09-21T12:49:19Z</dcterms:modified>
</cp:coreProperties>
</file>