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ZV Vyžád." sheetId="342" r:id="rId22"/>
    <sheet name="ZV Vyžád. Detail" sheetId="343" r:id="rId23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1" hidden="1">'ZV Vyžád.'!$A$5:$M$5</definedName>
    <definedName name="_xlnm._FilterDatabase" localSheetId="22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D4" i="414"/>
  <c r="C4" i="414"/>
  <c r="C22" i="414" l="1"/>
  <c r="E22" i="414" s="1"/>
  <c r="E4" i="414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Q3" i="343"/>
  <c r="P3" i="343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<sst xmlns="http://schemas.openxmlformats.org/spreadsheetml/2006/main" count="14200" uniqueCount="3020">
  <si>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</si>
  <si>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</si>
  <si>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</si>
  <si>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</si>
  <si>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</si>
  <si>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</si>
  <si>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</si>
  <si>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</si>
  <si>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</si>
  <si>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</si>
  <si>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</si>
  <si>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</si>
  <si>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</si>
  <si>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</si>
  <si>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</si>
  <si>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</si>
  <si>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</si>
  <si>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</si>
  <si>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</si>
  <si>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</si>
  <si>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</si>
  <si>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</si>
  <si>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</si>
  <si>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</si>
  <si>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</si>
  <si>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</si>
  <si>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</si>
  <si>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</si>
  <si>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</si>
  <si>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</si>
  <si>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</si>
  <si>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</si>
  <si>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</si>
  <si>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</si>
  <si>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</si>
  <si>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</si>
  <si>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</si>
  <si>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</si>
  <si>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</si>
  <si>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</si>
  <si>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</si>
  <si>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</si>
  <si>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</si>
  <si>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</si>
  <si>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</si>
  <si>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</si>
  <si>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</si>
  <si>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</si>
  <si>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</si>
  <si>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</si>
  <si>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</si>
  <si>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</si>
  <si>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</si>
  <si>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</si>
  <si>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</si>
  <si>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</si>
  <si>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</si>
  <si>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</si>
  <si>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</si>
  <si>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</si>
  <si>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</si>
  <si>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</si>
  <si>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</si>
  <si>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</si>
  <si>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</si>
  <si>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</si>
  <si>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</si>
  <si>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</si>
  <si>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</si>
  <si>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</si>
  <si>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</si>
  <si>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</si>
  <si>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</si>
  <si>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</si>
  <si>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</si>
  <si>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</si>
  <si>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</si>
  <si>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</si>
  <si>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</si>
  <si>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</si>
  <si>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</si>
  <si>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</si>
  <si>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</si>
  <si>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</si>
  <si>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</si>
  <si>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</si>
  <si>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</si>
  <si>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</si>
  <si>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</si>
  <si>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</si>
  <si>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</si>
  <si>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</si>
  <si>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</si>
  <si>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</si>
  <si>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</si>
  <si>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</si>
  <si>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</si>
  <si>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</si>
  <si>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</si>
  <si>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</si>
  <si>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</si>
  <si>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</si>
  <si>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</si>
  <si>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</si>
  <si>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</si>
  <si>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</si>
  <si>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</si>
  <si>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</si>
  <si>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</si>
  <si>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</si>
  <si>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</si>
  <si>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</si>
  <si>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</si>
  <si>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</si>
  <si>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</si>
  <si>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</si>
  <si>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</si>
  <si>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</si>
  <si>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</si>
  <si>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</si>
  <si>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</si>
  <si>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</si>
  <si>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</si>
  <si>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</si>
  <si>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</si>
  <si>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</si>
  <si>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</si>
  <si>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</si>
  <si>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</si>
  <si>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</si>
  <si>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</si>
  <si>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</si>
  <si>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</si>
  <si>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</si>
  <si>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</si>
  <si>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</si>
  <si>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</si>
  <si>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</si>
  <si>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</si>
  <si>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</si>
  <si>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</si>
  <si>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</si>
  <si>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</si>
  <si>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</si>
  <si>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</si>
  <si>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</si>
  <si>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</si>
  <si>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</si>
  <si>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</si>
  <si>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</si>
  <si>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</si>
  <si>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</si>
  <si>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</si>
  <si>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</si>
  <si>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</si>
  <si>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</si>
  <si>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</si>
  <si>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</si>
  <si>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</si>
  <si>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</si>
  <si>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</si>
  <si>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</si>
  <si>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</si>
  <si>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</si>
  <si>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</si>
  <si>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</si>
  <si>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</si>
  <si>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</si>
  <si>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</si>
  <si>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</si>
  <si>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</si>
  <si>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</si>
  <si>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</si>
  <si>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</si>
  <si>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</si>
  <si>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</si>
  <si>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</si>
  <si>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</si>
  <si>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</si>
  <si>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</si>
  <si>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</si>
  <si>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</si>
  <si>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</si>
  <si>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</si>
  <si>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</si>
  <si>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</si>
  <si>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</si>
  <si>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</si>
  <si>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</si>
  <si>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</si>
  <si>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</si>
  <si>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</si>
  <si>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</si>
  <si>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</si>
  <si>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</si>
  <si>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</si>
  <si>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</si>
  <si>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plastické a estetické chirurgie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</si>
  <si>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</si>
  <si>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</si>
  <si>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</si>
  <si>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</si>
  <si>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</si>
  <si>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</si>
  <si>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</si>
  <si>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</si>
  <si>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</si>
  <si>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</si>
  <si>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</si>
  <si>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</si>
  <si>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</si>
  <si>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</si>
  <si>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</si>
  <si>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</si>
  <si>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</si>
  <si>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</si>
  <si>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</si>
  <si>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50115008     implant.-plastická, estetická chirurgie (sk.Z_521)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</si>
  <si>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</si>
  <si>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</si>
  <si>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</si>
  <si>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</si>
  <si>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</si>
  <si>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</si>
  <si>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</si>
  <si>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</si>
  <si>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</si>
  <si>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</si>
  <si>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</si>
  <si>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</si>
  <si>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</si>
  <si>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</si>
  <si>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</si>
  <si>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</si>
  <si>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</si>
  <si>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</si>
  <si>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</si>
  <si>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</si>
  <si>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</si>
  <si>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</si>
  <si>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</si>
  <si>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</si>
  <si>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</si>
  <si>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</si>
  <si>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</si>
  <si>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</si>
  <si>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</si>
  <si>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</si>
  <si>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</si>
  <si>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</si>
  <si>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</si>
  <si>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</si>
  <si>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</si>
  <si>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</si>
  <si>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</si>
  <si>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</si>
  <si>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</si>
  <si>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</si>
  <si>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</si>
  <si>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</si>
  <si>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</si>
  <si>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</si>
  <si>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</si>
  <si>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</si>
  <si>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</si>
  <si>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</si>
  <si>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</si>
  <si>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</si>
  <si>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</si>
  <si>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</si>
  <si>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</si>
  <si>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</si>
  <si>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</si>
  <si>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</si>
  <si>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</si>
  <si>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</si>
  <si>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</si>
  <si>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</si>
  <si>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</si>
  <si>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</si>
  <si>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</si>
  <si>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51874002     služby S.O.S.</t>
  </si>
  <si>
    <t>51874016     studium (MBA, atd. ... povoleno org.)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</si>
  <si>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</si>
  <si>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</si>
  <si>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</si>
  <si>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</si>
  <si>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</si>
  <si>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</si>
  <si>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</si>
  <si>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</si>
  <si>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</si>
  <si>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</si>
  <si>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</si>
  <si>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</si>
  <si>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</si>
  <si>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</si>
  <si>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</si>
  <si>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</si>
  <si>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</si>
  <si>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</si>
  <si>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</si>
  <si>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</si>
  <si>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</si>
  <si>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</si>
  <si>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</si>
  <si>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</si>
  <si>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</si>
  <si>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</si>
  <si>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</si>
  <si>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</si>
  <si>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</si>
  <si>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</si>
  <si>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</si>
  <si>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</si>
  <si>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</si>
  <si>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</si>
  <si>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</si>
  <si>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</si>
  <si>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</si>
  <si>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</si>
  <si>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</si>
  <si>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</si>
  <si>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</si>
  <si>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</si>
  <si>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</si>
  <si>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</si>
  <si>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</si>
  <si>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</si>
  <si>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</si>
  <si>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</si>
  <si>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</si>
  <si>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</si>
  <si>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</si>
  <si>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</si>
  <si>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</si>
  <si>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</si>
  <si>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</si>
  <si>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</si>
  <si>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</si>
  <si>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</si>
  <si>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</si>
  <si>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</si>
  <si>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</si>
  <si>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</si>
  <si>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</si>
  <si>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</si>
  <si>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</si>
  <si>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</si>
  <si>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</si>
  <si>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</si>
  <si>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</si>
  <si>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</si>
  <si>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</si>
  <si>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</si>
  <si>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</si>
  <si>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</si>
  <si>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</si>
  <si>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</si>
  <si>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</si>
  <si>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</si>
  <si>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</si>
  <si>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</si>
  <si>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</si>
  <si>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</si>
  <si>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</si>
  <si>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</si>
  <si>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</si>
  <si>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</si>
  <si>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</si>
  <si>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</si>
  <si>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</si>
  <si>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</si>
  <si>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64924440     klinické hodnocení - EU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</si>
  <si>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</si>
  <si>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</si>
  <si>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</si>
  <si>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</si>
  <si>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</si>
  <si>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</si>
  <si>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</si>
  <si>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</si>
  <si>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</si>
  <si>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</si>
  <si>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</si>
  <si>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</si>
  <si>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</si>
  <si>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</si>
  <si>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</si>
  <si>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</si>
  <si>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</si>
  <si>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</si>
  <si>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</si>
  <si>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</si>
  <si>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</si>
  <si>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</si>
  <si>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</si>
  <si>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</si>
  <si>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</si>
  <si>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/>
  </si>
  <si>
    <t>Oddělení plastické a estetické chirurgie</t>
  </si>
  <si>
    <t>50113001</t>
  </si>
  <si>
    <t>Lékárna - léčiva</t>
  </si>
  <si>
    <t>50113013</t>
  </si>
  <si>
    <t>Lékárna - antibiotika</t>
  </si>
  <si>
    <t>SumaKL</t>
  </si>
  <si>
    <t>2921</t>
  </si>
  <si>
    <t>PCHIR - ambulance</t>
  </si>
  <si>
    <t>SumaNS</t>
  </si>
  <si>
    <t>mezeraNS</t>
  </si>
  <si>
    <t>2962</t>
  </si>
  <si>
    <t>PCHIR - operační sál lokální</t>
  </si>
  <si>
    <t>2964</t>
  </si>
  <si>
    <t>PCHIR, pracoviště COS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</si>
  <si>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</si>
  <si>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</si>
  <si>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</si>
  <si>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</si>
  <si>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</si>
  <si>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</si>
  <si>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</si>
  <si>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</si>
  <si>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</si>
  <si>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</si>
  <si>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</si>
  <si>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</si>
  <si>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</si>
  <si>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</si>
  <si>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</si>
  <si>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</si>
  <si>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</si>
  <si>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</si>
  <si>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</si>
  <si>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</si>
  <si>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</si>
  <si>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</si>
  <si>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</t>
  </si>
  <si>
    <t>LIQ 1X120ML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</si>
  <si>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</si>
  <si>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</si>
  <si>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</si>
  <si>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</si>
  <si>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</si>
  <si>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</si>
  <si>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</si>
  <si>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</si>
  <si>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395997</t>
  </si>
  <si>
    <t>0</t>
  </si>
  <si>
    <t>DZ SOFTASEPT N BEZBARVÝ 250 ml</t>
  </si>
  <si>
    <t>905097</t>
  </si>
  <si>
    <t>23987</t>
  </si>
  <si>
    <t>DZ OCTENISEPT 250 ml</t>
  </si>
  <si>
    <t>DPH 15%</t>
  </si>
  <si>
    <t>905098</t>
  </si>
  <si>
    <t>23989</t>
  </si>
  <si>
    <t>DZ OCTENISEPT 1 l</t>
  </si>
  <si>
    <t>DPH 15 %</t>
  </si>
  <si>
    <t>930065</t>
  </si>
  <si>
    <t>DZ PRONTOSAN ROZTOK 350ml</t>
  </si>
  <si>
    <t>159357</t>
  </si>
  <si>
    <t>59357</t>
  </si>
  <si>
    <t>RINGERUV ROZTOK BRAUN</t>
  </si>
  <si>
    <t>INF 10X500ML(LDPE)</t>
  </si>
  <si>
    <t>900240</t>
  </si>
  <si>
    <t>DZ TRIXO LIND 500ML</t>
  </si>
  <si>
    <t>905022</t>
  </si>
  <si>
    <t>DZ Prontosan wound gel 30ml</t>
  </si>
  <si>
    <t>193109</t>
  </si>
  <si>
    <t>93109</t>
  </si>
  <si>
    <t>SUPRACAIN 4%</t>
  </si>
  <si>
    <t>INJ 10X2ML</t>
  </si>
  <si>
    <t>803169</t>
  </si>
  <si>
    <t>KL BENZINUM 300g</t>
  </si>
  <si>
    <t>900321</t>
  </si>
  <si>
    <t>KL PRIPRAVEK</t>
  </si>
  <si>
    <t>847559</t>
  </si>
  <si>
    <t>Calcium pantothenicum 100g</t>
  </si>
  <si>
    <t>16321</t>
  </si>
  <si>
    <t>BRAUNOVIDON MAST</t>
  </si>
  <si>
    <t>DRM UNG 1X250GM</t>
  </si>
  <si>
    <t>116322</t>
  </si>
  <si>
    <t>16322</t>
  </si>
  <si>
    <t>169755</t>
  </si>
  <si>
    <t>69755</t>
  </si>
  <si>
    <t>ARDEANUTRISOL G 40</t>
  </si>
  <si>
    <t>INF 1X80ML</t>
  </si>
  <si>
    <t>900511</t>
  </si>
  <si>
    <t>KL SOL.ACIDI BORICI 3%,200G</t>
  </si>
  <si>
    <t>921184</t>
  </si>
  <si>
    <t>KL UNGUENTUM</t>
  </si>
  <si>
    <t>116324</t>
  </si>
  <si>
    <t>16324</t>
  </si>
  <si>
    <t>BRAUNOVIDON GAZA S MASTI</t>
  </si>
  <si>
    <t>DRM LIG IPR 1X7.5X10CM</t>
  </si>
  <si>
    <t>988330</t>
  </si>
  <si>
    <t>HBF Borová mast 30g</t>
  </si>
  <si>
    <t>790001</t>
  </si>
  <si>
    <t>TRAUMACEL P 2G</t>
  </si>
  <si>
    <t>neleč.</t>
  </si>
  <si>
    <t>101681</t>
  </si>
  <si>
    <t>1681</t>
  </si>
  <si>
    <t>EMLA KREM 5%</t>
  </si>
  <si>
    <t>CRM 1X30GM</t>
  </si>
  <si>
    <t>198880</t>
  </si>
  <si>
    <t>98880</t>
  </si>
  <si>
    <t>FYZIOLOGICKÝ ROZTOK VIAFLO</t>
  </si>
  <si>
    <t>INF SOL 10X1000ML</t>
  </si>
  <si>
    <t>116319</t>
  </si>
  <si>
    <t>16319</t>
  </si>
  <si>
    <t>UNG 1X20GM-TUBA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</si>
  <si>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</si>
  <si>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</si>
  <si>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</si>
  <si>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</si>
  <si>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</si>
  <si>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</si>
  <si>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</si>
  <si>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</si>
  <si>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</si>
  <si>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788943</t>
  </si>
  <si>
    <t>Dermo-chlorophyl spray 30g (Dr.Muller)</t>
  </si>
  <si>
    <t>798827</t>
  </si>
  <si>
    <t>Dermo-chlorophyl gel 50ml (Dr.Muller)</t>
  </si>
  <si>
    <t>900552</t>
  </si>
  <si>
    <t>KL SOL.ACIDI BORICI 3%,250G</t>
  </si>
  <si>
    <t>920060</t>
  </si>
  <si>
    <t>KL SOL.ARG.NITR.20% 10G</t>
  </si>
  <si>
    <t>900012</t>
  </si>
  <si>
    <t>KL SOL.HYD.PEROX.3% 200G</t>
  </si>
  <si>
    <t>921034</t>
  </si>
  <si>
    <t>KL SOL.ACIDI BORICI 3%,500G</t>
  </si>
  <si>
    <t>920120</t>
  </si>
  <si>
    <t>KL FORMALDEHYDI S.10% 5 KG</t>
  </si>
  <si>
    <t>UN 2209</t>
  </si>
  <si>
    <t>500326</t>
  </si>
  <si>
    <t>1000</t>
  </si>
  <si>
    <t>KL BENZINUM 500 ml/333g HVLP</t>
  </si>
  <si>
    <t>500980</t>
  </si>
  <si>
    <t>KL MS SOL.AC.BORICI 3% 500g</t>
  </si>
  <si>
    <t>396374</t>
  </si>
  <si>
    <t>KL SOL.ACIDI BORICI 3% 500G</t>
  </si>
  <si>
    <t>FAGRON, KULICH</t>
  </si>
  <si>
    <t>500676</t>
  </si>
  <si>
    <t>DZ Prontosan wound gel 250ml</t>
  </si>
  <si>
    <t>900015</t>
  </si>
  <si>
    <t>KL SOL.HYD.PEROX.3% 300 G</t>
  </si>
  <si>
    <t>900014</t>
  </si>
  <si>
    <t>KL SOL.HYD.PEROX.3% 500G</t>
  </si>
  <si>
    <t>4269</t>
  </si>
  <si>
    <t>IRUXOL MONO</t>
  </si>
  <si>
    <t>DRM UNG 1X10GM</t>
  </si>
  <si>
    <t>116325</t>
  </si>
  <si>
    <t>16325</t>
  </si>
  <si>
    <t>DRM LIG IPR 1X20X10CM</t>
  </si>
  <si>
    <t>395585</t>
  </si>
  <si>
    <t>Panthenol Forte 9% pěna Aloe Vera</t>
  </si>
  <si>
    <t>150ml - Altermed</t>
  </si>
  <si>
    <t>500979</t>
  </si>
  <si>
    <t>KL MS HYDROG.PEROX. 3% 500g</t>
  </si>
  <si>
    <t>785912</t>
  </si>
  <si>
    <t>Dr.Muller Panthenol pěna 150ml</t>
  </si>
  <si>
    <t>848305</t>
  </si>
  <si>
    <t>Aqvitox - D desinfekce 500ml láhev s rozprašovačem</t>
  </si>
  <si>
    <t>921409</t>
  </si>
  <si>
    <t>KL SOL.ARG.NITR.20% 20G</t>
  </si>
  <si>
    <t>108511</t>
  </si>
  <si>
    <t>8511</t>
  </si>
  <si>
    <t>AETHOXYSKLEROL 2%</t>
  </si>
  <si>
    <t>INJ 5X2ML</t>
  </si>
  <si>
    <t>500879</t>
  </si>
  <si>
    <t>KL MS BENZINUM 500 ml KULICH</t>
  </si>
  <si>
    <t>P</t>
  </si>
  <si>
    <t>158380</t>
  </si>
  <si>
    <t>58380</t>
  </si>
  <si>
    <t>VENTOLIN ROZTOK K INHALACI</t>
  </si>
  <si>
    <t>INH SOL1X20ML/120MG</t>
  </si>
  <si>
    <t>102205</t>
  </si>
  <si>
    <t>2205</t>
  </si>
  <si>
    <t>CEFAZOLINE PANPHARMA</t>
  </si>
  <si>
    <t>INJ SIC 25X1GM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</si>
  <si>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</si>
  <si>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</si>
  <si>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</si>
  <si>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</si>
  <si>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</si>
  <si>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</si>
  <si>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</si>
  <si>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</si>
  <si>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</si>
  <si>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</si>
  <si>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</si>
  <si>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</si>
  <si>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</si>
  <si>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</si>
  <si>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</si>
  <si>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</si>
  <si>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</si>
  <si>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</si>
  <si>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</si>
  <si>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114873</t>
  </si>
  <si>
    <t>14873</t>
  </si>
  <si>
    <t>EXT 10KS(10X10CM)</t>
  </si>
  <si>
    <t>158092</t>
  </si>
  <si>
    <t>58092</t>
  </si>
  <si>
    <t>CEFAZOLIN SANDOZ 1 G</t>
  </si>
  <si>
    <t>INJ SIC 10X1GM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</si>
  <si>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</si>
  <si>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</si>
  <si>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</si>
  <si>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</si>
  <si>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</si>
  <si>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</si>
  <si>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</si>
  <si>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</si>
  <si>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162317</t>
  </si>
  <si>
    <t>62317</t>
  </si>
  <si>
    <t>LIQ 1X1000ML</t>
  </si>
  <si>
    <t>198864</t>
  </si>
  <si>
    <t>98864</t>
  </si>
  <si>
    <t>INF SOL 50X100ML</t>
  </si>
  <si>
    <t>55919</t>
  </si>
  <si>
    <t>CHLORID SODNÝ 10% BRAUN</t>
  </si>
  <si>
    <t>INF CNC SOL 20X10ML</t>
  </si>
  <si>
    <t>159358</t>
  </si>
  <si>
    <t>59358</t>
  </si>
  <si>
    <t>INF 10X1000ML(LDPE)</t>
  </si>
  <si>
    <t>920117</t>
  </si>
  <si>
    <t>KL SOL.FORMALDEHYDI 10% 1000 g</t>
  </si>
  <si>
    <t>920200</t>
  </si>
  <si>
    <t>DZ BRAUNOL 1 L</t>
  </si>
  <si>
    <t>920064</t>
  </si>
  <si>
    <t>KL SOL.METHYLROS.CHL.1% 10G</t>
  </si>
  <si>
    <t>500355</t>
  </si>
  <si>
    <t>DZ BRAUNOL 250 ML</t>
  </si>
  <si>
    <t>500988</t>
  </si>
  <si>
    <t>KL VASELINUM ALBUM STERILNI, 20G</t>
  </si>
  <si>
    <t>120053</t>
  </si>
  <si>
    <t>20053</t>
  </si>
  <si>
    <t>BENOXI 0.4 % UNIMED PHARMA</t>
  </si>
  <si>
    <t>OPH GTT SOL 1X10ML</t>
  </si>
  <si>
    <t>900558</t>
  </si>
  <si>
    <t>KL PERSTERIL 10% 1000G</t>
  </si>
  <si>
    <t>162319</t>
  </si>
  <si>
    <t>62319</t>
  </si>
  <si>
    <t>BETADINE (CHIRURG.)</t>
  </si>
  <si>
    <t>901171</t>
  </si>
  <si>
    <t>IR PARAFFINUM PERLIQUIDUM 10 ml</t>
  </si>
  <si>
    <t>IR 10 ml</t>
  </si>
  <si>
    <t>162320</t>
  </si>
  <si>
    <t>62320</t>
  </si>
  <si>
    <t>UNG 1X20GM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</si>
  <si>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</si>
  <si>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</si>
  <si>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</si>
  <si>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</si>
  <si>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</si>
  <si>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</si>
  <si>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</si>
  <si>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</si>
  <si>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2921 - PCHIR - ambulance</t>
  </si>
  <si>
    <t>Přehled plnění PL - Spotřeba léčivých přípravků dle objemu Kč mimo PL</t>
  </si>
  <si>
    <t>J01DB04 - Cefazolin</t>
  </si>
  <si>
    <t>R03AC02 - Salbutamol</t>
  </si>
  <si>
    <t>J01DB04</t>
  </si>
  <si>
    <t>INJ PLV SOL 25X1GM</t>
  </si>
  <si>
    <t>INJ PLV SOL 10X1GM</t>
  </si>
  <si>
    <t>R03AC02</t>
  </si>
  <si>
    <t>HVLP</t>
  </si>
  <si>
    <t>PZT</t>
  </si>
  <si>
    <t>89301292</t>
  </si>
  <si>
    <t>Všeobecná ambulance Celkem</t>
  </si>
  <si>
    <t>Oddělení plastické a estetické chirurgie Celkem</t>
  </si>
  <si>
    <t>Hartl Pavel</t>
  </si>
  <si>
    <t>Christodoulou Petros</t>
  </si>
  <si>
    <t>Klenovcová Lucie</t>
  </si>
  <si>
    <t>Lysák Radek</t>
  </si>
  <si>
    <t>Menšík Ivo</t>
  </si>
  <si>
    <t>Oravcová Darina</t>
  </si>
  <si>
    <t>Rešková Ivana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</si>
  <si>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</si>
  <si>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</si>
  <si>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</si>
  <si>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</si>
  <si>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</si>
  <si>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</si>
  <si>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</si>
  <si>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</si>
  <si>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</si>
  <si>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Betamethason a antibiotika</t>
  </si>
  <si>
    <t>17170</t>
  </si>
  <si>
    <t>BELOGENT KRÉM</t>
  </si>
  <si>
    <t>DRM CRM 1X30GM</t>
  </si>
  <si>
    <t>Jiná antibiotika pro lokální aplikaci</t>
  </si>
  <si>
    <t>48260</t>
  </si>
  <si>
    <t>PLV ADS 1X2GM</t>
  </si>
  <si>
    <t>Sulfadiazin, stříbrná sůl, kombinace</t>
  </si>
  <si>
    <t>DRM CRM 1X60GM</t>
  </si>
  <si>
    <t>Kompresivní punčochy a návleky</t>
  </si>
  <si>
    <t>45800</t>
  </si>
  <si>
    <t>PUNČOCHY KOMPRESNÍ STEHENNÍ              II.K.T.</t>
  </si>
  <si>
    <t>MAXIS COMFORT  COTTON A-G SE SAMODRŽÍCÍM LEMEM</t>
  </si>
  <si>
    <t>Obvazový materiál</t>
  </si>
  <si>
    <t>80173</t>
  </si>
  <si>
    <t>GÁZA SKLÁDANÁ KOMPRESY STERILNÍ STERILUX</t>
  </si>
  <si>
    <t>10X10CM,8 VRSTEV,25X2KS</t>
  </si>
  <si>
    <t>Pomůcky  kompenzační pro tělesně postižené</t>
  </si>
  <si>
    <t>140378</t>
  </si>
  <si>
    <t>BERLE FRANCOUZSKÁ PŘEDLOKETNÍ  COMBI-SOFT 109.</t>
  </si>
  <si>
    <t>VÝŠKOVĚ STAVITELNÁ DÉLKA BERLE I PŘEDLOKETNÍ OPĚRKY,VYMĚKČENÁ RUKOJEŤ,DO 130KG</t>
  </si>
  <si>
    <t>Pomůcky ortopedickoprotetické</t>
  </si>
  <si>
    <t>5115</t>
  </si>
  <si>
    <t>PÁS BŘIŠNÍ VERBA 932 518 9</t>
  </si>
  <si>
    <t>OBDVOD TRUPU 75-85CM,VEL.2</t>
  </si>
  <si>
    <t>Ambroxol</t>
  </si>
  <si>
    <t>97452</t>
  </si>
  <si>
    <t>SOLVOLAN</t>
  </si>
  <si>
    <t>POR SIR 1X100ML/300MG</t>
  </si>
  <si>
    <t>12494</t>
  </si>
  <si>
    <t>AUGMENTIN 1 G</t>
  </si>
  <si>
    <t>POR TBL FLM 14X1GM</t>
  </si>
  <si>
    <t>5951</t>
  </si>
  <si>
    <t>Antitusika a expektorancia</t>
  </si>
  <si>
    <t>95459</t>
  </si>
  <si>
    <t>STOPTUSSIN TABLETY</t>
  </si>
  <si>
    <t>POR TBL NOB 20</t>
  </si>
  <si>
    <t>Ciprofloxacin</t>
  </si>
  <si>
    <t>15653</t>
  </si>
  <si>
    <t>CIPLOX 250</t>
  </si>
  <si>
    <t>POR TBL FLM 10X250MG</t>
  </si>
  <si>
    <t>15658</t>
  </si>
  <si>
    <t>CIPLOX 500</t>
  </si>
  <si>
    <t>POR TBL FLM 10X500MG</t>
  </si>
  <si>
    <t>53202</t>
  </si>
  <si>
    <t>CIPHIN 500</t>
  </si>
  <si>
    <t>Diklofenak</t>
  </si>
  <si>
    <t>15538</t>
  </si>
  <si>
    <t>OLFEN</t>
  </si>
  <si>
    <t>DRM GEL 1X50GM</t>
  </si>
  <si>
    <t>Diosmin, kombinace</t>
  </si>
  <si>
    <t>14075</t>
  </si>
  <si>
    <t>DETRALEX</t>
  </si>
  <si>
    <t>POR TBL FLM 60X500MG</t>
  </si>
  <si>
    <t>Guajazulen</t>
  </si>
  <si>
    <t>874</t>
  </si>
  <si>
    <t>OPHTHALMO-AZULEN</t>
  </si>
  <si>
    <t>OPH UNG 1X5GM/7.5MG</t>
  </si>
  <si>
    <t>Hořčík (různé sole v kombinaci)</t>
  </si>
  <si>
    <t>66555</t>
  </si>
  <si>
    <t>MAGNOSOLV</t>
  </si>
  <si>
    <t>POR GRA SOL 30</t>
  </si>
  <si>
    <t>Hydrokortison a antibiotika</t>
  </si>
  <si>
    <t>707</t>
  </si>
  <si>
    <t>FUCIDIN H</t>
  </si>
  <si>
    <t>DRM CRM 1X15GM</t>
  </si>
  <si>
    <t>Indometacin</t>
  </si>
  <si>
    <t>93724</t>
  </si>
  <si>
    <t>INDOMETACIN 100 BERLIN-CHEMIE</t>
  </si>
  <si>
    <t>RCT SUP 10X100MG</t>
  </si>
  <si>
    <t>48261</t>
  </si>
  <si>
    <t>PLV ADS 1X20GM</t>
  </si>
  <si>
    <t>Jiná antihistaminika pro systémovou aplikaci</t>
  </si>
  <si>
    <t>2479</t>
  </si>
  <si>
    <t>DITHIADEN</t>
  </si>
  <si>
    <t>POR TBL NOB 20X2MG</t>
  </si>
  <si>
    <t>Jiná kapiláry stabilizující látky</t>
  </si>
  <si>
    <t>107806</t>
  </si>
  <si>
    <t>AESCIN-TEVA</t>
  </si>
  <si>
    <t>POR TBL FLM 30X20MG</t>
  </si>
  <si>
    <t>Jodovaný povidon</t>
  </si>
  <si>
    <t>DRM UNG 1X20GM 10%</t>
  </si>
  <si>
    <t>Klindamycin</t>
  </si>
  <si>
    <t>100339</t>
  </si>
  <si>
    <t>DALACIN C 300 MG</t>
  </si>
  <si>
    <t>POR CPS DUR 16X300MG</t>
  </si>
  <si>
    <t>83459</t>
  </si>
  <si>
    <t>POR CPS DUR 100X300MG</t>
  </si>
  <si>
    <t>Kombinace různých antibiotik</t>
  </si>
  <si>
    <t>OPH UNG 1X5GM</t>
  </si>
  <si>
    <t>Kyselina acetylsalicylová</t>
  </si>
  <si>
    <t>125114</t>
  </si>
  <si>
    <t>ANOPYRIN 100 MG</t>
  </si>
  <si>
    <t>POR TBL NOB 3X20X100MG</t>
  </si>
  <si>
    <t>Makrogol</t>
  </si>
  <si>
    <t>58827</t>
  </si>
  <si>
    <t>FORTRANS</t>
  </si>
  <si>
    <t>POR PLV SOL 1X4(SÁČKY)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</si>
  <si>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</si>
  <si>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</si>
  <si>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</si>
  <si>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</si>
  <si>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</si>
  <si>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</si>
  <si>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</si>
  <si>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</si>
  <si>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</si>
  <si>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</si>
  <si>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</si>
  <si>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Nimesulid</t>
  </si>
  <si>
    <t>12891</t>
  </si>
  <si>
    <t>AULIN</t>
  </si>
  <si>
    <t>POR TBL NOB 15X100MG</t>
  </si>
  <si>
    <t>12892</t>
  </si>
  <si>
    <t>POR TBL NOB 30X100MG</t>
  </si>
  <si>
    <t>Omeprazol</t>
  </si>
  <si>
    <t>25365</t>
  </si>
  <si>
    <t>HELICID 20 ZENTIVA</t>
  </si>
  <si>
    <t>POR CPS ETD 28X20MG</t>
  </si>
  <si>
    <t>Organo-heparinoid</t>
  </si>
  <si>
    <t>3575</t>
  </si>
  <si>
    <t>HEPAROID LÉČIVA</t>
  </si>
  <si>
    <t>Paracetamol</t>
  </si>
  <si>
    <t>162142</t>
  </si>
  <si>
    <t>PARALEN 500</t>
  </si>
  <si>
    <t>POR TBL NOB 24X500MG</t>
  </si>
  <si>
    <t>Pefloxacin</t>
  </si>
  <si>
    <t>94156</t>
  </si>
  <si>
    <t>ABAKTAL 400 MG TABLETY</t>
  </si>
  <si>
    <t>POR TBL FLM 10X400MG</t>
  </si>
  <si>
    <t>Pentoxifylin</t>
  </si>
  <si>
    <t>155872</t>
  </si>
  <si>
    <t>TRENTAL 400</t>
  </si>
  <si>
    <t>POR TBL RET 20X400MG</t>
  </si>
  <si>
    <t>53479</t>
  </si>
  <si>
    <t>Piracetam</t>
  </si>
  <si>
    <t>64865</t>
  </si>
  <si>
    <t>PIRACETAM AL 1200</t>
  </si>
  <si>
    <t>POR TBL FLM 60X1200MG</t>
  </si>
  <si>
    <t>Pseudoefedrin, kombinace</t>
  </si>
  <si>
    <t>191950</t>
  </si>
  <si>
    <t>CLARINASE REPETABS</t>
  </si>
  <si>
    <t>POR TBL RET 7</t>
  </si>
  <si>
    <t>Rifaximin</t>
  </si>
  <si>
    <t>44285</t>
  </si>
  <si>
    <t>NORMIX</t>
  </si>
  <si>
    <t>POR TBL FLM 12X200MG</t>
  </si>
  <si>
    <t>Sodná sůl metamizolu</t>
  </si>
  <si>
    <t>NOVALGIN TABLETY</t>
  </si>
  <si>
    <t>POR TBL FLM 20X500MG</t>
  </si>
  <si>
    <t>14875</t>
  </si>
  <si>
    <t>DRM CRM 1X20GM</t>
  </si>
  <si>
    <t>Sulfamethoxazol a trimethoprim</t>
  </si>
  <si>
    <t>3377</t>
  </si>
  <si>
    <t>BISEPTOL 480</t>
  </si>
  <si>
    <t>POR TBL NOB 20X480MG</t>
  </si>
  <si>
    <t>Telmisartan</t>
  </si>
  <si>
    <t>26556</t>
  </si>
  <si>
    <t>MICARDIS 80 MG</t>
  </si>
  <si>
    <t>POR TBL NOB 98X80MG</t>
  </si>
  <si>
    <t>500130</t>
  </si>
  <si>
    <t>POR TBL NOB 90X80MG</t>
  </si>
  <si>
    <t>Tramadol, kombinace</t>
  </si>
  <si>
    <t>17924</t>
  </si>
  <si>
    <t>ZALDIAR</t>
  </si>
  <si>
    <t>POR TBL FLM 10</t>
  </si>
  <si>
    <t>17925</t>
  </si>
  <si>
    <t>POR TBL FLM 20</t>
  </si>
  <si>
    <t>17926</t>
  </si>
  <si>
    <t>POR TBL FLM 30</t>
  </si>
  <si>
    <t>Triamcinolon a antiseptika</t>
  </si>
  <si>
    <t>4178</t>
  </si>
  <si>
    <t>TRIAMCINOLON E LÉČIVA</t>
  </si>
  <si>
    <t>DRM UNG 1X20GM</t>
  </si>
  <si>
    <t>Peroxid vodíku</t>
  </si>
  <si>
    <t>55911</t>
  </si>
  <si>
    <t>PEROXID VODIKU 3% COO</t>
  </si>
  <si>
    <t>DRM SOL 1X100ML 3%</t>
  </si>
  <si>
    <t>PEROXID VODÍKU 3% COO</t>
  </si>
  <si>
    <t>Lokální hemostatika, kombinace</t>
  </si>
  <si>
    <t>153347</t>
  </si>
  <si>
    <t>TISSEEL</t>
  </si>
  <si>
    <t>EPL GKU SOL 1X4ML</t>
  </si>
  <si>
    <t>19527</t>
  </si>
  <si>
    <t>GÁZA HYDROFILNÍ SKLÁDANÁ KOMPRESY STERILNÍ</t>
  </si>
  <si>
    <t>9X7,5CM,8 VRSTEV,2KS</t>
  </si>
  <si>
    <t>80153</t>
  </si>
  <si>
    <t>KOMPRESY KOMBINOVANÉ SAVÉ ZETUVIT</t>
  </si>
  <si>
    <t>10X10CM 25X1KS</t>
  </si>
  <si>
    <t>80171</t>
  </si>
  <si>
    <t>5X5CM,8 VRSTEV,25X2KS</t>
  </si>
  <si>
    <t>80172</t>
  </si>
  <si>
    <t>7,5X7,5CM,8 VRSTEV,25X2KS</t>
  </si>
  <si>
    <t>80505</t>
  </si>
  <si>
    <t>KRYTÍ ALGINÁTOVÉ MELGISORB</t>
  </si>
  <si>
    <t>10X10CM 10KS</t>
  </si>
  <si>
    <t>80575</t>
  </si>
  <si>
    <t>KRYTÍ S MASTÍ LOMATUELL STERILNÍ</t>
  </si>
  <si>
    <t>10X10CM 1KS</t>
  </si>
  <si>
    <t>80578</t>
  </si>
  <si>
    <t>NÁPLAST HYPOALERGENNÍ CURAPOR STERILNÍ</t>
  </si>
  <si>
    <t>5X7CM,SAMOLEPÍCÍ,S POLŠTÁŘKEM,5KS</t>
  </si>
  <si>
    <t>80985</t>
  </si>
  <si>
    <t>OBINADLO ELASTICKÉ FIXA CREP</t>
  </si>
  <si>
    <t>6CMX4M,TAŽNOST 160%,20KS</t>
  </si>
  <si>
    <t>80987</t>
  </si>
  <si>
    <t>10CMX4M,TAŽNOST 160%,20KS</t>
  </si>
  <si>
    <t>81104</t>
  </si>
  <si>
    <t>KRYTÍ TENDERWET 24 ACTIVE</t>
  </si>
  <si>
    <t>10X10CM PŘEDAKTIVOVANÉ KRYTÍ 10KS</t>
  </si>
  <si>
    <t>81456</t>
  </si>
  <si>
    <t>10X10CM,10KS</t>
  </si>
  <si>
    <t>81779</t>
  </si>
  <si>
    <t>GÁZA HYDROFILNÍ KOMPRESY PIC NESTERILNÍ</t>
  </si>
  <si>
    <t>5X5CM,8 VRSTEV,100KS</t>
  </si>
  <si>
    <t>81933</t>
  </si>
  <si>
    <t>KRYTÍ S MASTÍ JELONET</t>
  </si>
  <si>
    <t>10X10CM,IMPREGNOVANÝ JEMNÝM BÍLÝM PARAFÍNEM, 36KS</t>
  </si>
  <si>
    <t>81102</t>
  </si>
  <si>
    <t>7,5X7,5CM PŘEDAKTIVOVANÉ KRYTÍ 10KS</t>
  </si>
  <si>
    <t>80454</t>
  </si>
  <si>
    <t>FIXACE HYPOALERGENNÍ PRO STOMIKY OMNIFIX ELASTIC</t>
  </si>
  <si>
    <t>15CMX10M,1KS</t>
  </si>
  <si>
    <t>80182</t>
  </si>
  <si>
    <t>FIXACE HYPOALERGENNÍ MEFIX</t>
  </si>
  <si>
    <t>10CMX10M,SAMOLEPÍCÍ,NETKANÝ TEXTIL,1KS</t>
  </si>
  <si>
    <t>140360</t>
  </si>
  <si>
    <t>BERLE PODPAŽNÍ DURALOVÁ DPB 10</t>
  </si>
  <si>
    <t>VELIKOST STŘEDNÍ,DLOUHÁ A DĚTSKÁ,130 KG VYMĚKČENÁ RUKOJEŤ A PODPAŽNÍ NÁVLEK</t>
  </si>
  <si>
    <t>39709</t>
  </si>
  <si>
    <t>DLAHA PRO FIXACI PRSTŮ RUKY TYP A</t>
  </si>
  <si>
    <t>VELIKOST A2</t>
  </si>
  <si>
    <t>39710</t>
  </si>
  <si>
    <t>VELIKOST A3</t>
  </si>
  <si>
    <t>39961</t>
  </si>
  <si>
    <t>ORTÉZA PALCE RUKY ROVNÁ</t>
  </si>
  <si>
    <t>TYP 012</t>
  </si>
  <si>
    <t>21651</t>
  </si>
  <si>
    <t>FIXACE PLETENCE RAMENNÍHO ORTEX 08 E,F</t>
  </si>
  <si>
    <t>VELKÁ LEVÁ-PRAVÁ</t>
  </si>
  <si>
    <t>21984</t>
  </si>
  <si>
    <t>BANDÁŽ STEHENNÍ NEOPRÉNOVÁ SNÍŽEK 106</t>
  </si>
  <si>
    <t>VEL.OBV.STEHNA S-45-48CM,M-49-52CM,L-53-56CM,XL-57-60CM,XXL-61-64CM</t>
  </si>
  <si>
    <t>85525</t>
  </si>
  <si>
    <t>AMOKSIKLAV 625 MG</t>
  </si>
  <si>
    <t>POR TBL FLM 21X625MG</t>
  </si>
  <si>
    <t>Hydrogenované námelové alkaloidy</t>
  </si>
  <si>
    <t>91032</t>
  </si>
  <si>
    <t>SECATOXIN FORTE</t>
  </si>
  <si>
    <t>POR GTT SOL 1X25ML</t>
  </si>
  <si>
    <t>16320</t>
  </si>
  <si>
    <t>DRM UNG 1X100GM</t>
  </si>
  <si>
    <t>POR PLV SOL 1X4(SACKY)</t>
  </si>
  <si>
    <t>32063</t>
  </si>
  <si>
    <t>INJ SOL 10X0.8ML</t>
  </si>
  <si>
    <t>59806</t>
  </si>
  <si>
    <t>FRAXIPARINE FORTE</t>
  </si>
  <si>
    <t>INJ SOL 10X0.6ML</t>
  </si>
  <si>
    <t>59808</t>
  </si>
  <si>
    <t>Triamcinolon</t>
  </si>
  <si>
    <t>2829</t>
  </si>
  <si>
    <t>TRIAMCINOLON LÉČIVA UNG</t>
  </si>
  <si>
    <t>45389</t>
  </si>
  <si>
    <t>MAXIS COMFORT  A-G</t>
  </si>
  <si>
    <t>21073</t>
  </si>
  <si>
    <t>GÁZA SKLÁDANÁ KOMPRESY STERILNÍ STERILUX ES</t>
  </si>
  <si>
    <t>10X10CM,8 VRSTEV,2KS</t>
  </si>
  <si>
    <t>22312</t>
  </si>
  <si>
    <t>KOMPRESY Z GÁZY STERILNÍ</t>
  </si>
  <si>
    <t>10X10CM,12 VRSTEV,17 NITÍ,2KS</t>
  </si>
  <si>
    <t>80232</t>
  </si>
  <si>
    <t>KOMPRESY ZETUVIT NESTERILNÍ</t>
  </si>
  <si>
    <t>10X10CM,KOMBINOVANÉ,SAVÉ,30KS</t>
  </si>
  <si>
    <t>80576</t>
  </si>
  <si>
    <t>5X7CM,SAMOLEPÍCÍ,S POLŠTÁŘKEM,1KS</t>
  </si>
  <si>
    <t>80888</t>
  </si>
  <si>
    <t>GÁZA HYDROFILNÍ STERILNÍ STERIKO</t>
  </si>
  <si>
    <t>10X10CM,8 VRSTEV,17 NITÍ,2KS</t>
  </si>
  <si>
    <t>80977</t>
  </si>
  <si>
    <t>GÁZA HYDROFILNÍ SKLÁDANÁ KOMPRESY</t>
  </si>
  <si>
    <t>10X10CM,8 VRSTEV,STERILNÍ,100KS</t>
  </si>
  <si>
    <t>80991</t>
  </si>
  <si>
    <t>8CMX4M,TAŽNOST 160%,1KS</t>
  </si>
  <si>
    <t>81790</t>
  </si>
  <si>
    <t>KRYTÍ ANTIMIKROBIÁLNÍ MEPILEX AG</t>
  </si>
  <si>
    <t>10X10CM SE SILIKONOVOU VRSTVOU SAFETAC,5KS</t>
  </si>
  <si>
    <t>82843</t>
  </si>
  <si>
    <t>KOMPRESY GÁZOVÉ STERILNÍ MUKOPRE S</t>
  </si>
  <si>
    <t>10X10CM, 8 VRSTEV, 25X2KS</t>
  </si>
  <si>
    <t>80974</t>
  </si>
  <si>
    <t>63734</t>
  </si>
  <si>
    <t>BERLE FRANCOUZSKÁ PŘEDLOKETNÍ - SUNRISE MEDICAL</t>
  </si>
  <si>
    <t>DVOJITĚ STAVITELNÁ - OBJEDNACÍ KÓD VÝROBCE 8249C, 8251C, 8253C, 9731C</t>
  </si>
  <si>
    <t>140202</t>
  </si>
  <si>
    <t>DLAHA PRSTOVÁ OVAL-8</t>
  </si>
  <si>
    <t>VELIKOSTI 2 - 15, P1008-X</t>
  </si>
  <si>
    <t>93841</t>
  </si>
  <si>
    <t>ORTÉZA HLEZNA LOW TOP WALKER</t>
  </si>
  <si>
    <t>RIGIDNÍ SE VZDUCHOVOU FIXAČNÍ VLOŽKOU, SNÍŽENÁ VÝŠKA</t>
  </si>
  <si>
    <t>Pomůcky ortopedickoprotetické  individuálně zhotovované</t>
  </si>
  <si>
    <t>328</t>
  </si>
  <si>
    <t>EPITÉZA INDIVIDUÁLNĚ ZHOTOVENÁ</t>
  </si>
  <si>
    <t>Betamethason</t>
  </si>
  <si>
    <t>19759</t>
  </si>
  <si>
    <t>BELODERM</t>
  </si>
  <si>
    <t>DRM CRM 1X30GM 0.05%</t>
  </si>
  <si>
    <t>Cefuroxim</t>
  </si>
  <si>
    <t>47727</t>
  </si>
  <si>
    <t>ZINNAT 500 MG</t>
  </si>
  <si>
    <t>132547</t>
  </si>
  <si>
    <t>POR TBL FLM 60</t>
  </si>
  <si>
    <t>Kolagenáza, kombinace</t>
  </si>
  <si>
    <t>4270</t>
  </si>
  <si>
    <t>DRM UNG 1X30GM</t>
  </si>
  <si>
    <t>Tramadol</t>
  </si>
  <si>
    <t>32086</t>
  </si>
  <si>
    <t>TRALGIT</t>
  </si>
  <si>
    <t>POR CPS DUR 20X50MG</t>
  </si>
  <si>
    <t>45581</t>
  </si>
  <si>
    <t>LONARIS MICRO  A-G   VELIKOST 1-3</t>
  </si>
  <si>
    <t>80152</t>
  </si>
  <si>
    <t>KOMPRESY MEDICOMP STERILNÍ</t>
  </si>
  <si>
    <t>10X10CM,NETKANÝ TEXTIL,25X2KS</t>
  </si>
  <si>
    <t>80236</t>
  </si>
  <si>
    <t>OBINADLO ELASTICKÉ FIXAČNÍ PEHA CREPP</t>
  </si>
  <si>
    <t>10CMX4M,V NAPN.STAVU,20KS</t>
  </si>
  <si>
    <t>80688</t>
  </si>
  <si>
    <t>KRYTÍ NA RÁNY TENDERWET DUO+RINGERŮV ROZTOK</t>
  </si>
  <si>
    <t>RINGERŮV ROZTOK 5,5CM/15ML 8KS</t>
  </si>
  <si>
    <t>81960</t>
  </si>
  <si>
    <t>KRYTÍ ALGINÁTOVÉ MELGISORB AG</t>
  </si>
  <si>
    <t>86760</t>
  </si>
  <si>
    <t>PRONTOSAN 400416</t>
  </si>
  <si>
    <t>STERILNÍ LAHVIČKA 350ML,1KS</t>
  </si>
  <si>
    <t>80577</t>
  </si>
  <si>
    <t>8X10CM,SAMOLEPÍCÍ,S POLŠTÁŘKEM,1KS</t>
  </si>
  <si>
    <t>81094</t>
  </si>
  <si>
    <t>KRYTÍ TENDERWET ACTIVE CAVITY</t>
  </si>
  <si>
    <t>39960</t>
  </si>
  <si>
    <t>ORTÉZA ZÁPĚSTÍ PEVNÁ</t>
  </si>
  <si>
    <t>TYP 011B</t>
  </si>
  <si>
    <t>Klíšťová encefalitida, inaktivovaný celý virus</t>
  </si>
  <si>
    <t>55106</t>
  </si>
  <si>
    <t>FSME-IMMUN 0,25 ML BAXTER</t>
  </si>
  <si>
    <t>INJ SUS ISP 1X0.25ML/DAV+J</t>
  </si>
  <si>
    <t>32060</t>
  </si>
  <si>
    <t>INJ SOL 2X0.6ML</t>
  </si>
  <si>
    <t>32061</t>
  </si>
  <si>
    <t>42775</t>
  </si>
  <si>
    <t>TRALGIT SR 150</t>
  </si>
  <si>
    <t>POR TBL PRO 10X150MG</t>
  </si>
  <si>
    <t>42776</t>
  </si>
  <si>
    <t>POR TBL PRO 30X150MG</t>
  </si>
  <si>
    <t>42779</t>
  </si>
  <si>
    <t>TRALGIT SR 200</t>
  </si>
  <si>
    <t>POR TBL PRO 10X200MG</t>
  </si>
  <si>
    <t>59671</t>
  </si>
  <si>
    <t>TRALGIT SR 100</t>
  </si>
  <si>
    <t>POR TBL PRO 10X100MG</t>
  </si>
  <si>
    <t>21072</t>
  </si>
  <si>
    <t>7,5X7,5CM,8 VRSTEV,2KS</t>
  </si>
  <si>
    <t>80721</t>
  </si>
  <si>
    <t>FIXACE HYPOALERGENNí MEPORE PRO STERILNÍ</t>
  </si>
  <si>
    <t>6X7CM,VODĚODOLNÁ,S POLŠTÁŘKEM,10X1KS</t>
  </si>
  <si>
    <t>80986</t>
  </si>
  <si>
    <t>8CMX4M,TAŽNOST 160%,20KS</t>
  </si>
  <si>
    <t>39708</t>
  </si>
  <si>
    <t>VELIKOST A1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</si>
  <si>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</si>
  <si>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</si>
  <si>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</si>
  <si>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</si>
  <si>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</si>
  <si>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</si>
  <si>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192144</t>
  </si>
  <si>
    <t>DIPROPHOS</t>
  </si>
  <si>
    <t>INJ SUS 1X1ML/7MG</t>
  </si>
  <si>
    <t>Dexamethason</t>
  </si>
  <si>
    <t>INJ SOL 10X2ML/8MG</t>
  </si>
  <si>
    <t>Jiná antiinfektiva</t>
  </si>
  <si>
    <t>OPH GTT SOL 1X10ML SKLO</t>
  </si>
  <si>
    <t>57352</t>
  </si>
  <si>
    <t>REPARIL- DRAGEES</t>
  </si>
  <si>
    <t>POR TBL OBD 40X20MG</t>
  </si>
  <si>
    <t>REPARIL- DRAGÉES</t>
  </si>
  <si>
    <t>Sultamicilin</t>
  </si>
  <si>
    <t>17149</t>
  </si>
  <si>
    <t>UNASYN</t>
  </si>
  <si>
    <t>POR TBL FLM 12X375MG</t>
  </si>
  <si>
    <t>Hyaluronidáza</t>
  </si>
  <si>
    <t>12726</t>
  </si>
  <si>
    <t>HYLASE DESSAU 150 I.U.</t>
  </si>
  <si>
    <t>INJ PSO LQF 10X150UT+SO</t>
  </si>
  <si>
    <t>15902</t>
  </si>
  <si>
    <t>KRYTÍ HYDROKOLOIDNÍ GRANUFLEX</t>
  </si>
  <si>
    <t>10X10 10KS</t>
  </si>
  <si>
    <t>80992</t>
  </si>
  <si>
    <t>10CMX4M,TAŽNOST 160%,1KS</t>
  </si>
  <si>
    <t>82012</t>
  </si>
  <si>
    <t>PRONTODERM ROZTOK</t>
  </si>
  <si>
    <t>500ML NA OŠETŘENÍ KŮŽE A SLIZNIC</t>
  </si>
  <si>
    <t>11874</t>
  </si>
  <si>
    <t>ORTÉZA ZÁPĚSTÍ MODEL 450</t>
  </si>
  <si>
    <t>HLINÍKOVÁ DLAHA NA PALEC</t>
  </si>
  <si>
    <t>22739</t>
  </si>
  <si>
    <t>ORTÉZA HK-PRSTOVÁ TYP 030</t>
  </si>
  <si>
    <t>UNIVERSÁLNÍ VELIKOST</t>
  </si>
  <si>
    <t>5114</t>
  </si>
  <si>
    <t>PÁS BŘIŠNÍ VERBA 932 519 8</t>
  </si>
  <si>
    <t>OBDVOD TRUPU 85-95CM,VEL.3</t>
  </si>
  <si>
    <t>78952</t>
  </si>
  <si>
    <t>ORTÉZA PRSTOVÁ - TYP 309</t>
  </si>
  <si>
    <t>93108</t>
  </si>
  <si>
    <t>ORTÉZA ZÁPĚSTÍ LIGAFLEX CLASSIC 2435 P/L</t>
  </si>
  <si>
    <t>PEVNÁ ORTÉZA, ODSTRANITELNÉ DLAHY PROSTUPNÉ RTG</t>
  </si>
  <si>
    <t>954</t>
  </si>
  <si>
    <t>ORTÉZA KONČETINOVÁ-STANDARDNÍ</t>
  </si>
  <si>
    <t>S KONSTRUK.ZÁKL.Z PEV.MAT.(PE,LAMINÁT,KOV) ZHOTOV.NA PODKL.SEJMUTÍ MĚR.PODKLADŮ</t>
  </si>
  <si>
    <t>Bromazepam</t>
  </si>
  <si>
    <t>88219</t>
  </si>
  <si>
    <t>LEXAURIN 3</t>
  </si>
  <si>
    <t>POR TBL NOB 30X3MG</t>
  </si>
  <si>
    <t>Zolpidem</t>
  </si>
  <si>
    <t>135896</t>
  </si>
  <si>
    <t>ZOLPIDEM ORION 10 MG</t>
  </si>
  <si>
    <t>POR TBL FLM 20X10MG</t>
  </si>
  <si>
    <t>94292</t>
  </si>
  <si>
    <t>ZOLPIDEM-RATIOPHARM 10 MG</t>
  </si>
  <si>
    <t>Amidy</t>
  </si>
  <si>
    <t>2684</t>
  </si>
  <si>
    <t>URT GEL 1X20GM/200MG</t>
  </si>
  <si>
    <t>Butamirát</t>
  </si>
  <si>
    <t>15530</t>
  </si>
  <si>
    <t>SINECOD</t>
  </si>
  <si>
    <t>POR GTT SOL 1X20ML</t>
  </si>
  <si>
    <t>84895</t>
  </si>
  <si>
    <t>ZINNAT 125 MG</t>
  </si>
  <si>
    <t>POR TBL FLM 10X125MG</t>
  </si>
  <si>
    <t>Cetirizin</t>
  </si>
  <si>
    <t>99600</t>
  </si>
  <si>
    <t>ZODAC</t>
  </si>
  <si>
    <t>POR TBL FLM 90X10MG</t>
  </si>
  <si>
    <t>53201</t>
  </si>
  <si>
    <t>CIPHIN 250</t>
  </si>
  <si>
    <t>Desloratadin</t>
  </si>
  <si>
    <t>28834</t>
  </si>
  <si>
    <t>AERIUS 2,5 MG</t>
  </si>
  <si>
    <t>POR TBL DIS 90X2.5MG</t>
  </si>
  <si>
    <t>Dexamethason a antiinfektiva</t>
  </si>
  <si>
    <t>2546</t>
  </si>
  <si>
    <t>MAXITROL</t>
  </si>
  <si>
    <t>OPH GTT SUS 1X5ML</t>
  </si>
  <si>
    <t>Dimetinden</t>
  </si>
  <si>
    <t>15520</t>
  </si>
  <si>
    <t>FENISTIL</t>
  </si>
  <si>
    <t>Flukonazol</t>
  </si>
  <si>
    <t>66036</t>
  </si>
  <si>
    <t>MYCOMAX 100</t>
  </si>
  <si>
    <t>POR CPS DUR 28X100MG</t>
  </si>
  <si>
    <t>Hydrokortison</t>
  </si>
  <si>
    <t>2668</t>
  </si>
  <si>
    <t>OPHTHALMO-HYDROCORTISON LÉČIVA</t>
  </si>
  <si>
    <t>OPH UNG 1X5GM/25MG</t>
  </si>
  <si>
    <t>Ibuprofen</t>
  </si>
  <si>
    <t>52307</t>
  </si>
  <si>
    <t>NUROFEN PRO DĚTI</t>
  </si>
  <si>
    <t>POR SUS 1X100ML TRUB</t>
  </si>
  <si>
    <t>Jiná antiemetika</t>
  </si>
  <si>
    <t>17996</t>
  </si>
  <si>
    <t>KINEDRYL</t>
  </si>
  <si>
    <t>POR TBL NOB 10</t>
  </si>
  <si>
    <t>Klarithromycin</t>
  </si>
  <si>
    <t>53853</t>
  </si>
  <si>
    <t>KLACID 500</t>
  </si>
  <si>
    <t>POR TBL FLM 14X500MG</t>
  </si>
  <si>
    <t>75184</t>
  </si>
  <si>
    <t>KLACID 125 MG/5 ML</t>
  </si>
  <si>
    <t>POR GRA SUS 1X60ML</t>
  </si>
  <si>
    <t>Kodein</t>
  </si>
  <si>
    <t>56993</t>
  </si>
  <si>
    <t>CODEIN SLOVAKOFARMA 30 MG</t>
  </si>
  <si>
    <t>POR TBL NOB 10X30MG</t>
  </si>
  <si>
    <t>99295</t>
  </si>
  <si>
    <t>POR TBL NOB 2X10X100MG</t>
  </si>
  <si>
    <t>Lansoprazol</t>
  </si>
  <si>
    <t>56102</t>
  </si>
  <si>
    <t>LANZUL 30 MG</t>
  </si>
  <si>
    <t>POR CPS DUR 14X30MG</t>
  </si>
  <si>
    <t>Levocetirizin</t>
  </si>
  <si>
    <t>124346</t>
  </si>
  <si>
    <t>CEZERA 5 MG</t>
  </si>
  <si>
    <t>POR TBL FLM 90X5MG</t>
  </si>
  <si>
    <t>Levothyroxin, sodná sůl</t>
  </si>
  <si>
    <t>97186</t>
  </si>
  <si>
    <t>EUTHYROX 100 MIKROGRAMU</t>
  </si>
  <si>
    <t>POR TBL NOB 100X100RG</t>
  </si>
  <si>
    <t>EUTHYROX 100 MIKROGRAMŮ</t>
  </si>
  <si>
    <t>40536</t>
  </si>
  <si>
    <t>INJ SUS 1X5ML/200MG</t>
  </si>
  <si>
    <t>66046</t>
  </si>
  <si>
    <t>AULIN GEL</t>
  </si>
  <si>
    <t>DRM GEL 1X100GM/3GM</t>
  </si>
  <si>
    <t>Síran železnatý a kyselina listová</t>
  </si>
  <si>
    <t>92160</t>
  </si>
  <si>
    <t>TARDYFERON-FOL</t>
  </si>
  <si>
    <t>POR TBL RET 30</t>
  </si>
  <si>
    <t>138838</t>
  </si>
  <si>
    <t>DORETA 37,5 MG/325 MG</t>
  </si>
  <si>
    <t>POR TBL FLM 2</t>
  </si>
  <si>
    <t>138839</t>
  </si>
  <si>
    <t>138840</t>
  </si>
  <si>
    <t>138841</t>
  </si>
  <si>
    <t>Vápník, kombinace různých solí</t>
  </si>
  <si>
    <t>184279</t>
  </si>
  <si>
    <t>CALCIUM-SANDOZ FORTE 500 MG</t>
  </si>
  <si>
    <t>POR TBL EFF 20X500MG</t>
  </si>
  <si>
    <t>169070</t>
  </si>
  <si>
    <t>KRYTÍ MEPILEX BORDER AG,STERIL 395260</t>
  </si>
  <si>
    <t>SE SILIKONOVOU VRSTVOU SAFETAC, 7X7,5 CM, AKTIVNÍ ČÁST 4X4,5 CM, BAL 5 KS</t>
  </si>
  <si>
    <t>169071</t>
  </si>
  <si>
    <t>KRYTÍ MEPILEX BORDER AG,STERIL 395360</t>
  </si>
  <si>
    <t>SE SILIKONOVOU VRSTVOU SAFETAC,10X12,5 CM, AKTIVNÍ ČÁST6,5X8,5 CM, BAL 5 KS</t>
  </si>
  <si>
    <t>19681</t>
  </si>
  <si>
    <t>GÁZA SKLÁDANÁ KOMPRESY NESTERILNÍ STERILUX ES</t>
  </si>
  <si>
    <t>10X10CM,8 VRSTEV,100KS</t>
  </si>
  <si>
    <t>22345</t>
  </si>
  <si>
    <t>KRYTÍ S MASTÍ GRASSOLIND</t>
  </si>
  <si>
    <t>80201</t>
  </si>
  <si>
    <t>GÁZA SKLÁDANÁ KOMPRESY NESTERILNÍ</t>
  </si>
  <si>
    <t>80715</t>
  </si>
  <si>
    <t>FLAMIGEL 250G</t>
  </si>
  <si>
    <t>HYDROAKTIVNÍ GELOVÉ KRYTÍ PRO SUCHÉ AŽ MÍRNĚ EXSUDUJÍCÍ RÁNY, POPÁLENINY, 250G</t>
  </si>
  <si>
    <t>81455</t>
  </si>
  <si>
    <t>5X5CM,10KS</t>
  </si>
  <si>
    <t>81483</t>
  </si>
  <si>
    <t>KRYTÍ PRONTOSAN GEL 400516</t>
  </si>
  <si>
    <t>30ML,STERILNÍ,BARIÉROVÝ,ANTISEPTICKÝ</t>
  </si>
  <si>
    <t>80095</t>
  </si>
  <si>
    <t>KRYTÍ TENDERWET</t>
  </si>
  <si>
    <t>4CM PRŮMĚR 10 KS</t>
  </si>
  <si>
    <t>22322</t>
  </si>
  <si>
    <t>ORTÉZA KOLENNÍHO KLOUBU PEVNÁ</t>
  </si>
  <si>
    <t>S FLEXÍ 0 ST.A,ORTIKA OR 3A,VELIKOSTI XS,S,M,L,XL</t>
  </si>
  <si>
    <t>78339</t>
  </si>
  <si>
    <t>ORTÉZA PALCE RUKY</t>
  </si>
  <si>
    <t>RHIZOLOC, 2 VELIKOSTI</t>
  </si>
  <si>
    <t>93127</t>
  </si>
  <si>
    <t>ORTÉZA HLEZENNÍ STAVITELNÁ - TYP WALKER 017H</t>
  </si>
  <si>
    <t>3 VELIKOSTI</t>
  </si>
  <si>
    <t>93537</t>
  </si>
  <si>
    <t>ORTÉZA HLEZNA WALKER CONTROL 7630</t>
  </si>
  <si>
    <t>RIGIDNÍ ORTÉZA HLEZNA S NASTAVITELNÝM ROZSAHEM POHYBU</t>
  </si>
  <si>
    <t>39962</t>
  </si>
  <si>
    <t>ORTÉZA PALCE RUKY TVAROVANÁ</t>
  </si>
  <si>
    <t>TYP 012B</t>
  </si>
  <si>
    <t>Antibiotika v kombinaci s ostatními léčivy</t>
  </si>
  <si>
    <t>OPHTHALMO-FRAMYKOIN COMP.</t>
  </si>
  <si>
    <t>88217</t>
  </si>
  <si>
    <t>LEXAURIN 1,5</t>
  </si>
  <si>
    <t>POR TBL NOB 30X1.5MG</t>
  </si>
  <si>
    <t>47728</t>
  </si>
  <si>
    <t>Dihydrokodein</t>
  </si>
  <si>
    <t>41789</t>
  </si>
  <si>
    <t>DHC CONTINUS 120 MG</t>
  </si>
  <si>
    <t>POR TBL RET 20X120MG B</t>
  </si>
  <si>
    <t>Erdostein</t>
  </si>
  <si>
    <t>87076</t>
  </si>
  <si>
    <t>ERDOMED</t>
  </si>
  <si>
    <t>POR CPS DUR 20X300MG</t>
  </si>
  <si>
    <t>Heparin</t>
  </si>
  <si>
    <t>17165</t>
  </si>
  <si>
    <t>LIOTON 100 000 GEL</t>
  </si>
  <si>
    <t>DRM GEL 1X100GM</t>
  </si>
  <si>
    <t>55759</t>
  </si>
  <si>
    <t>PAMYCON NA PŘÍPRAVU KAPEK</t>
  </si>
  <si>
    <t>DRM PLV SOL 1X1LAH</t>
  </si>
  <si>
    <t>876</t>
  </si>
  <si>
    <t>OPH UNG 1X5GM/5MG</t>
  </si>
  <si>
    <t>Ketoprofen</t>
  </si>
  <si>
    <t>16287</t>
  </si>
  <si>
    <t>FASTUM GEL</t>
  </si>
  <si>
    <t>12893</t>
  </si>
  <si>
    <t>POR TBL NOB 60X100MG</t>
  </si>
  <si>
    <t>12895</t>
  </si>
  <si>
    <t>POR GRA SUS 30SÁČ I</t>
  </si>
  <si>
    <t>2181</t>
  </si>
  <si>
    <t>POR GRA SUS 6SÁČ I</t>
  </si>
  <si>
    <t>Potraviny pro zvláštní lékařské účely (PZLÚ)</t>
  </si>
  <si>
    <t>33341</t>
  </si>
  <si>
    <t>CUBITAN S PŘÍCHUTÍ VANILKOVOU</t>
  </si>
  <si>
    <t>POR SOL 1X200ML</t>
  </si>
  <si>
    <t>191949</t>
  </si>
  <si>
    <t>POR TBL RET 14</t>
  </si>
  <si>
    <t>83059</t>
  </si>
  <si>
    <t>32083</t>
  </si>
  <si>
    <t>TRALGIT GTT.</t>
  </si>
  <si>
    <t>POR GTT SOL 1X10ML</t>
  </si>
  <si>
    <t>138842</t>
  </si>
  <si>
    <t>POR TBL FLM 40</t>
  </si>
  <si>
    <t>163146</t>
  </si>
  <si>
    <t>HYPNOGEN</t>
  </si>
  <si>
    <t>124934</t>
  </si>
  <si>
    <t>ARTISS</t>
  </si>
  <si>
    <t>GKU SOL 2ML (1X1ML+1ML)</t>
  </si>
  <si>
    <t>45387</t>
  </si>
  <si>
    <t>PUNČOCHY KOMPRESNÍ LÝTKOVÉ               II.K.T.</t>
  </si>
  <si>
    <t>MAXIS COMFORT  A-D</t>
  </si>
  <si>
    <t>45797</t>
  </si>
  <si>
    <t>MAXIS COMFORT  COTTON A-D</t>
  </si>
  <si>
    <t>45580</t>
  </si>
  <si>
    <t>PUNČOCHY KOMPRESNÍ POLOSTEHENNÍ          II.K.T.</t>
  </si>
  <si>
    <t>LONARIS MICRO  A-F   VELIKOST 1-3</t>
  </si>
  <si>
    <t>81100</t>
  </si>
  <si>
    <t>5,5CM PRŮMĚR PŘEDAKTIVOVANÉ KRYTÍ 10KS</t>
  </si>
  <si>
    <t>81751</t>
  </si>
  <si>
    <t>NÁPLAST HYPOALERGENNÍ CURAPOR</t>
  </si>
  <si>
    <t>20X10CM,S POLŠTÁŘKEM,1KS</t>
  </si>
  <si>
    <t>81752</t>
  </si>
  <si>
    <t>25X10CM,S POLŠTÁŘKEM,1KS</t>
  </si>
  <si>
    <t>81753</t>
  </si>
  <si>
    <t>30X10CM,S POLŠTÁŘKEM,1KS</t>
  </si>
  <si>
    <t>21659</t>
  </si>
  <si>
    <t>KRYTÍ HYDROKOLOIDNÍ GRANUFLEX EXTRA TENKÝ</t>
  </si>
  <si>
    <t>10X10CM 5KS</t>
  </si>
  <si>
    <t>140361</t>
  </si>
  <si>
    <t>BERLE FRANCOUZSKÁ DURALOVÁ VERA</t>
  </si>
  <si>
    <t>VYMĚKČENÁ RUKOJEŤ, NOSNOST 150 KG</t>
  </si>
  <si>
    <t>140633</t>
  </si>
  <si>
    <t>EPITÉZA MAMÁRNÍ POOPERAČNÍ PRIFORM STANDARD</t>
  </si>
  <si>
    <t>LEHKÁ TEXTILNÍ, 214</t>
  </si>
  <si>
    <t>5116</t>
  </si>
  <si>
    <t>PÁS BŘIŠNÍ VERBA 932 517 0</t>
  </si>
  <si>
    <t>OBDVOD TRUPU 65-75CM,VEL.1</t>
  </si>
  <si>
    <t>Prostředky pro inkontinenci,kondomy urinál.,sběrné sáčky urinál.</t>
  </si>
  <si>
    <t>88324</t>
  </si>
  <si>
    <t>VLOŽKY ABSORPČNÍ TENA LADY MAXI</t>
  </si>
  <si>
    <t>915ML, 12KS</t>
  </si>
  <si>
    <t>72973</t>
  </si>
  <si>
    <t>AMOKSIKLAV 600 MG</t>
  </si>
  <si>
    <t>INJ PLV SOL 5X600MG</t>
  </si>
  <si>
    <t>89870</t>
  </si>
  <si>
    <t>47725</t>
  </si>
  <si>
    <t>ZINNAT 250 MG</t>
  </si>
  <si>
    <t>Elektrolyty</t>
  </si>
  <si>
    <t>3124</t>
  </si>
  <si>
    <t>SODIUM CHLORIDE 0.9%W/V INTRAVENOUS INFUSION BIEFFE</t>
  </si>
  <si>
    <t>INF SOL 1X1500ML I</t>
  </si>
  <si>
    <t>516</t>
  </si>
  <si>
    <t>NATRIUM CHLORATUM BIOTIKA SOLUTIO ISOTONICA</t>
  </si>
  <si>
    <t>INJ SOL 10X10ML</t>
  </si>
  <si>
    <t>92757</t>
  </si>
  <si>
    <t>POR CPS DUR 10X300MG</t>
  </si>
  <si>
    <t>16397</t>
  </si>
  <si>
    <t>FORCAN - 150</t>
  </si>
  <si>
    <t>POR CPS DUR 2X150MG</t>
  </si>
  <si>
    <t>Chlorid sodný</t>
  </si>
  <si>
    <t>107135</t>
  </si>
  <si>
    <t>DALACIN C 150 MG</t>
  </si>
  <si>
    <t>POR CPS DUR 16X150MG</t>
  </si>
  <si>
    <t>83458</t>
  </si>
  <si>
    <t>Klotrimazol</t>
  </si>
  <si>
    <t>58654</t>
  </si>
  <si>
    <t>CLOTRIMAZOL AL 200</t>
  </si>
  <si>
    <t>VAG TBL 3X200MG+APL</t>
  </si>
  <si>
    <t>6412</t>
  </si>
  <si>
    <t>CLOTRIMAZOL HBF</t>
  </si>
  <si>
    <t>DRM CRM 1X30GM 1%</t>
  </si>
  <si>
    <t>Mebendazol</t>
  </si>
  <si>
    <t>59238</t>
  </si>
  <si>
    <t>VERMOX</t>
  </si>
  <si>
    <t>POR TBL NOB 6X100MG</t>
  </si>
  <si>
    <t>Mometason</t>
  </si>
  <si>
    <t>47300</t>
  </si>
  <si>
    <t>ELOCOM</t>
  </si>
  <si>
    <t>DRM CRM 1X30GM 0.1%</t>
  </si>
  <si>
    <t>Nystatin, kombinace</t>
  </si>
  <si>
    <t>191084</t>
  </si>
  <si>
    <t>POLYGYNAX</t>
  </si>
  <si>
    <t>VAG CPS MOL 6 II</t>
  </si>
  <si>
    <t>Perindopril a diuretika</t>
  </si>
  <si>
    <t>122690</t>
  </si>
  <si>
    <t>PRESTARIUM NEO COMBI 5 MG/1,25 MG</t>
  </si>
  <si>
    <t>POR TBL FLM 90</t>
  </si>
  <si>
    <t>16286</t>
  </si>
  <si>
    <t>STILNOX</t>
  </si>
  <si>
    <t>80988</t>
  </si>
  <si>
    <t>12CMX4M,TAŽNOST 160%,20KS</t>
  </si>
  <si>
    <t>82846</t>
  </si>
  <si>
    <t>NÁPLAST HYPOALERGENNÍ</t>
  </si>
  <si>
    <t>10MX10CM</t>
  </si>
  <si>
    <t>81782</t>
  </si>
  <si>
    <t>GÁZA HYDROFILNÍ KOMPRESY PIC STERILNÍ</t>
  </si>
  <si>
    <t>10X10CM,8 VRSTEV,2X24KS</t>
  </si>
  <si>
    <t>POR TBL ENT 30X20MG</t>
  </si>
  <si>
    <t>155873</t>
  </si>
  <si>
    <t>POR TBL RET 100X400MG</t>
  </si>
  <si>
    <t>91291</t>
  </si>
  <si>
    <t>SUMETROLIM</t>
  </si>
  <si>
    <t>POR SIR 100ML 240MG/5ML</t>
  </si>
  <si>
    <t>22441</t>
  </si>
  <si>
    <t>OBINADLO ELASTICKÉ IDEALTEX</t>
  </si>
  <si>
    <t>12CMX5M,1KS</t>
  </si>
  <si>
    <t>81419</t>
  </si>
  <si>
    <t>KOMPRESY NESTERILNÍ</t>
  </si>
  <si>
    <t>10X10CM,4 VRSTVY,NETKANÝ TEXTIL,100KS</t>
  </si>
  <si>
    <t>169298</t>
  </si>
  <si>
    <t>KRYTÍ TRAUMACEL BIODRESS H-GEL</t>
  </si>
  <si>
    <t>30 G, STERILNÍ GELOVÉ KRYTÍ ANTIMIKROBIÁLNÍ K HOJENÍ RAN</t>
  </si>
  <si>
    <t>63733</t>
  </si>
  <si>
    <t>STAVITELNÁ VÝŠKA OBJEDNACÍ KÓD VÝROBCE 8303C</t>
  </si>
  <si>
    <t>17176</t>
  </si>
  <si>
    <t>BERLE PODPAŽNÍ DŘEVĚNÁ</t>
  </si>
  <si>
    <t>BV 012</t>
  </si>
  <si>
    <t>140597</t>
  </si>
  <si>
    <t>ORTÉZA ZÁPĚSTÍ A PRSTŮ</t>
  </si>
  <si>
    <t>MEDI CTS</t>
  </si>
  <si>
    <t>53480</t>
  </si>
  <si>
    <t>Pikosíran sodný, kombinace</t>
  </si>
  <si>
    <t>160806</t>
  </si>
  <si>
    <t>PICOPREP PRÁŠEK PRO PŘÍPRAVU PERORÁLNÍHO ROZTOKU</t>
  </si>
  <si>
    <t>POR PLV SOL 2</t>
  </si>
  <si>
    <t>Sodná sůl dokusátu, včetně kombinací</t>
  </si>
  <si>
    <t>12770</t>
  </si>
  <si>
    <t>YAL</t>
  </si>
  <si>
    <t>RCT SOL 2X67.5ML</t>
  </si>
  <si>
    <t>12686</t>
  </si>
  <si>
    <t>TRAMAL RETARD TABLETY 100 MG</t>
  </si>
  <si>
    <t>81098</t>
  </si>
  <si>
    <t>4X7CM PŘEDAKTIVOVANÉ KRYTÍ 10KS</t>
  </si>
  <si>
    <t>Všeobecná ambulance</t>
  </si>
  <si>
    <t>Přehled plnění PL - Preskripce léčivých přípravků dle objemu Kč mimo PL</t>
  </si>
  <si>
    <t>J01CR02 - Amoxicilin a enzymový inhibitor</t>
  </si>
  <si>
    <t>C09CA07 - Telmisartan</t>
  </si>
  <si>
    <t>C09BA04 - Perindopril a diuretika</t>
  </si>
  <si>
    <t>J01MA02 - Ciprofloxacin</t>
  </si>
  <si>
    <t>H03AA01 - Levothyroxin, sodná sůl</t>
  </si>
  <si>
    <t>N02AX02 - Tramadol</t>
  </si>
  <si>
    <t>J01FA09 - Klarithromycin</t>
  </si>
  <si>
    <t>M01AX17 - Nimesulid</t>
  </si>
  <si>
    <t>J01FF01 - Klindamycin</t>
  </si>
  <si>
    <t>B01AB06 - Nadroparin</t>
  </si>
  <si>
    <t>J02AC01 - Flukonazol</t>
  </si>
  <si>
    <t>H02AB04 - Methylprednisolon</t>
  </si>
  <si>
    <t>A02BC03 - Lansoprazol</t>
  </si>
  <si>
    <t>R06AE07 - Cetirizin</t>
  </si>
  <si>
    <t>R06AE09 - Levocetirizin</t>
  </si>
  <si>
    <t>V06XX - Potraviny pro zvláštní lékařské účely (PZLÚ)</t>
  </si>
  <si>
    <t>A02BC01 - Omeprazol</t>
  </si>
  <si>
    <t>J01DC02 - Cefuroxim</t>
  </si>
  <si>
    <t>J01CR02</t>
  </si>
  <si>
    <t>A02BC01</t>
  </si>
  <si>
    <t>B01AB06</t>
  </si>
  <si>
    <t>C09CA07</t>
  </si>
  <si>
    <t>H02AB04</t>
  </si>
  <si>
    <t>J01FF01</t>
  </si>
  <si>
    <t>J01MA02</t>
  </si>
  <si>
    <t>M01AX17</t>
  </si>
  <si>
    <t>J01DC02</t>
  </si>
  <si>
    <t>N02AX02</t>
  </si>
  <si>
    <t>A02BC03</t>
  </si>
  <si>
    <t>H03AA01</t>
  </si>
  <si>
    <t>J01FA09</t>
  </si>
  <si>
    <t>J02AC01</t>
  </si>
  <si>
    <t>R06AE07</t>
  </si>
  <si>
    <t>R06AE09</t>
  </si>
  <si>
    <t>V06XX</t>
  </si>
  <si>
    <t>C09BA04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</si>
  <si>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</si>
  <si>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</si>
  <si>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</si>
  <si>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</si>
  <si>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</si>
  <si>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</si>
  <si>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50115008</t>
  </si>
  <si>
    <t>521 SZM samoplátci implantáty OPECH (112 02 034)</t>
  </si>
  <si>
    <t>50115080</t>
  </si>
  <si>
    <t>523 SZM staplery, endosk., extraktory (112 02 102)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</si>
  <si>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</si>
  <si>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</si>
  <si>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</si>
  <si>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</si>
  <si>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</si>
  <si>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</si>
  <si>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ZA008</t>
  </si>
  <si>
    <t>Obinadlo pruban č.10 427310</t>
  </si>
  <si>
    <t>Obinadlo pruban č.10 4273101</t>
  </si>
  <si>
    <t>ZA315</t>
  </si>
  <si>
    <t>Kompresa NT   5 x  5 cm / 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</si>
  <si>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</si>
  <si>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</si>
  <si>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</si>
  <si>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</si>
  <si>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</si>
  <si>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</si>
  <si>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</si>
  <si>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Obinadlo pruban č.12 427312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</si>
  <si>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</si>
  <si>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</si>
  <si>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</si>
  <si>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</si>
  <si>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</si>
  <si>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</si>
  <si>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ZA540</t>
  </si>
  <si>
    <t>Náplast omnifix E 15 cm x 10 m 900651</t>
  </si>
  <si>
    <t>Náplast omnifix E 15 cm x 10 m 9006513</t>
  </si>
  <si>
    <t>ZA589</t>
  </si>
  <si>
    <t>Tampon 30 x 30 cm sterilní stáčený 5 ks v bal.karton á 1500 ks 28007</t>
  </si>
  <si>
    <t>ZA601</t>
  </si>
  <si>
    <t>Obinadlo fixa crep 12 cm x 4 m 1323100105</t>
  </si>
  <si>
    <t>ZA646</t>
  </si>
  <si>
    <t>Přířez sterilní rolo.12x120 cm/4 vr.á 2 ks, bal.200 ks 1230116032</t>
  </si>
  <si>
    <t>ZA664</t>
  </si>
  <si>
    <t>Flamigel 250 ml FLAM250</t>
  </si>
  <si>
    <t>ZC333</t>
  </si>
  <si>
    <t>Krytí mastný tyl s vaselinou 10 x 10 cm 0311</t>
  </si>
  <si>
    <t>ZC334</t>
  </si>
  <si>
    <t>Krytí mastný tyl s vaselinou 5 x  5 cm 0300</t>
  </si>
  <si>
    <t>ZC854</t>
  </si>
  <si>
    <t xml:space="preserve">Kompresa NT 7,5 x 7,5 cm / 2 ks sterilní 26510 </t>
  </si>
  <si>
    <t>ZD111</t>
  </si>
  <si>
    <t>Náplast omnifix E 5 cm x 10 m 900649</t>
  </si>
  <si>
    <t>Náplast omnifix E 5 cm x 10 m 9006493</t>
  </si>
  <si>
    <t>ZD934</t>
  </si>
  <si>
    <t>Obinadlo elastické idealflex 12 cm x 5 m bal. á 10 ks 9313241</t>
  </si>
  <si>
    <t>Obinadlo elastické idealflex 12 cm x 5 m bal. á 10 ks</t>
  </si>
  <si>
    <t>ZI558</t>
  </si>
  <si>
    <t>Náplast curapor   7 x   5 cm 22 120 ( náhrada za cosmopor )</t>
  </si>
  <si>
    <t>ZI599</t>
  </si>
  <si>
    <t>Náplast curapor 10 x   8 cm 22121 ( náhrada za cosmopor )</t>
  </si>
  <si>
    <t>ZK405</t>
  </si>
  <si>
    <t>Gelitaspon standard 80 x 50 mm x 10 mm bal. á 10 ks 2107861</t>
  </si>
  <si>
    <t>ZA471</t>
  </si>
  <si>
    <t>Náplast curaplast poinjekční bal. á 250 ks 30625</t>
  </si>
  <si>
    <t>ZD754</t>
  </si>
  <si>
    <t>Textilie obv.kombinov. 140-1510 COM 30</t>
  </si>
  <si>
    <t>ZI353</t>
  </si>
  <si>
    <t>Krytí mastný tyl impregnovaný čistým parafínem cuticell clasic 10,0 x 10,0</t>
  </si>
  <si>
    <t>ZI522</t>
  </si>
  <si>
    <t xml:space="preserve">Krytí askina derm - sterilní folie 10 x 12 cm bal. á 10 ks F72035 </t>
  </si>
  <si>
    <t>ZL663</t>
  </si>
  <si>
    <t>Krytí mastný tyl pharmatull 10 x 10 cm bal. á 10 ks P-Tull 1010</t>
  </si>
  <si>
    <t>Krytí mastný tyl pharmatull 10 x 10 cm bal. á 10 ks P-Tull</t>
  </si>
  <si>
    <t>ZL662</t>
  </si>
  <si>
    <t>Krytí mastný tyl pharmatull   5 x   5 cm bal. á 10 ks P-Tull</t>
  </si>
  <si>
    <t>ZA746</t>
  </si>
  <si>
    <t>Stříkačka omnifix 1 ml 9161406V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</si>
  <si>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</si>
  <si>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</si>
  <si>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</si>
  <si>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</si>
  <si>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</si>
  <si>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</si>
  <si>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</si>
  <si>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</si>
  <si>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ZB777</t>
  </si>
  <si>
    <t>Zkumavka červená 4 ml gel 454071</t>
  </si>
  <si>
    <t>ZB780</t>
  </si>
  <si>
    <t>Kontejner 120 ml sterilní 331690250350</t>
  </si>
  <si>
    <t>ZB893</t>
  </si>
  <si>
    <t>Stříkačka inzulinová omnican 0,5 ml 100j 9151125S</t>
  </si>
  <si>
    <t>Stříkačka inzulinová omnican 0,5 ml 100j s jehlou 30 G</t>
  </si>
  <si>
    <t>ZC752</t>
  </si>
  <si>
    <t>Čepelka skalpelová 15 BB515</t>
  </si>
  <si>
    <t>ZC768</t>
  </si>
  <si>
    <t>Zkumavka 10 ml sterilní bal. á 1250 ks 1009/TE/SG</t>
  </si>
  <si>
    <t>ZC769</t>
  </si>
  <si>
    <t>Hadička spojovací HS 1,8 x 450LL 606301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</si>
  <si>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</si>
  <si>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</si>
  <si>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</si>
  <si>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</si>
  <si>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</si>
  <si>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</si>
  <si>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ZH168</t>
  </si>
  <si>
    <t>Stříkačka tuberkulin 1 ml KD-JECT III 831786</t>
  </si>
  <si>
    <t>ZH491</t>
  </si>
  <si>
    <t>Stříkačka 50 - 60 ml LL MRG00711</t>
  </si>
  <si>
    <t>ZI179</t>
  </si>
  <si>
    <t>Zkumavka s mediem+ flovakovaný tampon eSwab růžový 490CE.A</t>
  </si>
  <si>
    <t>Zkumavka s mediem+ flovakovaný tampon eSwab růžový</t>
  </si>
  <si>
    <t>ZE460</t>
  </si>
  <si>
    <t>Čepelka skalpelová 11 P00969</t>
  </si>
  <si>
    <t>ZI913</t>
  </si>
  <si>
    <t>Čepel k transplantačnímu noži 158 mm 397112120130</t>
  </si>
  <si>
    <t>ZG348</t>
  </si>
  <si>
    <t>Expander tkáňový mentor 400cc kulatý 350-4305M</t>
  </si>
  <si>
    <t>ZL498</t>
  </si>
  <si>
    <t>Expander tkáňový mentor 550cc elipsa 350-4307M</t>
  </si>
  <si>
    <t>ZL540</t>
  </si>
  <si>
    <t>Implantát mammární kulatý GS-HP-420-MT</t>
  </si>
  <si>
    <t>ZB942</t>
  </si>
  <si>
    <t xml:space="preserve">Implantát mammární kulatý GS-HP-320-T  </t>
  </si>
  <si>
    <t>ZE966</t>
  </si>
  <si>
    <t>Expander tkáňový mentor 250cc obdélný 350-4302M</t>
  </si>
  <si>
    <t>ZE976</t>
  </si>
  <si>
    <t>Implantát bradový medpor 8322</t>
  </si>
  <si>
    <t>ZI014</t>
  </si>
  <si>
    <t>Expander tkáňový 250cc 350-5305M</t>
  </si>
  <si>
    <t>ZI314</t>
  </si>
  <si>
    <t>Expander tkáňový mentor 150cc oválný 350-5304M</t>
  </si>
  <si>
    <t>ZJ636</t>
  </si>
  <si>
    <t>Expander tkáňový mentor 75cc oválný 350-5303M</t>
  </si>
  <si>
    <t>ZK528</t>
  </si>
  <si>
    <t>Implantát mammární anatomický GS-AN-245-T</t>
  </si>
  <si>
    <t>ZL403</t>
  </si>
  <si>
    <t>Expander tkáňový mentor 700cc obdélný 350-4311M</t>
  </si>
  <si>
    <t>ZL711</t>
  </si>
  <si>
    <t>Implantát mammární anatomický GS-AN-225-T</t>
  </si>
  <si>
    <t>ZK737</t>
  </si>
  <si>
    <t>Implantát mammární anatomický GS-AN-345-T</t>
  </si>
  <si>
    <t>ZI013</t>
  </si>
  <si>
    <t>Expander tkáňový mentor 1000cc kulatý 350-4306M</t>
  </si>
  <si>
    <t>ZL880</t>
  </si>
  <si>
    <t>Implantát mammární anatomický GS-AN-285-MT</t>
  </si>
  <si>
    <t>ZL903</t>
  </si>
  <si>
    <t>Implantát mammární kulatý GS-HP-500-T</t>
  </si>
  <si>
    <t>ZJ302</t>
  </si>
  <si>
    <t>Implantát mammární anatomický GS-AN-390-T</t>
  </si>
  <si>
    <t>ZL885</t>
  </si>
  <si>
    <t>Implantát mammární kulatý CML-620</t>
  </si>
  <si>
    <t>ZL345</t>
  </si>
  <si>
    <t>Implantát mammární anatomický GS-AN-490-T</t>
  </si>
  <si>
    <t>ZL898</t>
  </si>
  <si>
    <t>Expander tkáňový mentor 700cc elipsa 350-4304M</t>
  </si>
  <si>
    <t>ZL950</t>
  </si>
  <si>
    <t>Expander tkáňový mentor 350-4315M</t>
  </si>
  <si>
    <t>ZL541</t>
  </si>
  <si>
    <t>Implantát mammární natrelle style 225cc anatomický tvar 410-ST-MF</t>
  </si>
  <si>
    <t>ZL547</t>
  </si>
  <si>
    <t>Implantát mammární 425cc mentor kulatý 354-4425</t>
  </si>
  <si>
    <t>ZL548</t>
  </si>
  <si>
    <t>Implantát mammární 375cc mentor kulatý 354-4375</t>
  </si>
  <si>
    <t>ZC657</t>
  </si>
  <si>
    <t>Implantát mammární 280cc rekonstrukční mentor CPG321 354-1208</t>
  </si>
  <si>
    <t>ZF917</t>
  </si>
  <si>
    <t>Implantát mammární 330cc rekonsturkční mentor anatomický CPG322 334-</t>
  </si>
  <si>
    <t>ZL402</t>
  </si>
  <si>
    <t>Implantát mammární 350cc mentor kulatý 354-4350</t>
  </si>
  <si>
    <t>ZL405</t>
  </si>
  <si>
    <t>Implantát mammární 300cc mentor kulatý 354-3001</t>
  </si>
  <si>
    <t>ZL428</t>
  </si>
  <si>
    <t xml:space="preserve">Implantát mammární 295cc kulatý TSM 295 </t>
  </si>
  <si>
    <t>ZL472</t>
  </si>
  <si>
    <t>Implantát mammární anatomický dual cohesive gel 535 cc GS-AX-535-T</t>
  </si>
  <si>
    <t>ZL486</t>
  </si>
  <si>
    <t>Implantát mammární anatomický dual cohesive gel 260 cc GS-AX-260-T</t>
  </si>
  <si>
    <t>ZL626</t>
  </si>
  <si>
    <t xml:space="preserve">Implantát mammární kulatý natrelle INSPIRA 375cc kulatý TSM 375 </t>
  </si>
  <si>
    <t>ZL651</t>
  </si>
  <si>
    <t>Implantát mammární 255cc rekonstrukční mentor anatomický CPG332 334-</t>
  </si>
  <si>
    <t>ZL661</t>
  </si>
  <si>
    <t>Implantát mammární kulatý natrelle INSPIRA TSF 520 cc</t>
  </si>
  <si>
    <t>ZL829</t>
  </si>
  <si>
    <t>Implantát mammární anatomický natrelle INSPIRA 425 cc ST-410 FF</t>
  </si>
  <si>
    <t>ZL912</t>
  </si>
  <si>
    <t>Implantát mammární anatomický GS-AN-275-T</t>
  </si>
  <si>
    <t>ZL911</t>
  </si>
  <si>
    <t>Implantát mammární anatomický GS-AN-295-T</t>
  </si>
  <si>
    <t>ZM023</t>
  </si>
  <si>
    <t>Implantát mammární 440cc anatomický tvar CPG323-334-</t>
  </si>
  <si>
    <t>ZM022</t>
  </si>
  <si>
    <t>Implantát mammární 300cc anatomický tvar CPG323-334-</t>
  </si>
  <si>
    <t>ZL994</t>
  </si>
  <si>
    <t>Implantát mammární moderate plus kulatý 354-2501</t>
  </si>
  <si>
    <t>ZA975</t>
  </si>
  <si>
    <t>Šití safil fialový 4/0 bal. á 36 ks C1048220</t>
  </si>
  <si>
    <t>ZB184</t>
  </si>
  <si>
    <t>Šití vicryl un 3/0 bal. á 12 ks W9890</t>
  </si>
  <si>
    <t>ZB196</t>
  </si>
  <si>
    <t>Šití prolen 4/0 bal. á 36 ks EH7151H</t>
  </si>
  <si>
    <t>ZB406</t>
  </si>
  <si>
    <t>Šití safil fialový 5/0 bal. á 36 ks C1048212</t>
  </si>
  <si>
    <t>ZD423</t>
  </si>
  <si>
    <t>Šití silon monofil 4/0 EP 1,5 blue bal. á 24 ks SM 2061</t>
  </si>
  <si>
    <t>ZA959</t>
  </si>
  <si>
    <t>Šití safil fialový 3/0 bal. á 36 ks C1048241</t>
  </si>
  <si>
    <t>ZB060</t>
  </si>
  <si>
    <t>Šití prolen 6/0 bal. á 24 ks W8005T</t>
  </si>
  <si>
    <t>ZB062</t>
  </si>
  <si>
    <t>Šití vicryl plus 5/0 bal. á 36 ks VCP493H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</si>
  <si>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</si>
  <si>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</si>
  <si>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</si>
  <si>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</si>
  <si>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</si>
  <si>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</si>
  <si>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ZD143</t>
  </si>
  <si>
    <t>Šití prolen 3/0 bal. á 24 ks W8021T</t>
  </si>
  <si>
    <t>ZD188</t>
  </si>
  <si>
    <t>Šití monocryl 5/0 bal. á 12 ks W3221</t>
  </si>
  <si>
    <t>ZD189</t>
  </si>
  <si>
    <t>Šití monocryl 4/0 bal. á 12 ks W3201</t>
  </si>
  <si>
    <t>ZF256</t>
  </si>
  <si>
    <t>Šití vicryl 5/0 bal. á 12 ks W9442</t>
  </si>
  <si>
    <t>ZG561</t>
  </si>
  <si>
    <t>Šití chiralen monofil blue EP 0,7- USP 6/0 bal. á 24 ks PP 5001-2</t>
  </si>
  <si>
    <t>Šití chiralen monofil blue EP 0,7- USP 6/0 bal. á 24 ks PP</t>
  </si>
  <si>
    <t>ZA360</t>
  </si>
  <si>
    <t>Jehla sterican 0,5 x 25 mm oranžová 9186158</t>
  </si>
  <si>
    <t>ZB556</t>
  </si>
  <si>
    <t>Jehla injekční 1,2 x   40 mm růžová 4665120</t>
  </si>
  <si>
    <t>ZD370</t>
  </si>
  <si>
    <t>Rukavice nitril promedica bez p.M á 100 ks 98897</t>
  </si>
  <si>
    <t>ZE992</t>
  </si>
  <si>
    <t>Rukavice operační ansell sensi - touch vel. 6,0 bal. á 40 párů 8050151</t>
  </si>
  <si>
    <t>Rukavice operační ansell sensi - touch vel. 6,0 bal. á 40</t>
  </si>
  <si>
    <t>ZF107</t>
  </si>
  <si>
    <t>Rukavice operační latexové bez pudru ortpedic vel. 7,0 5788203</t>
  </si>
  <si>
    <t>ZI759</t>
  </si>
  <si>
    <t>Rukavice vinyl bez p. L á 100 ks EFEKTVR04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</si>
  <si>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</si>
  <si>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</si>
  <si>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</si>
  <si>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</si>
  <si>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Rukavice operační latexové s pudrem ansell medigrip plus</t>
  </si>
  <si>
    <t>ZK476</t>
  </si>
  <si>
    <t>Rukavice operační latexové s pudrem ansell medigrip plus vel. 7,5 302925</t>
  </si>
  <si>
    <t>ZK477</t>
  </si>
  <si>
    <t>ZL073</t>
  </si>
  <si>
    <t>Rukavice operační gammex bez pudru PF EnLite vel. 7,5 353385</t>
  </si>
  <si>
    <t>ZL131</t>
  </si>
  <si>
    <t>Rukavice nitril promedica bez p.L á 100 ks 98898</t>
  </si>
  <si>
    <t>ZL425</t>
  </si>
  <si>
    <t>Rukavice operační ansell sensi - touch vel. 7,0 bal. á 40 párů 8050153</t>
  </si>
  <si>
    <t>Rukavice operační ansell sensi - touch vel. 7,0 bal. á 40</t>
  </si>
  <si>
    <t>ZL426</t>
  </si>
  <si>
    <t>Rukavice operační ansell sensi - touch vel. 7,5 bal. á 40 párů 8050154</t>
  </si>
  <si>
    <t>Rukavice operační ansell sensi - touch vel. 7,5 bal. á 40</t>
  </si>
  <si>
    <t>ZL427</t>
  </si>
  <si>
    <t>Rukavice operační ansell sensi - touch vel. 8,0 bal. á 40 párů 8050155</t>
  </si>
  <si>
    <t>ZA006</t>
  </si>
  <si>
    <t>Obinadlo pruban č.  8 427308</t>
  </si>
  <si>
    <t>ZA031</t>
  </si>
  <si>
    <t>Vata obvazová 1000 g nest.vinutá 110710</t>
  </si>
  <si>
    <t>ZA416</t>
  </si>
  <si>
    <t>Krytí mastný tyl grassolind neutral 10 x 10 cm bal. á 10 ks 4993147</t>
  </si>
  <si>
    <t>ZA459</t>
  </si>
  <si>
    <t>Kompresa AB 10 x 20 cm / 1 ks sterilní 1230114021</t>
  </si>
  <si>
    <t>ZA467</t>
  </si>
  <si>
    <t>Tyčinka vatová nesterilní 15 cm 967936</t>
  </si>
  <si>
    <t>ZA561</t>
  </si>
  <si>
    <t>Kompresa AB 20 x 40 cm / 1 ks sterilní bal. á 70 ks 1230114051</t>
  </si>
  <si>
    <t>Kompresa AB 20 x 40 cm / 1 ks sterilní NT savá 1230114051</t>
  </si>
  <si>
    <t>ZA645</t>
  </si>
  <si>
    <t>Krytí s mastí atrauman   5 x   5 cm bal. á 10 ks 499571</t>
  </si>
  <si>
    <t>ZC096</t>
  </si>
  <si>
    <t>Polštářek vatový 10 x 10 sterilní á 2 ks karton á 600 ks 28500</t>
  </si>
  <si>
    <t>ZC352</t>
  </si>
  <si>
    <t>Obinadlo elastické universalbinde 12 cm x 10 m bal. á 12 ks 1320200207</t>
  </si>
  <si>
    <t>ZC857</t>
  </si>
  <si>
    <t>Krytí mastný tyl grassolind 10 x 20 cm 4993368</t>
  </si>
  <si>
    <t>ZI974</t>
  </si>
  <si>
    <t>Pěna střední V.A.C M8275052</t>
  </si>
  <si>
    <t>ZI977</t>
  </si>
  <si>
    <t>Kanystr s gelem V.A.C. 500 ml M6275063</t>
  </si>
  <si>
    <t>ZI983</t>
  </si>
  <si>
    <t>Terčík + krycí folie V.A.C. ( folie s kolmým napojením )KC-</t>
  </si>
  <si>
    <t>ZJ687</t>
  </si>
  <si>
    <t xml:space="preserve">Gelitaspon tampon   80 x 30 mm bal. á 5 ks GS -210 </t>
  </si>
  <si>
    <t>ZA441</t>
  </si>
  <si>
    <t>Steh náplasťový Steri-strip 6 x 38 mm bal. á 200 ks R1542</t>
  </si>
  <si>
    <t>ZA556</t>
  </si>
  <si>
    <t>Obvaz sádrový safix plus 10 cm x 3 m 3327410</t>
  </si>
  <si>
    <t>ZH913</t>
  </si>
  <si>
    <t>Krytí askina derm - sterilní folie 15x 20 cm bal. á 10 ks F72038</t>
  </si>
  <si>
    <t>KC480</t>
  </si>
  <si>
    <t>zásobník do lineárního katru TRT55-X</t>
  </si>
  <si>
    <t>KC543</t>
  </si>
  <si>
    <t>royal 35W 054887</t>
  </si>
  <si>
    <t>ZB384</t>
  </si>
  <si>
    <t>Stříkačka omnifix 20 ml 4617207V</t>
  </si>
  <si>
    <t>ZD425</t>
  </si>
  <si>
    <t>Nůž k elektrodermatomu á 10 ks GB228 R</t>
  </si>
  <si>
    <t>ZG893</t>
  </si>
  <si>
    <t>Rouška prošívaná na popáleniny 40 x 60 cm karton á 30 ks 28510</t>
  </si>
  <si>
    <t>KH023</t>
  </si>
  <si>
    <t>zásobník modrý  75 mm TCR75</t>
  </si>
  <si>
    <t>ZD108</t>
  </si>
  <si>
    <t>Drát vodící 26-375-00</t>
  </si>
  <si>
    <t>KH905</t>
  </si>
  <si>
    <t>extraktor kožních svorek PSX-X</t>
  </si>
  <si>
    <t>ZA586</t>
  </si>
  <si>
    <t xml:space="preserve">Stříkačka injekční KDM 2 ml LL se závitem 02-0070 </t>
  </si>
  <si>
    <t>ZA017</t>
  </si>
  <si>
    <t>Šroub kortikální 1.5 mm 200.816</t>
  </si>
  <si>
    <t>ZE442</t>
  </si>
  <si>
    <t>Drát K-Wire 1,25 mm L100 á 10 ks 292.600.10</t>
  </si>
  <si>
    <t>KC486</t>
  </si>
  <si>
    <t>klip titanový střední LT300-X</t>
  </si>
  <si>
    <t>KD034</t>
  </si>
  <si>
    <t>basx kit cholecystekt á 5 ks RLA004A</t>
  </si>
  <si>
    <t>KC484</t>
  </si>
  <si>
    <t>klip titanový malý LT100-X</t>
  </si>
  <si>
    <t>KD749</t>
  </si>
  <si>
    <t>nůžky fokus FCS9</t>
  </si>
  <si>
    <t>KH904</t>
  </si>
  <si>
    <t>stapler kožní PMR35-X</t>
  </si>
  <si>
    <t>ZA958</t>
  </si>
  <si>
    <t>Šití safil fialový 2/0 bal. á 36 ks C1048251</t>
  </si>
  <si>
    <t>ZB178</t>
  </si>
  <si>
    <t>Šití etlon bk 9/0 bal. á 12 ks W2813</t>
  </si>
  <si>
    <t>ZB529</t>
  </si>
  <si>
    <t>Šití monosyn bezbarvý 3/0 bal. á 36 ks C0023635</t>
  </si>
  <si>
    <t>ZC679</t>
  </si>
  <si>
    <t>Šití vicryl plus 2/0 bal. á 36 ks VCP9900H</t>
  </si>
  <si>
    <t>ZA919</t>
  </si>
  <si>
    <t>Šití merslen zelený 2/0 bal. á 36 ks EH6414H</t>
  </si>
  <si>
    <t>ZB023</t>
  </si>
  <si>
    <t>Šití maxon 2/0 bal. á 36 ks 8886626151</t>
  </si>
  <si>
    <t>ZB177</t>
  </si>
  <si>
    <t>Šití etlon bk 9/0 bal. á 12 ks W2871</t>
  </si>
  <si>
    <t>ZB183</t>
  </si>
  <si>
    <t>Šití vicryl un 2/0 bal. á 24 ks W9532T</t>
  </si>
  <si>
    <t>ZB188</t>
  </si>
  <si>
    <t>Šití vicryl plus 3/0 bal. á 36 ks VCP452H</t>
  </si>
  <si>
    <t>ZB528</t>
  </si>
  <si>
    <t>Šití monosyn bezbarvý 4/0 bal. á 36 ks C0023624</t>
  </si>
  <si>
    <t>ZC576</t>
  </si>
  <si>
    <t>Šití vicryl 6/0 bal. á 24 ks W9831T</t>
  </si>
  <si>
    <t>ZC876</t>
  </si>
  <si>
    <t>Šití vicryl rapide 5/0 bal. á 36 ks V4930H</t>
  </si>
  <si>
    <t>ZC877</t>
  </si>
  <si>
    <t>Šití prolen 3/0 bal. á 36 ks EH7693H</t>
  </si>
  <si>
    <t>ZE535</t>
  </si>
  <si>
    <t>Šití vicryl rapide un 6/0 bal. á 12 ks W9913</t>
  </si>
  <si>
    <t>ZI485</t>
  </si>
  <si>
    <t>Šití monosyn bezbarvý 5/0 bal. á 36 ks C0023613</t>
  </si>
  <si>
    <t>ZJ211</t>
  </si>
  <si>
    <t xml:space="preserve">Šití vicryl 2/0 bal. á 12 ks W9360 </t>
  </si>
  <si>
    <t>ZD072</t>
  </si>
  <si>
    <t>Šití vicryl plus 5/0 bal. á 36 ks VCP500H</t>
  </si>
  <si>
    <t>ZB094</t>
  </si>
  <si>
    <t>Šití maxon 5/0 1EP bal. á 36 ks SMM5526 (náhrada za</t>
  </si>
  <si>
    <t>ZI487</t>
  </si>
  <si>
    <t>Šití vicryl rapide un 4/0 bal. á 12 ks W9930</t>
  </si>
  <si>
    <t>ZL071</t>
  </si>
  <si>
    <t>Rukavice operační gammex bez pudru PF EnLite vel. 6,5 353383</t>
  </si>
  <si>
    <t>ZL949</t>
  </si>
  <si>
    <t>Rukavice nitril promedica bez p. L bílé 6N á 100 ks 9399W4</t>
  </si>
  <si>
    <t>Tampon 30 x 30 cm sterilní stáčený 5 ks v bal.karton á 1500</t>
  </si>
  <si>
    <t>ZA604</t>
  </si>
  <si>
    <t>Tyčinka vatová sterilní á 1000 ks 5100/SG/CS</t>
  </si>
  <si>
    <t>ZC531</t>
  </si>
  <si>
    <t>Krytí mastný tyl s vaselinou 15 x 30 cm 0314</t>
  </si>
  <si>
    <t>ZC532</t>
  </si>
  <si>
    <t>Krytí mastný tyl s vaselinou 10 x 20 cm 0312</t>
  </si>
  <si>
    <t>ZC848</t>
  </si>
  <si>
    <t>Obvaz ortho-pad 10 cm x 3 m karton á 120 ks 1320105004</t>
  </si>
  <si>
    <t>ZI352</t>
  </si>
  <si>
    <t>Krytí mastný tyl impregnovaný čistým parafínemcuticell clasic 5,0 x 5,0 cm</t>
  </si>
  <si>
    <t>ZI600</t>
  </si>
  <si>
    <t>Náplast curapor 10 x 15 cm 22122 ( náhrada za cosmopor )</t>
  </si>
  <si>
    <t>ZA599</t>
  </si>
  <si>
    <t>Steh náplasťový Steri-strip 6 x 75 mm bal. á 50 ks elast. E4541</t>
  </si>
  <si>
    <t>ZG221</t>
  </si>
  <si>
    <t>Přířez skládaný- longeta 23 x 23 cm ster/ 5 ks baleno po 250 ks</t>
  </si>
  <si>
    <t>Přířez skládaný- longeta 23 x 23 cm ster/ 5 ks baleno po 300</t>
  </si>
  <si>
    <t>ZL664</t>
  </si>
  <si>
    <t>Krytí mastný tyl pharmatull 10 x 20 cm bal. á 10 ks P-Tull 1020</t>
  </si>
  <si>
    <t>Krytí mastný tyl pharmatull 10 x 20 cm bal. á 10 ks P-Tull</t>
  </si>
  <si>
    <t>ZL844</t>
  </si>
  <si>
    <t>Krytí PICO pro jednorázovou podtlakovou terapii 15 x 20 cm 66800955</t>
  </si>
  <si>
    <t>ZL842</t>
  </si>
  <si>
    <t>Krytí PICO pro jednorázovou podtlakovou terapii 10 x 20 cm 66800951</t>
  </si>
  <si>
    <t>ZL843</t>
  </si>
  <si>
    <t>Krytí PICO pro jednorázovou podtlakovou terapii 15 x 15 cm 66800954</t>
  </si>
  <si>
    <t>ZA749</t>
  </si>
  <si>
    <t>Stříkačka omnifix 50 ml 4617509F</t>
  </si>
  <si>
    <t>ZA817</t>
  </si>
  <si>
    <t>Zkumavka PS 10 ml sterilní 400914</t>
  </si>
  <si>
    <t>ZB453</t>
  </si>
  <si>
    <t>Lopatka dřevěná ústní sterilní bal. á 100 ks 4700096</t>
  </si>
  <si>
    <t>ZB756</t>
  </si>
  <si>
    <t>Zkumavka 3 ml K3 edta fialová 454086</t>
  </si>
  <si>
    <t>ZB759</t>
  </si>
  <si>
    <t>Zkumavka červená 8 ml gel 455071</t>
  </si>
  <si>
    <t>ZB767</t>
  </si>
  <si>
    <t>Jehla vakuová 226/38 mm černá 450075</t>
  </si>
  <si>
    <t>ZG515</t>
  </si>
  <si>
    <t>Zkumavka močová vacuette 10,5 ml bal. á 50 ks 331980455007</t>
  </si>
  <si>
    <t>ZM059</t>
  </si>
  <si>
    <t>Nůžky jabaley super cut 12 cm 397113910688</t>
  </si>
  <si>
    <t>ZM057</t>
  </si>
  <si>
    <t>Pinzeta rovná oční velmi jemná graefe 10,5 cm</t>
  </si>
  <si>
    <t>ZM054</t>
  </si>
  <si>
    <t>Mikronůžky pružinové jednorázové 11 cm bal. á 15 ks</t>
  </si>
  <si>
    <t>ZL990</t>
  </si>
  <si>
    <t>Jehelec Halsey 13 cm 397132910139</t>
  </si>
  <si>
    <t>ZM060</t>
  </si>
  <si>
    <t>Pinzeta semken anatomická 12,5 cm 397114910128</t>
  </si>
  <si>
    <t>ZM049</t>
  </si>
  <si>
    <t>Nůžky chirurgické Iris zahnuté jednorázové 11,5 cm bal. á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</si>
  <si>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</si>
  <si>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</si>
  <si>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</si>
  <si>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</si>
  <si>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</si>
  <si>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</si>
  <si>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ZE993</t>
  </si>
  <si>
    <t>Rukavice operační ansell sensi - touch vel. 6,5 bal. á 40 párů 8050152</t>
  </si>
  <si>
    <t>ZI758</t>
  </si>
  <si>
    <t>Rukavice vinyl bez p. M á 100 ks EFEKTVR03</t>
  </si>
  <si>
    <t>ZL072</t>
  </si>
  <si>
    <t>Rukavice operační gammex bez pudru PF EnLite vel. 7,0 353384</t>
  </si>
  <si>
    <t>Rukavice operační ansell sensi - touch vel. 8,0 bal. á 40</t>
  </si>
  <si>
    <t>6F1 - Pracov. standard. úst. lůž.péče plastické chirurgi</t>
  </si>
  <si>
    <t xml:space="preserve">708 - Pracoviště anesteziologicko - resuscitační        </t>
  </si>
  <si>
    <t xml:space="preserve">606 - Pracoviště ortopedie                              </t>
  </si>
  <si>
    <t xml:space="preserve">601 - Pracoviště plastické chirurgie                    </t>
  </si>
  <si>
    <t>601</t>
  </si>
  <si>
    <t>1</t>
  </si>
  <si>
    <t>0000362</t>
  </si>
  <si>
    <t xml:space="preserve">ADRENALIN LÉČIVA                                  </t>
  </si>
  <si>
    <t>0000502</t>
  </si>
  <si>
    <t xml:space="preserve">MESOCAIN 1%                                       </t>
  </si>
  <si>
    <t>0002439</t>
  </si>
  <si>
    <t xml:space="preserve">MARCAINE 0,5%                                     </t>
  </si>
  <si>
    <t>0007981</t>
  </si>
  <si>
    <t xml:space="preserve">NOVALGIN INJEKCE                                  </t>
  </si>
  <si>
    <t>0058092</t>
  </si>
  <si>
    <t xml:space="preserve">CEFAZOLIN SANDOZ 1 G                              </t>
  </si>
  <si>
    <t>0084090</t>
  </si>
  <si>
    <t xml:space="preserve">DEXAMED                                           </t>
  </si>
  <si>
    <t>0090021</t>
  </si>
  <si>
    <t xml:space="preserve">MARCAINE SPINAL 0,5%                              </t>
  </si>
  <si>
    <t>0090719</t>
  </si>
  <si>
    <t xml:space="preserve">TRAMAL INJEKČNÍ ROZTOK 100 MG/2 ML                </t>
  </si>
  <si>
    <t>0093109</t>
  </si>
  <si>
    <t xml:space="preserve">SUPRACAIN 4%                                      </t>
  </si>
  <si>
    <t>0154704</t>
  </si>
  <si>
    <t xml:space="preserve">TETANOL PUR                                       </t>
  </si>
  <si>
    <t>0154815</t>
  </si>
  <si>
    <t>0002684</t>
  </si>
  <si>
    <t xml:space="preserve">MESOCAIN                                          </t>
  </si>
  <si>
    <t>3</t>
  </si>
  <si>
    <t>0017751</t>
  </si>
  <si>
    <t xml:space="preserve">DRÁT KIRSCHNERŮV OCEL                             </t>
  </si>
  <si>
    <t>0031211</t>
  </si>
  <si>
    <t xml:space="preserve">K-DRÁT                                            </t>
  </si>
  <si>
    <t>0082077</t>
  </si>
  <si>
    <t xml:space="preserve">KRYTÍ COM 30 OBVAZOVÁ TEXTÍLIE KOMBINOVANÁ        </t>
  </si>
  <si>
    <t>0082509</t>
  </si>
  <si>
    <t xml:space="preserve">DLAHA FIXAČNÍ - RUKA,PŘEDLOKTÍ - SÁDRA            </t>
  </si>
  <si>
    <t>0110592</t>
  </si>
  <si>
    <t xml:space="preserve">K - DRÁT 1.0, TI                                  </t>
  </si>
  <si>
    <t>0110664</t>
  </si>
  <si>
    <t xml:space="preserve">K-DRÁT ODLAMOVACÍ PRO PRSTY RUKY K-SNAP           </t>
  </si>
  <si>
    <t>0111047</t>
  </si>
  <si>
    <t xml:space="preserve">DRÁT KIRSCHNER., DÉL.15,5 CM, PR. 0,8-4 MM        </t>
  </si>
  <si>
    <t>V</t>
  </si>
  <si>
    <t xml:space="preserve">09547  </t>
  </si>
  <si>
    <t>REGULAČNÍ POPLATEK -- POJIŠTĚNEC OD ÚHRADY POPLATK</t>
  </si>
  <si>
    <t xml:space="preserve">09544  </t>
  </si>
  <si>
    <t>REGULAČNÍ POPLATEK ZA KAŽDÝ DEN LŮŽKOVÉ PÉČE -- PO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</si>
  <si>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</si>
  <si>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</si>
  <si>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</si>
  <si>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</si>
  <si>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09220  </t>
  </si>
  <si>
    <t xml:space="preserve">KANYLACE PERIFERNÍ ŽÍLY VČETNĚ INFÚZE             </t>
  </si>
  <si>
    <t xml:space="preserve">09233  </t>
  </si>
  <si>
    <t xml:space="preserve">INJEKČNÍ OKRSKOVÁ ANESTÉZIE                       </t>
  </si>
  <si>
    <t xml:space="preserve">09545  </t>
  </si>
  <si>
    <t>REGULAČNÍ POPLATEK ZA POHOTOVOSTNÍ SLUŽBU -- POPLA</t>
  </si>
  <si>
    <t xml:space="preserve">09563  </t>
  </si>
  <si>
    <t xml:space="preserve">VÝKON ÚSTAVNÍ POHOTOVOSTNÍ SLUŽBY                 </t>
  </si>
  <si>
    <t xml:space="preserve">09223  </t>
  </si>
  <si>
    <t>INTRAVENÓZNÍ INFÚZE U DOSPĚLÉHO NEBO DÍTĚTE NAD 10</t>
  </si>
  <si>
    <t xml:space="preserve">09513  </t>
  </si>
  <si>
    <t>TELEFONICKÁ KONZULTACE OŠETŘUJÍCÍHO LÉKAŘE PACIENT</t>
  </si>
  <si>
    <t xml:space="preserve">51811  </t>
  </si>
  <si>
    <t>ABSCES NEBO HEMATOM SUBKUTANNÍ, PILONIDÁLNÍ, INTRA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</si>
  <si>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</si>
  <si>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</si>
  <si>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</si>
  <si>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</si>
  <si>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51877  </t>
  </si>
  <si>
    <t xml:space="preserve">PŘILOŽENÍ LÉČEBNÉ POMŮCKY - ORTÉZY                </t>
  </si>
  <si>
    <t xml:space="preserve">09219  </t>
  </si>
  <si>
    <t xml:space="preserve">INTRAVENÓZNÍ INJEKCE U DOSPĚLÉHO ČI DÍTĚTE NAD 10 </t>
  </si>
  <si>
    <t xml:space="preserve">51111  </t>
  </si>
  <si>
    <t>OPERACE CYSTY NEBO HEMANGIOMU NEBO LIPOMU NEBO PIL</t>
  </si>
  <si>
    <t xml:space="preserve">09237  </t>
  </si>
  <si>
    <t>OŠETŘENÍ A PŘEVAZ RÁNY VČETNĚ OŠETŘENÍ KOŽNÍCH A P</t>
  </si>
  <si>
    <t xml:space="preserve">66867  </t>
  </si>
  <si>
    <t xml:space="preserve">EXCIZE A EXSTIRPACE SVALOVÉ - JEDNODUCHÉ          </t>
  </si>
  <si>
    <t xml:space="preserve">09216  </t>
  </si>
  <si>
    <t>INJEKCE DO MĚKKÝCH TKÁNÍ NEBO INTRADERMÁLNÍ PUPENY</t>
  </si>
  <si>
    <t xml:space="preserve">61129  </t>
  </si>
  <si>
    <t xml:space="preserve">EXCIZE KOŽNÍ LÉZE, SUTURA OD 2 DO 10 CM           </t>
  </si>
  <si>
    <t xml:space="preserve">51851  </t>
  </si>
  <si>
    <t xml:space="preserve">FIXAČNÍ SÁDROVÁ DLAHA - RUKA, PŘEDLOKTÍ           </t>
  </si>
  <si>
    <t xml:space="preserve">51818  </t>
  </si>
  <si>
    <t>OŠETŘENÍ A PŘEVAZ RÁNY, KOŽNÍCH A PODKOŽNÍCH AFEKC</t>
  </si>
  <si>
    <t xml:space="preserve">51821  </t>
  </si>
  <si>
    <t xml:space="preserve">CHIRURGICKÉ ODSTRANĚNÍ CIZÍHO TĚLESA              </t>
  </si>
  <si>
    <t xml:space="preserve">09235  </t>
  </si>
  <si>
    <t xml:space="preserve">ODSTRANĚNÍ MALÝCH LÉZÍ KŮŽE                       </t>
  </si>
  <si>
    <t xml:space="preserve">66837  </t>
  </si>
  <si>
    <t xml:space="preserve">EXSTIRPACE BURZY NEBO GANGLIA - POVRCHOVÁ         </t>
  </si>
  <si>
    <t xml:space="preserve">62310  </t>
  </si>
  <si>
    <t xml:space="preserve">NEKREKTOMIE DO 1% POVRCHU TĚLA                    </t>
  </si>
  <si>
    <t xml:space="preserve">51817  </t>
  </si>
  <si>
    <t>OŠETŘENÍ NEHTU NA RUCE, NOZE (FENESTRACE, PARCIÁLN</t>
  </si>
  <si>
    <t xml:space="preserve">61123  </t>
  </si>
  <si>
    <t>EXCIZE KOŽNÍ LÉZE OD 2 DO 10 CM^2, BEZ UZAVŘENÍ VZ</t>
  </si>
  <si>
    <t xml:space="preserve">09551  </t>
  </si>
  <si>
    <t>SIGNÁLNÍ VÝKON - INFORMACE O VYDÁNÍ ROZHODNUTÍ O U</t>
  </si>
  <si>
    <t xml:space="preserve">61247  </t>
  </si>
  <si>
    <t xml:space="preserve">OPERACE KARPÁLNÍHO TUNELU                         </t>
  </si>
  <si>
    <t xml:space="preserve">09550  </t>
  </si>
  <si>
    <t>SIGNÁLNÍ VÝKON - INFORMACE O VYDÁNÍ ROZHODNUTÍ O D</t>
  </si>
  <si>
    <t xml:space="preserve">51825  </t>
  </si>
  <si>
    <t xml:space="preserve">SEKUNDÁRNÍ SUTURA RÁNY                            </t>
  </si>
  <si>
    <t xml:space="preserve">66823  </t>
  </si>
  <si>
    <t xml:space="preserve">ODSTRANĚNÍ ZEVNÍHO FIXATÉRU                       </t>
  </si>
  <si>
    <t xml:space="preserve">66949  </t>
  </si>
  <si>
    <t xml:space="preserve">PUNKCE KLOUBNÍ S APLIKACÍ LÉČIVA                  </t>
  </si>
  <si>
    <t xml:space="preserve">66425  </t>
  </si>
  <si>
    <t xml:space="preserve">SYNOVEKTOMIE KLOUBU PRSTU RUKY ČI NOHY - ZA PRVNÍ </t>
  </si>
  <si>
    <t xml:space="preserve">04400  </t>
  </si>
  <si>
    <t xml:space="preserve">SVODNÁ ANESTEZIE                                  </t>
  </si>
  <si>
    <t xml:space="preserve">61401  </t>
  </si>
  <si>
    <t>KOREKCE MALÉ VROZENÉ ANOMÁLIE BOLTCE A OKOLÍ (VÝRŮ</t>
  </si>
  <si>
    <t xml:space="preserve">61149  </t>
  </si>
  <si>
    <t xml:space="preserve">UZAVŘENÍ DEFEKTU  KOŽNÍM LALOKEM MÍSTNÍM OD 10 DO </t>
  </si>
  <si>
    <t xml:space="preserve">66411  </t>
  </si>
  <si>
    <t>AMPUTACE PRSTU RUKY NEBO ČLÁNKU PRSTU - ZA PRVNÍ P</t>
  </si>
  <si>
    <t xml:space="preserve">61113  </t>
  </si>
  <si>
    <t xml:space="preserve">REVIZE, EXCIZE A SUTURA PORANĚNÍ KŮŽE A PODKOŽÍ A </t>
  </si>
  <si>
    <t xml:space="preserve">61125  </t>
  </si>
  <si>
    <t>EXCIZE KOŽNÍ LÉZE NAD 10 CM^2, BEZ UZAVŘENÍ VZNIKL</t>
  </si>
  <si>
    <t xml:space="preserve">61409  </t>
  </si>
  <si>
    <t xml:space="preserve">MODELACE A PŘITAŽENÍ ODSTÁLÉHO BOLTCE             </t>
  </si>
  <si>
    <t xml:space="preserve">66821  </t>
  </si>
  <si>
    <t xml:space="preserve">PERKUTÁNNÍ FIXACE K-DRÁTEM                        </t>
  </si>
  <si>
    <t xml:space="preserve">66811  </t>
  </si>
  <si>
    <t xml:space="preserve">INJEKCE DO BURZY, GANGLIA, POCHVY ŠLACHOVÉ        </t>
  </si>
  <si>
    <t xml:space="preserve">61255  </t>
  </si>
  <si>
    <t>ROZŠÍŘENÁ APONEUREKTOMIE U FORMY DUPUYTRENOVY KONT</t>
  </si>
  <si>
    <t xml:space="preserve">66871  </t>
  </si>
  <si>
    <t xml:space="preserve">EXSTIRPACE BURZY - HLUBOKÁ                        </t>
  </si>
  <si>
    <t xml:space="preserve">66733  </t>
  </si>
  <si>
    <t>REKONSTRUKCE KLADÍVKOVÉHO PRSTU - ZA KAŽDÝ DALŠÍ P</t>
  </si>
  <si>
    <t xml:space="preserve">61245  </t>
  </si>
  <si>
    <t xml:space="preserve">FENESTRACE ŠLACHOVÉ POCHVY                        </t>
  </si>
  <si>
    <t xml:space="preserve">61253  </t>
  </si>
  <si>
    <t xml:space="preserve">PALM. APONEUREKTOMIE U DLAŇOVÉ FORMY DUPUYTRENOVY </t>
  </si>
  <si>
    <t xml:space="preserve">09239  </t>
  </si>
  <si>
    <t xml:space="preserve">SUTURA RÁNY A PODKOŽÍ DO 5 CM                     </t>
  </si>
  <si>
    <t xml:space="preserve">61147  </t>
  </si>
  <si>
    <t>UZAVŘENÍ DEFEKTU KOŽNÍM LALOKEM MÍSTNÍM DO 10 CM^2</t>
  </si>
  <si>
    <t xml:space="preserve">61165  </t>
  </si>
  <si>
    <t xml:space="preserve">ROZPROSTŘENÍ NEBO MODELACE LALOKU                 </t>
  </si>
  <si>
    <t xml:space="preserve">51859  </t>
  </si>
  <si>
    <t xml:space="preserve">FIXAČNÍ SÁDROVÁ DLAHA - NOHA, BÉREC               </t>
  </si>
  <si>
    <t xml:space="preserve">61115  </t>
  </si>
  <si>
    <t xml:space="preserve">44239  </t>
  </si>
  <si>
    <t>OŠETŘENÍ A PŘEVAZ BÉRCOVÉHO VŘEDU LÉKAŘEM (1 BÉREC</t>
  </si>
  <si>
    <t xml:space="preserve">09241  </t>
  </si>
  <si>
    <t xml:space="preserve">75385  </t>
  </si>
  <si>
    <t xml:space="preserve">EXSTIRPACE JEDNOHO CHALÁZIA, VYNĚTÍ I S POUZDREM  </t>
  </si>
  <si>
    <t xml:space="preserve">09253  </t>
  </si>
  <si>
    <t>UVOLNĚNÍ PREPUCIA, VČETNĚ NEOPERAČNÍ REPOZICE PARA</t>
  </si>
  <si>
    <t xml:space="preserve">09249  </t>
  </si>
  <si>
    <t xml:space="preserve">KATETRIZACE MOČOVÉHO MĚCHÝŘE U MUŽE JEDNORÁZOVÁ   </t>
  </si>
  <si>
    <t xml:space="preserve">75399  </t>
  </si>
  <si>
    <t>DERMATOPLASTIKA JEDNOHO VÍČKA NEBO BLEPHAROCHALASI</t>
  </si>
  <si>
    <t xml:space="preserve">44229  </t>
  </si>
  <si>
    <t xml:space="preserve">INFILTRACE KOŽNÍCH LÉZÍ (1-5)                     </t>
  </si>
  <si>
    <t xml:space="preserve">62440  </t>
  </si>
  <si>
    <t>ŠTĚP PŘI POPÁLENÍ (A OSTATNÍCH KOŽNÍCH ZTRÁTÁCH) D</t>
  </si>
  <si>
    <t xml:space="preserve">44215  </t>
  </si>
  <si>
    <t>DESTRUKTIVNÍ TERAPIE KOŽNÍCH LÉZÍ LASEREM S VYSOKÝ</t>
  </si>
  <si>
    <t xml:space="preserve">61021  </t>
  </si>
  <si>
    <t xml:space="preserve">KOMPLEXNÍ VYŠETŘENÍ PLASTICKÝM CHIRURGEM          </t>
  </si>
  <si>
    <t xml:space="preserve">62610  </t>
  </si>
  <si>
    <t>ODBĚR DERMOEPIDERMÁLNÍHO ŠTĚPU DO 1 % POVRCHU TĚLA</t>
  </si>
  <si>
    <t xml:space="preserve">66679  </t>
  </si>
  <si>
    <t>EXARTIKULACE (AMPUTACE METATARZÁLNÍ) FALANGEÁLNÍ -</t>
  </si>
  <si>
    <t xml:space="preserve">61209  </t>
  </si>
  <si>
    <t xml:space="preserve">TENOLÝZA FLEXORU                                  </t>
  </si>
  <si>
    <t xml:space="preserve">61225  </t>
  </si>
  <si>
    <t xml:space="preserve">NEUROLÝZA                                         </t>
  </si>
  <si>
    <t xml:space="preserve">62410  </t>
  </si>
  <si>
    <t>ŠTĚP PŘI POPÁLENÍ - DLAŇ, DORSUM RUKY, NOHY NEBO D</t>
  </si>
  <si>
    <t xml:space="preserve">61023  </t>
  </si>
  <si>
    <t xml:space="preserve">KONTROLNÍ VYŠETŘENÍ PLASTICKÝM CHIRURGEM          </t>
  </si>
  <si>
    <t xml:space="preserve">61022  </t>
  </si>
  <si>
    <t xml:space="preserve">CÍLENÉ VYŠETŘENÍ PLASTICKÝM CHIRURGEM             </t>
  </si>
  <si>
    <t xml:space="preserve">61451  </t>
  </si>
  <si>
    <t xml:space="preserve">                                                  </t>
  </si>
  <si>
    <t xml:space="preserve">62150  </t>
  </si>
  <si>
    <t xml:space="preserve">POPÁLENINY - OŠETŘENÍ A PŘEVAZ, OSTATNÍ DO 5%     </t>
  </si>
  <si>
    <t xml:space="preserve">62160  </t>
  </si>
  <si>
    <t xml:space="preserve">POPÁLENI - OŠETŘENÍ A PŘEVAZ, 5 - 10 % POVRCHU    </t>
  </si>
  <si>
    <t xml:space="preserve">61413  </t>
  </si>
  <si>
    <t>KOREKCE PTÓZY VÍČKA (RIESE-BURIAN, HESS, ... U FAS</t>
  </si>
  <si>
    <t xml:space="preserve">66423  </t>
  </si>
  <si>
    <t xml:space="preserve">ODSTRANĚNÍ EXOSTÓZY DORZA RUKY                    </t>
  </si>
  <si>
    <t xml:space="preserve">62430  </t>
  </si>
  <si>
    <t>ŠTĚP PŘI POPÁLENÍ (A OSTATNÍCH KOŽNÍCH ZTRÁTÁCH) -</t>
  </si>
  <si>
    <t xml:space="preserve">51853  </t>
  </si>
  <si>
    <t xml:space="preserve">CIRKULÁRNÍ SÁDROVÝ OBVAZ - PRSTY, RUKA, PŘEDLOKTÍ </t>
  </si>
  <si>
    <t xml:space="preserve">61135  </t>
  </si>
  <si>
    <t>AUTOTRANSPLANTACE KOŽNÍM ŠTĚPEM V PLNÉ TLOUŠTCE DO</t>
  </si>
  <si>
    <t xml:space="preserve">51233  </t>
  </si>
  <si>
    <t xml:space="preserve">EXCIZE TUMORU MAMMY NEBO ODBĚR TKÁNĚ PRO BIOPSII  </t>
  </si>
  <si>
    <t xml:space="preserve">53515  </t>
  </si>
  <si>
    <t xml:space="preserve">SUTURA ŠLACHY EXTENSORU RUKY A ZÁPĚSTÍ            </t>
  </si>
  <si>
    <t xml:space="preserve">53517  </t>
  </si>
  <si>
    <t>SUTURA NEBO REINSERCE ŠLACHY FLEXORU RUKY A ZÁPĚST</t>
  </si>
  <si>
    <t xml:space="preserve">61131  </t>
  </si>
  <si>
    <t xml:space="preserve">EXCIZE KOŽNÍ LÉZE, SUTURA VÍCE NEŽ 10 CM          </t>
  </si>
  <si>
    <t xml:space="preserve">62420  </t>
  </si>
  <si>
    <t xml:space="preserve">62510  </t>
  </si>
  <si>
    <t xml:space="preserve">XENOTRANSPLANTACE DO 1% POVRCHU TĚLA              </t>
  </si>
  <si>
    <t xml:space="preserve">66413  </t>
  </si>
  <si>
    <t>AMPUTACE PRSTU RUKY NEBO ČLÁNKU PRSTU - ZA KAŽDÝ D</t>
  </si>
  <si>
    <t xml:space="preserve">61211  </t>
  </si>
  <si>
    <t xml:space="preserve">REKONSTRUKCE ŠLACHOVÉHO POUTKA                    </t>
  </si>
  <si>
    <t xml:space="preserve">61111  </t>
  </si>
  <si>
    <t xml:space="preserve">PRIMÁRNÍ OŠETŘENÍ TRAUMATICKÉ TETOVÁŽE Á 20 MIN.  </t>
  </si>
  <si>
    <t xml:space="preserve">61227  </t>
  </si>
  <si>
    <t xml:space="preserve">CHIRURGICKÉ OŠETŘENÍ NEUROMU                      </t>
  </si>
  <si>
    <t xml:space="preserve">53112  </t>
  </si>
  <si>
    <t>ZAVŘENÁ REPOZICE ZLOMENINY NEBO LUXACE FALANGY - M</t>
  </si>
  <si>
    <t xml:space="preserve">61219  </t>
  </si>
  <si>
    <t xml:space="preserve">TENOLÝZA EXTENZORU                                </t>
  </si>
  <si>
    <t xml:space="preserve">62120  </t>
  </si>
  <si>
    <t>POPÁLENINY - OŠETŘENÍ A PŘEVAZ (NOS, TVÁŘ, RET, UC</t>
  </si>
  <si>
    <t xml:space="preserve">61213  </t>
  </si>
  <si>
    <t xml:space="preserve">IMPLANTACE SILIKONU PŘI DEFEKTU ŠLACHY            </t>
  </si>
  <si>
    <t xml:space="preserve">61411  </t>
  </si>
  <si>
    <t xml:space="preserve">XANTHELASMA - XANTOMY VÍČKA, EXCIZE XANTOMU VÍČKA </t>
  </si>
  <si>
    <t xml:space="preserve">62140  </t>
  </si>
  <si>
    <t>POPÁLENINY - OŠETŘENÍ A PŘEVAZ DORSA RUKY NEBO NOH</t>
  </si>
  <si>
    <t xml:space="preserve">62130  </t>
  </si>
  <si>
    <t>POPÁLENINY - OŠETŘENÍ A PŘEVAZ PRSTU RUKY, NOHY NE</t>
  </si>
  <si>
    <t xml:space="preserve">44225  </t>
  </si>
  <si>
    <t>SKLEROTERAPIE METLIČKOVITÝCH A RETIKULÁRNÍCH VARIX</t>
  </si>
  <si>
    <t xml:space="preserve">66853  </t>
  </si>
  <si>
    <t xml:space="preserve">OTEVŘENÁ BIOPSIE MĚKKÝCH TKÁNÍ                    </t>
  </si>
  <si>
    <t xml:space="preserve">09217  </t>
  </si>
  <si>
    <t xml:space="preserve">INTRAVENÓZNÍ INJEKCE U KOJENCE NEBO DÍTĚTE  DO 10 </t>
  </si>
  <si>
    <t xml:space="preserve">61117  </t>
  </si>
  <si>
    <t>SUTURA DIGITÁLNÍHO NEBO KOMUNÁLNÍHO DIGITÁLNÍHO NE</t>
  </si>
  <si>
    <t xml:space="preserve">62110  </t>
  </si>
  <si>
    <t xml:space="preserve">PŘEVAZ POPÁLENINY V ROZSAHU OD 1 % DO 10 %  A EV. </t>
  </si>
  <si>
    <t xml:space="preserve">71521  </t>
  </si>
  <si>
    <t xml:space="preserve">RESEKCE BOLTCE S POSUNEM KOŽNÍHO LALOKU MÍSTNĚ    </t>
  </si>
  <si>
    <t xml:space="preserve">62100  </t>
  </si>
  <si>
    <t xml:space="preserve">PŘEVAZ POPÁLENINY V ROZSAHU DO 1 %                </t>
  </si>
  <si>
    <t xml:space="preserve">61391  </t>
  </si>
  <si>
    <t xml:space="preserve">VYTVOŘENÍ NOVÉ PRSNÍ BRADAVKY A PRSNÍHO DVORCE    </t>
  </si>
  <si>
    <t xml:space="preserve">09555  </t>
  </si>
  <si>
    <t xml:space="preserve">OŠETŘENÍ DÍTĚTE DO 6 LET                          </t>
  </si>
  <si>
    <t xml:space="preserve">61425  </t>
  </si>
  <si>
    <t xml:space="preserve">OPERACE RINOFYMY                                  </t>
  </si>
  <si>
    <t xml:space="preserve">62870  </t>
  </si>
  <si>
    <t xml:space="preserve">ZHOTOVENÍ 1 DLAHY NA JIZVY PO POPÁLENÍ            </t>
  </si>
  <si>
    <t>606</t>
  </si>
  <si>
    <t xml:space="preserve">66839  </t>
  </si>
  <si>
    <t>EXSTIRPACE NÁDORU MĚKKÝCH TKÁNÍ - POVRCHOVĚ ULOŽEN</t>
  </si>
  <si>
    <t>6F1</t>
  </si>
  <si>
    <t>708</t>
  </si>
  <si>
    <t xml:space="preserve">78022  </t>
  </si>
  <si>
    <t xml:space="preserve">CÍLENÉ VYŠETŘENÍ ANESTEZIOLOGEM 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</si>
  <si>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</si>
  <si>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</si>
  <si>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</si>
  <si>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</si>
  <si>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</si>
  <si>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</si>
  <si>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</si>
  <si>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</si>
  <si>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</si>
  <si>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</si>
  <si>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</si>
  <si>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</si>
  <si>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</si>
  <si>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</si>
  <si>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</si>
  <si>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</si>
  <si>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</si>
  <si>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</si>
  <si>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</si>
  <si>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</si>
  <si>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</si>
  <si>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</si>
  <si>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</si>
  <si>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</si>
  <si>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</si>
  <si>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</si>
  <si>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</si>
  <si>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</si>
  <si>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>03</t>
  </si>
  <si>
    <t>04</t>
  </si>
  <si>
    <t xml:space="preserve">62320  </t>
  </si>
  <si>
    <t>NEKREKTOMIE DO 5 % POVRCHU TĚLA - TANGENCIÁLNÍ NEB</t>
  </si>
  <si>
    <t xml:space="preserve">62330  </t>
  </si>
  <si>
    <t>NEKREKTOMIE 5 - 10 % POVRCHU TĚLA - TANGENCIÁLNÍ N</t>
  </si>
  <si>
    <t xml:space="preserve">61153  </t>
  </si>
  <si>
    <t xml:space="preserve">UZAVŘENÍ DEFEKTU NA KONČETINÁCH NEBO TRUPU KOŽNÍM </t>
  </si>
  <si>
    <t xml:space="preserve">61127  </t>
  </si>
  <si>
    <t xml:space="preserve">EXSTIRPACE PSEUDOCYSTY DEKUBITU                   </t>
  </si>
  <si>
    <t xml:space="preserve">62340  </t>
  </si>
  <si>
    <t xml:space="preserve">NEKREKTOMIE 10 - 15 % POVRCHU TĚLA - TANGENCIÁLNÍ </t>
  </si>
  <si>
    <t xml:space="preserve">62670  </t>
  </si>
  <si>
    <t>ODBĚR DERMOEPIDERMÁLNÍHO ŠTĚPU: 10 - 15 % Z PLOCHY</t>
  </si>
  <si>
    <t>05</t>
  </si>
  <si>
    <t>06</t>
  </si>
  <si>
    <t>07</t>
  </si>
  <si>
    <t>0092313</t>
  </si>
  <si>
    <t xml:space="preserve">STAPLER KOŽNÍ                                     </t>
  </si>
  <si>
    <t>09</t>
  </si>
  <si>
    <t>10</t>
  </si>
  <si>
    <t xml:space="preserve">61473  </t>
  </si>
  <si>
    <t xml:space="preserve">IMPLANTACE TKÁŇOVÉHO EXPANDERU                    </t>
  </si>
  <si>
    <t xml:space="preserve">61471  </t>
  </si>
  <si>
    <t xml:space="preserve">DERMABRAZE JIZEV A POÚRAZOVÉ TETOVÁŽE A 10 MIN.   </t>
  </si>
  <si>
    <t xml:space="preserve">61151  </t>
  </si>
  <si>
    <t>UZAVŘENÍ DEFEKTU KOŽNÍM LALOKEM MÍSTNÍM NAD 20 CM^</t>
  </si>
  <si>
    <t>11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</si>
  <si>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</si>
  <si>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</si>
  <si>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</si>
  <si>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</si>
  <si>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</si>
  <si>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</si>
  <si>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</si>
  <si>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</si>
  <si>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</si>
  <si>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 xml:space="preserve">56419  </t>
  </si>
  <si>
    <t xml:space="preserve">POUŽITÍ OPERAČNÍHO MIKROSKOPU Á 15 MINUT          </t>
  </si>
  <si>
    <t xml:space="preserve">62710  </t>
  </si>
  <si>
    <t>SÍŤOVÁNÍ (MESHOVÁNÍ) ŠTĚPU DO ROZSAHU 5 % Z POVRCH</t>
  </si>
  <si>
    <t>26</t>
  </si>
  <si>
    <t>0081998</t>
  </si>
  <si>
    <t xml:space="preserve">V.A.C.FREEDOM SBĚRNÁ NÁDOBA S GELEM               </t>
  </si>
  <si>
    <t>0082001</t>
  </si>
  <si>
    <t xml:space="preserve">V.A.C.GRANUFOAM(PU PĚNA) VELIKOST L               </t>
  </si>
  <si>
    <t>305</t>
  </si>
  <si>
    <t xml:space="preserve">35023  </t>
  </si>
  <si>
    <t xml:space="preserve">KONTROLNÍ VYŠETŘENÍ PSYCHIATREM                   </t>
  </si>
  <si>
    <t>5F3</t>
  </si>
  <si>
    <t xml:space="preserve">66127  </t>
  </si>
  <si>
    <t xml:space="preserve">MANIPULACE V CELKOVÉ NEBO LOKÁLNÍ ANESTÉZII       </t>
  </si>
  <si>
    <t xml:space="preserve">53490  </t>
  </si>
  <si>
    <t>ROZSÁHLÉ DEBRIDEMENT SLOŽITÝCH OTEVŘENÝCH ZLOMENIN</t>
  </si>
  <si>
    <t xml:space="preserve">51819  </t>
  </si>
  <si>
    <t>OŠETŘENÍ A OBVAZ ROZSÁHLÉ RÁNY V CELKOVÉ ANESTEZII</t>
  </si>
  <si>
    <t xml:space="preserve">66819  </t>
  </si>
  <si>
    <t xml:space="preserve">APLIKACE ZEVNÍHO FIXATÉRU                         </t>
  </si>
  <si>
    <t xml:space="preserve">53115  </t>
  </si>
  <si>
    <t>ZAVŘENÁ REPOZICE LUXACE KARPU NEBO INTRAARTIKULÁRN</t>
  </si>
  <si>
    <t>5F5</t>
  </si>
  <si>
    <t xml:space="preserve">09227  </t>
  </si>
  <si>
    <t xml:space="preserve">I. V. APLIKACE KRVE NEBO KREVNÍCH DERIVÁTŮ        </t>
  </si>
  <si>
    <t xml:space="preserve">78820  </t>
  </si>
  <si>
    <t xml:space="preserve">ZAJIŠTĚNÍ DÝCHACÍCH CEST PŘI ANESTEZII            </t>
  </si>
  <si>
    <t xml:space="preserve">78121  </t>
  </si>
  <si>
    <t xml:space="preserve">KAPNOMETRIE PŘI ANESTEZII Á 20 MIN.               </t>
  </si>
  <si>
    <t xml:space="preserve">78140  </t>
  </si>
  <si>
    <t>ANESTÉZIE U PACIENTA S ASA 3E A VÍCE Á 20 MIN, PŘI</t>
  </si>
  <si>
    <t xml:space="preserve">78115  </t>
  </si>
  <si>
    <t xml:space="preserve">ANESTÉZIE S ŘÍZENOU VENTILACÍ Á 20 MIN.           </t>
  </si>
  <si>
    <t xml:space="preserve">78113  </t>
  </si>
  <si>
    <t xml:space="preserve">KOMBINOVANÁ I. V. A INHALAČNÍ ANESTÉZIE Á 20 MIN. </t>
  </si>
  <si>
    <t xml:space="preserve">78023  </t>
  </si>
  <si>
    <t xml:space="preserve">KONTROLNÍ VYŠETŘENÍ ANESTEZIOLOGEM                </t>
  </si>
  <si>
    <t xml:space="preserve">78116  </t>
  </si>
  <si>
    <t>0002723</t>
  </si>
  <si>
    <t xml:space="preserve">PENDEPON COMPOSITUM                               </t>
  </si>
  <si>
    <t>0003952</t>
  </si>
  <si>
    <t xml:space="preserve">AMIKIN 500 MG                                     </t>
  </si>
  <si>
    <t>0008807</t>
  </si>
  <si>
    <t xml:space="preserve">DALACIN C                                         </t>
  </si>
  <si>
    <t>0008808</t>
  </si>
  <si>
    <t>0014583</t>
  </si>
  <si>
    <t xml:space="preserve">TIENAM 500 MG/500 MG I.V.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</si>
  <si>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</si>
  <si>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</si>
  <si>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</si>
  <si>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</si>
  <si>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</si>
  <si>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</si>
  <si>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0026902</t>
  </si>
  <si>
    <t xml:space="preserve">VFEND 200 MG                                      </t>
  </si>
  <si>
    <t>0053922</t>
  </si>
  <si>
    <t xml:space="preserve">CIPHIN PRO INFUSIONE 200 MG/100 ML                </t>
  </si>
  <si>
    <t>0056801</t>
  </si>
  <si>
    <t xml:space="preserve">KLACID I.V.                                       </t>
  </si>
  <si>
    <t>0059830</t>
  </si>
  <si>
    <t xml:space="preserve">CIPRINOL 200 MG/100 ML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</si>
  <si>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</si>
  <si>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</si>
  <si>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</si>
  <si>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</si>
  <si>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</si>
  <si>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</si>
  <si>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0072973</t>
  </si>
  <si>
    <t xml:space="preserve">AMOKSIKLAV 600 MG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</si>
  <si>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</si>
  <si>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</si>
  <si>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</si>
  <si>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</si>
  <si>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</si>
  <si>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</si>
  <si>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0092207</t>
  </si>
  <si>
    <t xml:space="preserve">AUGMENTIN 1,2 G        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</si>
  <si>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</si>
  <si>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</si>
  <si>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</si>
  <si>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</si>
  <si>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</si>
  <si>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</si>
  <si>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0125249</t>
  </si>
  <si>
    <t xml:space="preserve">CIPROFLOXACIN KABI 400 MG/200 ML INFUZNÍ ROZTOK   </t>
  </si>
  <si>
    <t>0125255</t>
  </si>
  <si>
    <t xml:space="preserve">CIPROFLOXACIN KABI 200 MG/100 ML INFUZNÍ ROZTOK   </t>
  </si>
  <si>
    <t>2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</si>
  <si>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</si>
  <si>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</si>
  <si>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</si>
  <si>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</si>
  <si>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</si>
  <si>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</si>
  <si>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</si>
  <si>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</si>
  <si>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</si>
  <si>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</si>
  <si>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0001018</t>
  </si>
  <si>
    <t xml:space="preserve">ŠROUB SAMOŘEZNÝ KORTIKÁLNÍ MALÝ FRAGMENTY OCEL    </t>
  </si>
  <si>
    <t>0001291</t>
  </si>
  <si>
    <t xml:space="preserve">DLAHA LC-DCP ROVNÁ MINI FRAGMENT OCEL             </t>
  </si>
  <si>
    <t>0001369</t>
  </si>
  <si>
    <t xml:space="preserve">FIXÁTOR ZEVNÍ, MALÝ, SYNTHES                      </t>
  </si>
  <si>
    <t>0001380</t>
  </si>
  <si>
    <t>0002968</t>
  </si>
  <si>
    <t>DLAHA ROVNÁ REKONSTRUKČNÍ PÁNEV MALÝ FRAGMENT OCEL</t>
  </si>
  <si>
    <t>0006849</t>
  </si>
  <si>
    <t xml:space="preserve">ŠROUB KORTIKÁLNÍ PRO PENNIG                3510X  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</si>
  <si>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</si>
  <si>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</si>
  <si>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</si>
  <si>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</si>
  <si>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0008243</t>
  </si>
  <si>
    <t xml:space="preserve">FIXÁTOR ZEVNÍ ZÁPĚSTÍ PENNIG II     37001         </t>
  </si>
  <si>
    <t>0012683</t>
  </si>
  <si>
    <t xml:space="preserve">IMPLANTÁT MAXILLOFACIÁLNÍ                         </t>
  </si>
  <si>
    <t>0012715</t>
  </si>
  <si>
    <t>0013020</t>
  </si>
  <si>
    <t xml:space="preserve">APLIKÁTOR KLIPŮ MCA, 20 MALÝCH KLIPŮ   (MCS 20)   </t>
  </si>
  <si>
    <t>0013021</t>
  </si>
  <si>
    <t xml:space="preserve">APLIKÁTOR KLIPŮ MCA, 20 STŘEDNÍCH KLIPŮ(MSM 20)   </t>
  </si>
  <si>
    <t>0013022</t>
  </si>
  <si>
    <t xml:space="preserve">APLIKÁTOR KLIPŮ MCA, 20 STŘEDNÍCH KLIPŮ(MCM 20)   </t>
  </si>
  <si>
    <t>0017735</t>
  </si>
  <si>
    <t xml:space="preserve">DRÁT CERKLÁŽNÍ OCEL                               </t>
  </si>
  <si>
    <t>0018678</t>
  </si>
  <si>
    <t>CEMENT KOSTNÍ PALACOS R - 40 + GENTAMICINUM  2X40G</t>
  </si>
  <si>
    <t>0024990</t>
  </si>
  <si>
    <t xml:space="preserve">KOTVIČKA TITANOVÁ EASY PRO SUTURU RC              </t>
  </si>
  <si>
    <t>0030617</t>
  </si>
  <si>
    <t xml:space="preserve">STAPLER KOŽNÍ ROYAL - 35W                         </t>
  </si>
  <si>
    <t>0030647</t>
  </si>
  <si>
    <t xml:space="preserve">SÍŤKA SURGIPRO MESH                               </t>
  </si>
  <si>
    <t>0030648</t>
  </si>
  <si>
    <t>0031139</t>
  </si>
  <si>
    <t xml:space="preserve">DRÁT                                              </t>
  </si>
  <si>
    <t>0031246</t>
  </si>
  <si>
    <t xml:space="preserve">NÁHRADA ŠLACHY RUKY - SILIKONOVÁ                  </t>
  </si>
  <si>
    <t>0042726</t>
  </si>
  <si>
    <t xml:space="preserve">DRÁT MINI TI; VRTACÍ; VODÍCÍ                      </t>
  </si>
  <si>
    <t>0048337</t>
  </si>
  <si>
    <t xml:space="preserve">LEPIDLO BIOLOGICKÉ CRYOLIFE BG-3005               </t>
  </si>
  <si>
    <t>0053529</t>
  </si>
  <si>
    <t>0059978</t>
  </si>
  <si>
    <t xml:space="preserve">KLIPY EXTRA TITAN LT100,LT200                     </t>
  </si>
  <si>
    <t>0059979</t>
  </si>
  <si>
    <t xml:space="preserve">KLIPY EXTRA TITAN LT300,LT400                     </t>
  </si>
  <si>
    <t>0062228</t>
  </si>
  <si>
    <t xml:space="preserve">SÍŤKA PROLENOVÁ PML1                              </t>
  </si>
  <si>
    <t>0068059</t>
  </si>
  <si>
    <t xml:space="preserve">IMPLANTÁT MAMMÁRNÍ EXPANDER TKÁŇOVÝ               </t>
  </si>
  <si>
    <t>0068060</t>
  </si>
  <si>
    <t>0070251</t>
  </si>
  <si>
    <t xml:space="preserve">DRÁT CERKLÁŽ  - OSTEOFIX 0.6 - 5M                 </t>
  </si>
  <si>
    <t>0073236</t>
  </si>
  <si>
    <t>0073238</t>
  </si>
  <si>
    <t>0082000</t>
  </si>
  <si>
    <t xml:space="preserve">V.A.C.GRANUFOAM(PU PĚNA) VELIKOST M               </t>
  </si>
  <si>
    <t>0082042</t>
  </si>
  <si>
    <t xml:space="preserve">KRYTÍ MŘÍŽKA SILIKONOVÁ ASKINA SILNET             </t>
  </si>
  <si>
    <t>0082043</t>
  </si>
  <si>
    <t>0082079</t>
  </si>
  <si>
    <t>0082511</t>
  </si>
  <si>
    <t xml:space="preserve">OBVAZ CIRKULÁRNÍ - PRSTY,RUKA,PŘEDLOKTÍ - SÁDRA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</si>
  <si>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</si>
  <si>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</si>
  <si>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</si>
  <si>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</si>
  <si>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0096318</t>
  </si>
  <si>
    <t>IMPLANTÁT KOSTNÍ UMĚLÁ NÁHRADA DURÁLNÍ S KOLAGENEM</t>
  </si>
  <si>
    <t>0107287</t>
  </si>
  <si>
    <t xml:space="preserve">ŠROUB KOMPRESNÍ HBS MINI TI T-DRIVE               </t>
  </si>
  <si>
    <t>0107459</t>
  </si>
  <si>
    <t xml:space="preserve">SET PRO APLIKACI LAREV - DÁVKA CCA 150 LAREV      </t>
  </si>
  <si>
    <t>0109204</t>
  </si>
  <si>
    <t xml:space="preserve">ŠROUB KORTIKÁLNÍ 2.0, TI                          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</si>
  <si>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</si>
  <si>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</si>
  <si>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</si>
  <si>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</si>
  <si>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</si>
  <si>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</si>
  <si>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</si>
  <si>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</si>
  <si>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</si>
  <si>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0082005</t>
  </si>
  <si>
    <t xml:space="preserve">V.A.C.WHITEFOAM (PVA PĚNA)                        </t>
  </si>
  <si>
    <t>0043996</t>
  </si>
  <si>
    <t xml:space="preserve">LEPIDLO TKÁŇOVÉ,HISTOACRYL -1050028               </t>
  </si>
  <si>
    <t>0030568</t>
  </si>
  <si>
    <t>KLIPOVAČ PLASTOVÝ NA CÉVY PRO OTEVŘ.OPERACE POWERE</t>
  </si>
  <si>
    <t>0074526</t>
  </si>
  <si>
    <t xml:space="preserve">ŠROUB KORTIKÁLNÍ                                  </t>
  </si>
  <si>
    <t xml:space="preserve">00698  </t>
  </si>
  <si>
    <t>OD TYPU 98 - PRO NEMOCNICE TYPU 3, (KATEGORIE 6) -</t>
  </si>
  <si>
    <t xml:space="preserve">00880  </t>
  </si>
  <si>
    <t>ROZLIŠENÍ VYKÁZANÉ HOSPITALIZACE JAKO: = NOVÁ HOSP</t>
  </si>
  <si>
    <t xml:space="preserve">00881  </t>
  </si>
  <si>
    <t>ROZLIŠENÍ VYKÁZANÉ HOSPITALIZACE JAKO: = POKRAČOVÁ</t>
  </si>
  <si>
    <t xml:space="preserve">54190  </t>
  </si>
  <si>
    <t xml:space="preserve">OSTATNÍ REKONSTRUKCE TEPEN A BY-PASSY             </t>
  </si>
  <si>
    <t xml:space="preserve">66851  </t>
  </si>
  <si>
    <t>AMPUTACE DLOUHÉ KOSTI / EXARTIKULACE VELKÉHO KLOUB</t>
  </si>
  <si>
    <t xml:space="preserve">00602  </t>
  </si>
  <si>
    <t xml:space="preserve">OD TYPU 02 - PRO NEMOCNICE TYPU 3, (KATEGORIE 6)  </t>
  </si>
  <si>
    <t xml:space="preserve">51239  </t>
  </si>
  <si>
    <t xml:space="preserve">RADIKÁLNÍ EXSTIRPACE AXILÁRNÍCH NEBO INQUINÁLNÍCH </t>
  </si>
  <si>
    <t xml:space="preserve">51515  </t>
  </si>
  <si>
    <t>OPERACE KÝLY UMBILIKÁLNÍ NEBO EPIGASTRICKÁ - DOSPĚ</t>
  </si>
  <si>
    <t xml:space="preserve">66841  </t>
  </si>
  <si>
    <t>EXSTIRPACE NÁDORU MĚKKÝCH TKÁNÍ - HLUBOKO ULOŽENÝC</t>
  </si>
  <si>
    <t xml:space="preserve">66879  </t>
  </si>
  <si>
    <t xml:space="preserve">OTEVŘENÁ SPONGIOPLASTIKA                          </t>
  </si>
  <si>
    <t xml:space="preserve">51237  </t>
  </si>
  <si>
    <t>KLÍNOVITÁ RESEKCE MAMMY S RADIKÁLNÍM ODSTRANĚNÍM A</t>
  </si>
  <si>
    <t xml:space="preserve">51850  </t>
  </si>
  <si>
    <t>PŘEVAZ RÁNY METODOU V. A. C. (VACUUM ASISTED CLOSU</t>
  </si>
  <si>
    <t xml:space="preserve">66829  </t>
  </si>
  <si>
    <t xml:space="preserve">ZAVEDENÍ PROPLACHOVÉ LAVÁŽE                       </t>
  </si>
  <si>
    <t xml:space="preserve">66919  </t>
  </si>
  <si>
    <t xml:space="preserve">SEKVESTROTOMIE                                    </t>
  </si>
  <si>
    <t xml:space="preserve">56135  </t>
  </si>
  <si>
    <t>KRANIOPLASTIKA AKRYLÁTOVÁ, PLEXISKLOVÁ, KOVOVÁ NEB</t>
  </si>
  <si>
    <t xml:space="preserve">99981  </t>
  </si>
  <si>
    <t xml:space="preserve">(VZP) PACIENT HOSPITALIZOVANÝ V LŮŽKOVÉM ZAŘÍZENÍ </t>
  </si>
  <si>
    <t xml:space="preserve">78220  </t>
  </si>
  <si>
    <t xml:space="preserve">ZAVEDENÍ SVODNÉ ANESTÉZIE NERVU A NERVOVÉ PLETENĚ </t>
  </si>
  <si>
    <t xml:space="preserve">66883  </t>
  </si>
  <si>
    <t>EXCIZE / EXSTIRPACE TUMORU KOSTI - RESEKCE JEDNODU</t>
  </si>
  <si>
    <t xml:space="preserve">53151  </t>
  </si>
  <si>
    <t>OTEVĚNÁ REPOZICE A OSTEOSYNTÉZA ZLOMENINY NEBO LUX</t>
  </si>
  <si>
    <t xml:space="preserve">61137  </t>
  </si>
  <si>
    <t xml:space="preserve">ODBĚR FASCIÁLNÍHO ŠTĚPU Z FASCIA LATA             </t>
  </si>
  <si>
    <t xml:space="preserve">00631  </t>
  </si>
  <si>
    <t xml:space="preserve">OD TYPU 31 - PRO NEMOCNICE TYPU 3, (KATEGORIE 6)  </t>
  </si>
  <si>
    <t xml:space="preserve">51855  </t>
  </si>
  <si>
    <t xml:space="preserve">FIXAČNÍ SÁDROVÁ DLAHA CELÉ HORNÍ KONČETINY        </t>
  </si>
  <si>
    <t xml:space="preserve">61453  </t>
  </si>
  <si>
    <t xml:space="preserve">KAPSULOTOMIE POUZDRA IMPLANTÁTU                   </t>
  </si>
  <si>
    <t xml:space="preserve">66437  </t>
  </si>
  <si>
    <t xml:space="preserve">REKONSTRUKCE VAZŮ ZÁPĚSTÍ A RUKY                  </t>
  </si>
  <si>
    <t xml:space="preserve">61221  </t>
  </si>
  <si>
    <t xml:space="preserve">REKONSTRUKCE EXTENZOROVÉHO APARÁTU PRSTU RUKY     </t>
  </si>
  <si>
    <t xml:space="preserve">66813  </t>
  </si>
  <si>
    <t xml:space="preserve">ODSTRANĚNÍ OSTEOSYNTETICKÉHO MATERIÁLU            </t>
  </si>
  <si>
    <t xml:space="preserve">31130  </t>
  </si>
  <si>
    <t xml:space="preserve">PŘIJETÍ DOPROVODU DÍTĚTE                          </t>
  </si>
  <si>
    <t xml:space="preserve">66881  </t>
  </si>
  <si>
    <t xml:space="preserve">EXCIZE / EXSTIRPACE EXOSTÓZY                      </t>
  </si>
  <si>
    <t xml:space="preserve">61241  </t>
  </si>
  <si>
    <t xml:space="preserve">IMPLANTACE KOSTNÍHO ŠTĚPU NA RUCE                 </t>
  </si>
  <si>
    <t xml:space="preserve">61169  </t>
  </si>
  <si>
    <t xml:space="preserve">TRANSPOZICE MUSKULÁRNÍHO LALOKU                   </t>
  </si>
  <si>
    <t xml:space="preserve">71771  </t>
  </si>
  <si>
    <t xml:space="preserve">PAROTIDEKTOMIE TOTÁLNÍ KONZERVATIVNÍ              </t>
  </si>
  <si>
    <t xml:space="preserve">71773  </t>
  </si>
  <si>
    <t xml:space="preserve">PAROTIDEKTOMIE RADIKÁLNÍ                          </t>
  </si>
  <si>
    <t xml:space="preserve">71747  </t>
  </si>
  <si>
    <t xml:space="preserve">ČÁSTEČNÁ EXSTIRPACE KRČNÍCH UZLIN                 </t>
  </si>
  <si>
    <t xml:space="preserve">61261  </t>
  </si>
  <si>
    <t xml:space="preserve">SEPARACE JEDNOHO MEZIPRSTÍ U MĚKKÉ SYNDAKTYLIE    </t>
  </si>
  <si>
    <t xml:space="preserve">53152  </t>
  </si>
  <si>
    <t>OTEVŘENÁ REPOZICE A OSTEOSYNTÉZA ZLOMENINY NEBO LU</t>
  </si>
  <si>
    <t xml:space="preserve">61233  </t>
  </si>
  <si>
    <t xml:space="preserve">KAPSULOTOMIE MP NEBO IP KLOUBU                    </t>
  </si>
  <si>
    <t xml:space="preserve">66847  </t>
  </si>
  <si>
    <t xml:space="preserve">TRANSPOZICE / TRANSPLANTACE ŠLACHY                </t>
  </si>
  <si>
    <t xml:space="preserve">66681  </t>
  </si>
  <si>
    <t xml:space="preserve">56325  </t>
  </si>
  <si>
    <t xml:space="preserve">ODSTRANĚNÍ TUMORU VELKÝCH NERVŮ                   </t>
  </si>
  <si>
    <t xml:space="preserve">75395  </t>
  </si>
  <si>
    <t xml:space="preserve">OPERACE ENTROPIA NEBO EKTROPIA 1 OČNÍHO VÍČKA     </t>
  </si>
  <si>
    <t xml:space="preserve">53511  </t>
  </si>
  <si>
    <t>SUTURA ŠLACHY EXTENZORU - MIMO RUKU A ZÁPĚSTÍ A KO</t>
  </si>
  <si>
    <t xml:space="preserve">61143  </t>
  </si>
  <si>
    <t>ODBĚR CÉVNÍHO ŠTĚPU MALÉHO KALIBRU (PRO MIKROCHIRU</t>
  </si>
  <si>
    <t xml:space="preserve">62460  </t>
  </si>
  <si>
    <t>ŠTĚP PŘI POPÁLENÍ (A OSTATNCH KOŽNÍCH ZTRÁTÁCH), 5</t>
  </si>
  <si>
    <t xml:space="preserve">62640  </t>
  </si>
  <si>
    <t>ODBĚR DERMOEPIDERMÁLNÍHO ŠTĚPU: 1 - 5 % Z PLOCHY P</t>
  </si>
  <si>
    <t xml:space="preserve">62720  </t>
  </si>
  <si>
    <t xml:space="preserve">SÍŤOVÁNÍ (MESHOVÁNÍ) ŠTĚPU NAD 5 % MAX. DO 20 %   </t>
  </si>
  <si>
    <t xml:space="preserve">61121  </t>
  </si>
  <si>
    <t xml:space="preserve">CÉVNÍ ANASTOMOSA MIKROCHIRURGICKOU TECHNIKOU      </t>
  </si>
  <si>
    <t xml:space="preserve">61119  </t>
  </si>
  <si>
    <t>SUTURA PERIFERNÍHO NERVU MIKROCHIRURGICKOU TECHNIK</t>
  </si>
  <si>
    <t xml:space="preserve">61161  </t>
  </si>
  <si>
    <t xml:space="preserve">ZHOTOVENÍ DVOUSTOPKOVÉHO TUBULOVANÉHO LALOKU      </t>
  </si>
  <si>
    <t xml:space="preserve">61167  </t>
  </si>
  <si>
    <t xml:space="preserve">TRANSPOZICE FASCIOKUTÁNNÍHO LALOKU                </t>
  </si>
  <si>
    <t xml:space="preserve">61447  </t>
  </si>
  <si>
    <t>EXSTIRPACE ŽLÁZY Z PERIAREOLÁRNÍHO ŘEZU U GYNEKOMA</t>
  </si>
  <si>
    <t xml:space="preserve">61461  </t>
  </si>
  <si>
    <t xml:space="preserve">VENTER PENDULUS S DIASTÁZOU                       </t>
  </si>
  <si>
    <t xml:space="preserve">61145  </t>
  </si>
  <si>
    <t xml:space="preserve">ODBĚR KORIOTUKOVÉHO ŠTĚPU                         </t>
  </si>
  <si>
    <t xml:space="preserve">61351  </t>
  </si>
  <si>
    <t xml:space="preserve">OPERACE FIMÓZY DLE BURIANA                        </t>
  </si>
  <si>
    <t xml:space="preserve">61431  </t>
  </si>
  <si>
    <t>STATICKODYNAMICKÝ FASC. ZÁVĚS U PARÉZY N. FACIALIS</t>
  </si>
  <si>
    <t xml:space="preserve">61445  </t>
  </si>
  <si>
    <t xml:space="preserve">OPERACE GIGANTOMASTIE                             </t>
  </si>
  <si>
    <t xml:space="preserve">62810  </t>
  </si>
  <si>
    <t xml:space="preserve">ODBĚR KOŽNÍHO ŠTĚPU V PLNÉ TLOUŠŤCE DO ROZSAHU 20 </t>
  </si>
  <si>
    <t xml:space="preserve">62660  </t>
  </si>
  <si>
    <t xml:space="preserve">ODBĚR DERMOEPIDERMÁLNÍHO ŠTĚPU: 5 - 10 % Z PLOCHY </t>
  </si>
  <si>
    <t xml:space="preserve">62820  </t>
  </si>
  <si>
    <t xml:space="preserve">SEPARACE JEDNOHO MEZIPRSTÍ - PO POPÁLENÍ          </t>
  </si>
  <si>
    <t xml:space="preserve">61443  </t>
  </si>
  <si>
    <t xml:space="preserve">REKONSTRUKCE PRSU SYNTETICKOU VLOŽKOU             </t>
  </si>
  <si>
    <t xml:space="preserve">65922  </t>
  </si>
  <si>
    <t xml:space="preserve">ODBĚR KOSTNÍHO ŠTĚPU ZE ŽEBRA                     </t>
  </si>
  <si>
    <t xml:space="preserve">66431  </t>
  </si>
  <si>
    <t>REKONSTRUKCE / OSTEOTOMIE FALANGY, METAKARPU - PRV</t>
  </si>
  <si>
    <t xml:space="preserve">61141  </t>
  </si>
  <si>
    <t xml:space="preserve">ODBĚR NERVOVÉHO ŠTĚPU PRO MIKROCHIRURGICKÉ VÝKONY </t>
  </si>
  <si>
    <t xml:space="preserve">61215  </t>
  </si>
  <si>
    <t xml:space="preserve">REKONSTRUKCE ŠLACHY FLEXORU ŠTĚPEM                </t>
  </si>
  <si>
    <t xml:space="preserve">51235  </t>
  </si>
  <si>
    <t>PARCIÁLNÍ NEBO KLÍNOVITÁ RESEKCE MAMMY S BIOPIÍ NE</t>
  </si>
  <si>
    <t xml:space="preserve">56413  </t>
  </si>
  <si>
    <t>MIKROCHIRURGICKÁ SUTURA NERVU PŘÍMÁ BEZ AUTOTRANSP</t>
  </si>
  <si>
    <t xml:space="preserve">61173  </t>
  </si>
  <si>
    <t>VOLNÝ PŘENOS SVALOVÉHO A SVALOVĚ KOŽNÍHO LALOKU MI</t>
  </si>
  <si>
    <t xml:space="preserve">61237  </t>
  </si>
  <si>
    <t xml:space="preserve">KOREKČNÍ OSTEOTOMIE FALANGY NEBO METAKARPU        </t>
  </si>
  <si>
    <t xml:space="preserve">56414  </t>
  </si>
  <si>
    <t>MIKROCHIRURGICKÁ SUTURA NERVU S AUTOTRANSPLANTÁTEM</t>
  </si>
  <si>
    <t xml:space="preserve">66417  </t>
  </si>
  <si>
    <t xml:space="preserve">ARTRODÉZA MALÝCH KLOUBŮ RUKY A NOHY - JEDNOHO     </t>
  </si>
  <si>
    <t xml:space="preserve">47277  </t>
  </si>
  <si>
    <t>RADIAČNĚ NAVIGOVANÝ CHIRURGICKÝ VÝKON (PŘIČTI K CH</t>
  </si>
  <si>
    <t xml:space="preserve">66439  </t>
  </si>
  <si>
    <t>REKONSTRUKCE JEDNODUCHÉ ŠLACHY - RUKA, ZÁPĚSTÍ - P</t>
  </si>
  <si>
    <t xml:space="preserve">61133  </t>
  </si>
  <si>
    <t xml:space="preserve">RADIKÁLNÍ EXCIZE MALIGNÍHO MELANOBLASTOMU         </t>
  </si>
  <si>
    <t xml:space="preserve">61249  </t>
  </si>
  <si>
    <t>TRANSPOZICE STOPKOVANÉHO NEUROVASKULÁRNÍHO LALŮČKU</t>
  </si>
  <si>
    <t xml:space="preserve">61441  </t>
  </si>
  <si>
    <t xml:space="preserve">AUGMENTACE PRSU Z MÍSTNÍHO MATERIÁLU U HYPOPLAZIE </t>
  </si>
  <si>
    <t xml:space="preserve">62840  </t>
  </si>
  <si>
    <t>SPECIALIZOVANÁ PÉČE O ROZSÁHLOU DEKUBITÁLNÍ PLOCHU</t>
  </si>
  <si>
    <t xml:space="preserve">99999  </t>
  </si>
  <si>
    <t xml:space="preserve">Nespecifikovany vykon                             </t>
  </si>
  <si>
    <t xml:space="preserve">13071  </t>
  </si>
  <si>
    <t xml:space="preserve">LARVÁLNÍ LÉČBA RAN                                </t>
  </si>
  <si>
    <t xml:space="preserve">61421  </t>
  </si>
  <si>
    <t>OPERACE TVRDÉHO A MĚKKÉHO NOSU PRO FUNKČNÍ PORUCHU</t>
  </si>
  <si>
    <t xml:space="preserve">61463  </t>
  </si>
  <si>
    <t xml:space="preserve">REDUKCE STEHNA NEBO PAŽE EXCIZÍ                   </t>
  </si>
  <si>
    <t xml:space="preserve">61163  </t>
  </si>
  <si>
    <t xml:space="preserve">PŘENOS NEBO ODPOJENÍ STOPKY KOŽNÍHO LALOKU        </t>
  </si>
  <si>
    <t xml:space="preserve">61139  </t>
  </si>
  <si>
    <t xml:space="preserve">ODBĚR ŠLACHOVÉHO ŠTĚPU                            </t>
  </si>
  <si>
    <t xml:space="preserve">61155  </t>
  </si>
  <si>
    <t>UZAVŘENÍ DEFEKTU KOŽNÍM LALOKEM PŘÍMÝM ZE VZDÁLENÉ</t>
  </si>
  <si>
    <t xml:space="preserve">66441  </t>
  </si>
  <si>
    <t>REKONSTRUKCE JEDNODUCHÉ ŠLACHY - RUKA, ZÁPĚSTÍ - D</t>
  </si>
  <si>
    <t xml:space="preserve">61201  </t>
  </si>
  <si>
    <t xml:space="preserve">REPLANTACE JEDNOHO PRSTU                          </t>
  </si>
  <si>
    <t xml:space="preserve">75391  </t>
  </si>
  <si>
    <t xml:space="preserve">TARSORAFIE, BLEFARORAFIE (1 OKO)                  </t>
  </si>
  <si>
    <t xml:space="preserve">61235  </t>
  </si>
  <si>
    <t xml:space="preserve">ARTHRODÉZA MP NEBO IP KLOUBU                      </t>
  </si>
  <si>
    <t xml:space="preserve">62421  </t>
  </si>
  <si>
    <t xml:space="preserve">61449  </t>
  </si>
  <si>
    <t>ABLACE PRSU SE ZACHOVÁNÍM DVORCE (SUBKUTÁNNÍ MASTE</t>
  </si>
  <si>
    <t xml:space="preserve">71655  </t>
  </si>
  <si>
    <t xml:space="preserve">OTEVŘENÁ REPOZICE ZLOMENINY NOSNÍCH KŮSTEK        </t>
  </si>
  <si>
    <t xml:space="preserve">62520  </t>
  </si>
  <si>
    <t xml:space="preserve">XENOTRANSPLANTACE 1 - 5% POVRCHU TĚLA             </t>
  </si>
  <si>
    <t xml:space="preserve">66741  </t>
  </si>
  <si>
    <t xml:space="preserve">REKONSTRUKCE DIG. SUPRADUCTI V. NOHY              </t>
  </si>
  <si>
    <t xml:space="preserve">61407  </t>
  </si>
  <si>
    <t xml:space="preserve">61175  </t>
  </si>
  <si>
    <t>VOLNÝ PŘENOS VASKULARIZOVANÉ KOSTI, PŘENOS PRSTU Z</t>
  </si>
  <si>
    <t xml:space="preserve">61217  </t>
  </si>
  <si>
    <t xml:space="preserve">TRANSPOZICE ŠLACHY FLEXORU                        </t>
  </si>
  <si>
    <t xml:space="preserve">61405  </t>
  </si>
  <si>
    <t xml:space="preserve">62180  </t>
  </si>
  <si>
    <t xml:space="preserve">POPÁLENINY - OŠETŘENÍ A PŘEVAZ, 15 - 20 % POVRCHU </t>
  </si>
  <si>
    <t xml:space="preserve">61465  </t>
  </si>
  <si>
    <t xml:space="preserve">OPERACE LYMFEDÉMU DOLNÍ KONČETINY SUPERDERMATOMEM </t>
  </si>
  <si>
    <t xml:space="preserve">61171  </t>
  </si>
  <si>
    <t>VOLNÝ PŘENOS KOŽNÍHO A FASCIOKUTÁNNÍHO LALOKU MIKR</t>
  </si>
  <si>
    <t xml:space="preserve">61361  </t>
  </si>
  <si>
    <t xml:space="preserve">JEDNODOBÁ REKONSTRUKCE U HYPOSPADIE DISTÁLNÍ      </t>
  </si>
  <si>
    <t xml:space="preserve">65321  </t>
  </si>
  <si>
    <t xml:space="preserve">KOREKCE BRADY - OSTEOTOMIE (VČETNĚ ZVĚTŠENÍ BRADY </t>
  </si>
  <si>
    <t xml:space="preserve">61203  </t>
  </si>
  <si>
    <t xml:space="preserve">REPLANTACE RUKY VE DLANI                          </t>
  </si>
  <si>
    <t xml:space="preserve">61422  </t>
  </si>
  <si>
    <t xml:space="preserve">RINOPLASTIKA - MĚKKÝ NOS                          </t>
  </si>
  <si>
    <t xml:space="preserve">61455  </t>
  </si>
  <si>
    <t xml:space="preserve">ODSTRANĚNÍ IMPLANTÁTU PRSU S KAPSULEKTOMIÍ        </t>
  </si>
  <si>
    <t xml:space="preserve">61319  </t>
  </si>
  <si>
    <t xml:space="preserve">KOREKCE NOSU PO ROZŠTĚPU                          </t>
  </si>
  <si>
    <t>6F5</t>
  </si>
  <si>
    <t xml:space="preserve">71749  </t>
  </si>
  <si>
    <t xml:space="preserve">BLOKOVÁ DISEKCE KRČNÍCH UZLIN                     </t>
  </si>
  <si>
    <t>30</t>
  </si>
  <si>
    <t>31</t>
  </si>
  <si>
    <t>0111054</t>
  </si>
  <si>
    <t xml:space="preserve">DRÁT KIRSCHNER., DL. 70,140 MM, PR. 0,8 - 3 MM    </t>
  </si>
  <si>
    <t>32</t>
  </si>
  <si>
    <t>50</t>
  </si>
  <si>
    <t>59</t>
  </si>
  <si>
    <t xml:space="preserve">22 - KLINIKA NUKLEÁRNÍ MEDICÍNY                    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</si>
  <si>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</si>
  <si>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</si>
  <si>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35 - TRANSFÚZNÍ ODDĚLENÍ 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</si>
  <si>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</si>
  <si>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</si>
  <si>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</si>
  <si>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22</t>
  </si>
  <si>
    <t>407</t>
  </si>
  <si>
    <t>0093625</t>
  </si>
  <si>
    <t xml:space="preserve">ULTRAVIST 370                                     </t>
  </si>
  <si>
    <t>0093626</t>
  </si>
  <si>
    <t>0095609</t>
  </si>
  <si>
    <t xml:space="preserve">MICROPAQUE CT                                     </t>
  </si>
  <si>
    <t>0002087</t>
  </si>
  <si>
    <t xml:space="preserve">18F-FDG                                           </t>
  </si>
  <si>
    <t>0002095</t>
  </si>
  <si>
    <t xml:space="preserve">99MTC-NANOKOLOID ALB.INJ.                         </t>
  </si>
  <si>
    <t>0002100</t>
  </si>
  <si>
    <t xml:space="preserve">99mTc-HYNIC-TOC inj.                              </t>
  </si>
  <si>
    <t xml:space="preserve">47269  </t>
  </si>
  <si>
    <t xml:space="preserve">TOMOGRAFICKÁ SCINTIGRAFIE - SPECT                 </t>
  </si>
  <si>
    <t xml:space="preserve">47267  </t>
  </si>
  <si>
    <t xml:space="preserve">SCINTIGRAFIE  NÁDORU                              </t>
  </si>
  <si>
    <t xml:space="preserve">47275  </t>
  </si>
  <si>
    <t xml:space="preserve">SCINTIGRAFIE SENTINELOVÉ UZLINY                   </t>
  </si>
  <si>
    <t>818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</si>
  <si>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</si>
  <si>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</si>
  <si>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</si>
  <si>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</si>
  <si>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96813  </t>
  </si>
  <si>
    <t xml:space="preserve">ANTITROMBIN III, CHROMOGENNÍ METODOU (SÉRIE)      </t>
  </si>
  <si>
    <t xml:space="preserve">96847  </t>
  </si>
  <si>
    <t>FIBRIN/FIBRINOGEN DEGRADAČNÍ PRODUKTY SEMIKVANTITA</t>
  </si>
  <si>
    <t xml:space="preserve">96325  </t>
  </si>
  <si>
    <t xml:space="preserve">FIBRINOGEN (SÉRIE)                                </t>
  </si>
  <si>
    <t xml:space="preserve">96621  </t>
  </si>
  <si>
    <t xml:space="preserve">AKTIVOVANÝ PARTIALNÍ TROMBOPLASTINOVÝ TEST (APTT) </t>
  </si>
  <si>
    <t xml:space="preserve">96711  </t>
  </si>
  <si>
    <t>PANOPTICKÉ OBARVENÍ NÁTĚRU PERIFERNÍ KRVE NEBO ASP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</si>
  <si>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</si>
  <si>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</si>
  <si>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</si>
  <si>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</si>
  <si>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96617  </t>
  </si>
  <si>
    <t xml:space="preserve">TROMBINOVÝ ČAS                                    </t>
  </si>
  <si>
    <t xml:space="preserve">96515  </t>
  </si>
  <si>
    <t xml:space="preserve">FIBRIN DEGRADAČNÍ PRODUKTY KVANTITATIVNĚ          </t>
  </si>
  <si>
    <t xml:space="preserve">96115  </t>
  </si>
  <si>
    <t xml:space="preserve">FAKTOR XIII AKTIVITA - ORIENTAČNĚ                 </t>
  </si>
  <si>
    <t>33</t>
  </si>
  <si>
    <t>801</t>
  </si>
  <si>
    <t xml:space="preserve">81481  </t>
  </si>
  <si>
    <t xml:space="preserve">AMYLÁZA PANKREATICKÁ                       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</si>
  <si>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</si>
  <si>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</si>
  <si>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</si>
  <si>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</si>
  <si>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</si>
  <si>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</si>
  <si>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81563  </t>
  </si>
  <si>
    <t xml:space="preserve">OSMOLALITA (SÉRUM, MOČ)                           </t>
  </si>
  <si>
    <t xml:space="preserve">93159  </t>
  </si>
  <si>
    <t xml:space="preserve">CHORIOGONADOTROPIN (HCG)                          </t>
  </si>
  <si>
    <t xml:space="preserve">93185  </t>
  </si>
  <si>
    <t xml:space="preserve">TRIJODTYRONIN CELKOVÝ (TT3)                       </t>
  </si>
  <si>
    <t xml:space="preserve">81585  </t>
  </si>
  <si>
    <t xml:space="preserve">ACIDOBAZICKÁ ROVNOVÁHA                            </t>
  </si>
  <si>
    <t xml:space="preserve">81703  </t>
  </si>
  <si>
    <t xml:space="preserve">CYSTATIN C                                        </t>
  </si>
  <si>
    <t xml:space="preserve">93225  </t>
  </si>
  <si>
    <t xml:space="preserve">PROSTATICKÝ SPECIFICKÝ ANTIGEN (PSA)        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</si>
  <si>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</si>
  <si>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</si>
  <si>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</si>
  <si>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</si>
  <si>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81473  </t>
  </si>
  <si>
    <t xml:space="preserve">CHOLESTEROL HDL                                   </t>
  </si>
  <si>
    <t xml:space="preserve">81527  </t>
  </si>
  <si>
    <t xml:space="preserve">CHOLESTEROL LDL                                   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</si>
  <si>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</si>
  <si>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</si>
  <si>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</si>
  <si>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</si>
  <si>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81153  </t>
  </si>
  <si>
    <t xml:space="preserve">GAMA-GLUTAMYLTRANSFERÁZA (GMT) STATIM             </t>
  </si>
  <si>
    <t xml:space="preserve">81533  </t>
  </si>
  <si>
    <t xml:space="preserve">LIPÁZA                                            </t>
  </si>
  <si>
    <t xml:space="preserve">81123  </t>
  </si>
  <si>
    <t xml:space="preserve">BILIRUBIN KONJUGOVANÝ STATIM                      </t>
  </si>
  <si>
    <t xml:space="preserve">81363  </t>
  </si>
  <si>
    <t xml:space="preserve">BILIRUBIN KONJUGOVANÝ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</si>
  <si>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</si>
  <si>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</si>
  <si>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</si>
  <si>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</si>
  <si>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</si>
  <si>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</si>
  <si>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81237  </t>
  </si>
  <si>
    <t xml:space="preserve">TROPONIN - T NEBO I ELISA                         </t>
  </si>
  <si>
    <t xml:space="preserve">81675  </t>
  </si>
  <si>
    <t xml:space="preserve">MIKROALBUMINURIE                                  </t>
  </si>
  <si>
    <t xml:space="preserve">93135  </t>
  </si>
  <si>
    <t xml:space="preserve">MYOGLOBIN V SÉRII                  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</si>
  <si>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</si>
  <si>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</si>
  <si>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</si>
  <si>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</si>
  <si>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81345  </t>
  </si>
  <si>
    <t xml:space="preserve">AMYLÁZA                                           </t>
  </si>
  <si>
    <t xml:space="preserve">81139  </t>
  </si>
  <si>
    <t xml:space="preserve">VÁPNÍK CELKOVÝ STATIM                             </t>
  </si>
  <si>
    <t xml:space="preserve">81155  </t>
  </si>
  <si>
    <t xml:space="preserve">GLUKÓZA KVANTITATIVNÍ STANOVENÍ STATIM            </t>
  </si>
  <si>
    <t xml:space="preserve">81451  </t>
  </si>
  <si>
    <t xml:space="preserve">HEMOGLOBIN VOLNÝ V PLAZMĚ                         </t>
  </si>
  <si>
    <t xml:space="preserve">91153  </t>
  </si>
  <si>
    <t xml:space="preserve">STANOVENÍ  C - REAKTIVNÍHO PROTEINU               </t>
  </si>
  <si>
    <t xml:space="preserve">81115  </t>
  </si>
  <si>
    <t xml:space="preserve">ALBUMIN SÉRUM (STATIM)                            </t>
  </si>
  <si>
    <t xml:space="preserve">81143  </t>
  </si>
  <si>
    <t xml:space="preserve">LAKTÁTDEHYDROGENÁZA STATIM                        </t>
  </si>
  <si>
    <t xml:space="preserve">81171  </t>
  </si>
  <si>
    <t xml:space="preserve">KYSELINA MLÉČNÁ (LAKTÁT) STATIM                   </t>
  </si>
  <si>
    <t xml:space="preserve">93213  </t>
  </si>
  <si>
    <t xml:space="preserve">VITAMIN B12                                       </t>
  </si>
  <si>
    <t xml:space="preserve">81145  </t>
  </si>
  <si>
    <t xml:space="preserve">DRASLÍK STATIM                                    </t>
  </si>
  <si>
    <t xml:space="preserve">91145  </t>
  </si>
  <si>
    <t xml:space="preserve">STANOVENÍ HAPTOGLOBINU                            </t>
  </si>
  <si>
    <t xml:space="preserve">81149  </t>
  </si>
  <si>
    <t xml:space="preserve">FOSFOR ANORGANICKÝ STATIM       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</si>
  <si>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</si>
  <si>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</si>
  <si>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</si>
  <si>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</si>
  <si>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81165  </t>
  </si>
  <si>
    <t xml:space="preserve">KREATINKINÁZA (CK) STATIM                         </t>
  </si>
  <si>
    <t xml:space="preserve">81167  </t>
  </si>
  <si>
    <t xml:space="preserve">KREATINKINÁZA IZOENZYMY (CK-MB) STATIM            </t>
  </si>
  <si>
    <t xml:space="preserve">81173  </t>
  </si>
  <si>
    <t xml:space="preserve">LIPÁZA STATIM                                     </t>
  </si>
  <si>
    <t xml:space="preserve">81121  </t>
  </si>
  <si>
    <t xml:space="preserve">BILIRUBIN CELKOVÝ STATIM                          </t>
  </si>
  <si>
    <t xml:space="preserve">81161  </t>
  </si>
  <si>
    <t xml:space="preserve">AMYLÁZA PANKREATICKÁ STATIM                       </t>
  </si>
  <si>
    <t xml:space="preserve">81125  </t>
  </si>
  <si>
    <t xml:space="preserve">BÍLKOVINY CELKOVÉ (SÉRUM) STATIM                  </t>
  </si>
  <si>
    <t xml:space="preserve">93199  </t>
  </si>
  <si>
    <t xml:space="preserve">TYREOGLOBULIN (TG)                                </t>
  </si>
  <si>
    <t xml:space="preserve">81157  </t>
  </si>
  <si>
    <t xml:space="preserve">CHLORIDY STATIM                                   </t>
  </si>
  <si>
    <t xml:space="preserve">81449  </t>
  </si>
  <si>
    <t xml:space="preserve">GLYKOVANÝ HEMOGLOBIN                              </t>
  </si>
  <si>
    <t xml:space="preserve">81117  </t>
  </si>
  <si>
    <t xml:space="preserve">AMYLASA (SÉRUM, MOČ) STATIM                       </t>
  </si>
  <si>
    <t xml:space="preserve">81113  </t>
  </si>
  <si>
    <t xml:space="preserve">A S T  STATIM                                     </t>
  </si>
  <si>
    <t xml:space="preserve">81141  </t>
  </si>
  <si>
    <t xml:space="preserve">VÁPNÍK IONIZOVANÝ STATIM                          </t>
  </si>
  <si>
    <t xml:space="preserve">91481  </t>
  </si>
  <si>
    <t xml:space="preserve">STANOVENÍ KONCENTRACE PROCALCITONINU              </t>
  </si>
  <si>
    <t xml:space="preserve">81267  </t>
  </si>
  <si>
    <t xml:space="preserve">GLUTATHIONPEROXIDÁZA                              </t>
  </si>
  <si>
    <t>34</t>
  </si>
  <si>
    <t>809</t>
  </si>
  <si>
    <t>0003134</t>
  </si>
  <si>
    <t xml:space="preserve">GADOVIST 1,0 MMOL/ML                              </t>
  </si>
  <si>
    <t>0022075</t>
  </si>
  <si>
    <t xml:space="preserve">IOMERON 400                                       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</si>
  <si>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</si>
  <si>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</si>
  <si>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</si>
  <si>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</si>
  <si>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0045123</t>
  </si>
  <si>
    <t>0045124</t>
  </si>
  <si>
    <t>0065978</t>
  </si>
  <si>
    <t xml:space="preserve">DOTAREM                                           </t>
  </si>
  <si>
    <t>0077019</t>
  </si>
  <si>
    <t>0038483</t>
  </si>
  <si>
    <t xml:space="preserve">DRÁT VODÍCÍ GUIDE WIRE M                          </t>
  </si>
  <si>
    <t>0038498</t>
  </si>
  <si>
    <t xml:space="preserve">KATETR ANGIOGRAFICKÝ GLIDECATH                    </t>
  </si>
  <si>
    <t>0038505</t>
  </si>
  <si>
    <t xml:space="preserve">SOUPRAVA ZAVÁDĚCÍ INTRODUCER                      </t>
  </si>
  <si>
    <t>0048606</t>
  </si>
  <si>
    <t xml:space="preserve">KATETR ABLAČNÍ ATS CRYOMAZE FROSTBYTE,60CM1       </t>
  </si>
  <si>
    <t>0052140</t>
  </si>
  <si>
    <t xml:space="preserve">KATETR DILATAČNÍ PTA WANDA, SMASH                 </t>
  </si>
  <si>
    <t>0053643</t>
  </si>
  <si>
    <t xml:space="preserve">KATETR BALONKOVÝ PTA QUADRIMATRIX/MARS            </t>
  </si>
  <si>
    <t>0057150</t>
  </si>
  <si>
    <t xml:space="preserve">KATETR BALÓNKOVÝ PTA - OPTI-PLAST SHAFT 75-135CM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</si>
  <si>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</si>
  <si>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</si>
  <si>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</si>
  <si>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</si>
  <si>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0151457</t>
  </si>
  <si>
    <t xml:space="preserve">KATETR BALÓNKOVÝ PTA - PROFILER                   </t>
  </si>
  <si>
    <t xml:space="preserve">89411  </t>
  </si>
  <si>
    <t xml:space="preserve">PŘEHLEDNÁ  ČI SELEKTIVNÍ ANGIOGRAFIE              </t>
  </si>
  <si>
    <t xml:space="preserve">89311  </t>
  </si>
  <si>
    <t xml:space="preserve">INTERVENČNÍ VÝKON ŘÍZENÝ RDG METODOU (SKIASKOPIE, </t>
  </si>
  <si>
    <t xml:space="preserve">89143  </t>
  </si>
  <si>
    <t xml:space="preserve">RTG BŘICHA                                        </t>
  </si>
  <si>
    <t xml:space="preserve">89201  </t>
  </si>
  <si>
    <t>SKIASKOPIE NA OPERAČNÍM ČI ZÁKROKOVÉM SÁLE MOBILNÍ</t>
  </si>
  <si>
    <t xml:space="preserve">89131  </t>
  </si>
  <si>
    <t xml:space="preserve">RTG HRUDNÍKU                                      </t>
  </si>
  <si>
    <t xml:space="preserve">89725  </t>
  </si>
  <si>
    <t xml:space="preserve">OPAKOVANÉ ČI DOPLŇUJÍCÍ VYŠETŘENÍ MR              </t>
  </si>
  <si>
    <t xml:space="preserve">89713  </t>
  </si>
  <si>
    <t>MR ZOBRAZENÍ HLAVY, KONČETIN, KLOUBU, JEDNOHO ÚSEK</t>
  </si>
  <si>
    <t xml:space="preserve">89419  </t>
  </si>
  <si>
    <t xml:space="preserve">PUNKČNÍ ANGIOGRAFIE                               </t>
  </si>
  <si>
    <t xml:space="preserve">89615  </t>
  </si>
  <si>
    <t>CT VYŠETŘENÍ S VĚTŠÍM POČTEM SKENŮ (NAD 30), BEZ P</t>
  </si>
  <si>
    <t xml:space="preserve">89715  </t>
  </si>
  <si>
    <t>MR ZOBRAZENÍ KRKU, HRUDNÍKU, BŘICHA, PÁNVE (VČETNĚ</t>
  </si>
  <si>
    <t xml:space="preserve">89415  </t>
  </si>
  <si>
    <t xml:space="preserve">PŘEHLEDNÁ ČI SELEKTIVNÍ ANGIOGRAFIE NAVAZUJÍCÍ NA </t>
  </si>
  <si>
    <t xml:space="preserve">89423  </t>
  </si>
  <si>
    <t xml:space="preserve">PERKUTÁNNÍ TRANSLUMINÁLNÍ ANGIOPLASTIKA           </t>
  </si>
  <si>
    <t xml:space="preserve">89323  </t>
  </si>
  <si>
    <t xml:space="preserve">TERAPEUTICKÁ EMBOLIZACE V CÉVNÍM ŘEČIŠTI          </t>
  </si>
  <si>
    <t xml:space="preserve">89127  </t>
  </si>
  <si>
    <t xml:space="preserve">RTG KOSTÍ A KLOUBŮ KONČETIN                       </t>
  </si>
  <si>
    <t xml:space="preserve">89123  </t>
  </si>
  <si>
    <t xml:space="preserve">RTG PÁNVE NEBO KYČELNÍHO KLOUBU          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</si>
  <si>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</si>
  <si>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</si>
  <si>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</si>
  <si>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</si>
  <si>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</si>
  <si>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</si>
  <si>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89113  </t>
  </si>
  <si>
    <t xml:space="preserve">RTG LEBKY, CÍLENÉ SNÍMKY                          </t>
  </si>
  <si>
    <t xml:space="preserve">89119  </t>
  </si>
  <si>
    <t xml:space="preserve">RTG HRUDNÍ NEBO BEDERNÍ PÁTEŘE                    </t>
  </si>
  <si>
    <t xml:space="preserve">89417  </t>
  </si>
  <si>
    <t xml:space="preserve">89117  </t>
  </si>
  <si>
    <t xml:space="preserve">RTG KRKU A KRČNÍ PÁTEŘE                           </t>
  </si>
  <si>
    <t xml:space="preserve">89115  </t>
  </si>
  <si>
    <t xml:space="preserve">RTG LEBKY, PŘEHLEDNÉ SNÍMKY                       </t>
  </si>
  <si>
    <t>35</t>
  </si>
  <si>
    <t>222</t>
  </si>
  <si>
    <t xml:space="preserve">22129  </t>
  </si>
  <si>
    <t xml:space="preserve">VYŠETŘENÍ JEDNOHO ERYTROCYTÁRNÍHO ANTIGENU (KROMĚ </t>
  </si>
  <si>
    <t xml:space="preserve">22214  </t>
  </si>
  <si>
    <t>SCREENING ANTIERYTROCYTÁRNÍCH PROTILÁTEK - V SÉRII</t>
  </si>
  <si>
    <t xml:space="preserve">22112  </t>
  </si>
  <si>
    <t xml:space="preserve">VYŠETŘENÍ KREVNÍ SKUPINY ABO, RH (D) V SÉRII      </t>
  </si>
  <si>
    <t xml:space="preserve">22221  </t>
  </si>
  <si>
    <t>DOPLNĚNÍ SCREENINGU ANTIERYTROCYTÁRNÍCH PROTILÁTEK</t>
  </si>
  <si>
    <t xml:space="preserve">22119  </t>
  </si>
  <si>
    <t>VYŠETŘENÍ KOMPATIBILITY TRANSFÚZNÍHO PŘÍPRAVKU OBS</t>
  </si>
  <si>
    <t xml:space="preserve">22355  </t>
  </si>
  <si>
    <t>KONZULTACE ODBORNÉHO TRANSFÚZIOLOGA - IMUNOHEMATOL</t>
  </si>
  <si>
    <t xml:space="preserve">22111  </t>
  </si>
  <si>
    <t xml:space="preserve">VYŠETŘENÍ KREVNÍ SKUPINY ABO RH (D) - STATIM      </t>
  </si>
  <si>
    <t xml:space="preserve">22212  </t>
  </si>
  <si>
    <t>SCREENING ANTIERYTROCYTÁRNÍCH PROTILÁTEK - STATIM,</t>
  </si>
  <si>
    <t xml:space="preserve">22223  </t>
  </si>
  <si>
    <t xml:space="preserve">22117  </t>
  </si>
  <si>
    <t xml:space="preserve">22347  </t>
  </si>
  <si>
    <t>IDENTIFIKACE ANTIERYTROCYTÁRNÍCH PROTILÁTEK - SLOU</t>
  </si>
  <si>
    <t xml:space="preserve">22133  </t>
  </si>
  <si>
    <t xml:space="preserve">PŘÍMÝ ANTIGLOBULINOVÝ TEST                        </t>
  </si>
  <si>
    <t xml:space="preserve">22325  </t>
  </si>
  <si>
    <t>ABSORPCE PROTILÁTEK PROTI ERYTROCYTUM PŘI URČOVÁNÍ</t>
  </si>
  <si>
    <t xml:space="preserve">22357  </t>
  </si>
  <si>
    <t>KONZULTACE DISKREPANTNÍHO A DIAGNOSTICKY OBTÍŽNÉHO</t>
  </si>
  <si>
    <t xml:space="preserve">22131  </t>
  </si>
  <si>
    <t xml:space="preserve">VYŠETŘENÍ CHLADOVÝCH AGLUTININŮ                   </t>
  </si>
  <si>
    <t>37</t>
  </si>
  <si>
    <t>807</t>
  </si>
  <si>
    <t xml:space="preserve">87427  </t>
  </si>
  <si>
    <t>CYTOLOGICKÉ NÁTĚRY  NECENTRIFUGOVANÉ TEKUTINY - 4-</t>
  </si>
  <si>
    <t xml:space="preserve">94119  </t>
  </si>
  <si>
    <t xml:space="preserve">IZOLACE A UCHOVÁNÍ LIDSKÉ DNA (RNA)               </t>
  </si>
  <si>
    <t xml:space="preserve">87435  </t>
  </si>
  <si>
    <t>STANDARDNÍ CYTOLOGICKÉ BARVENÍ,  ZA 4-10  PREPARÁT</t>
  </si>
  <si>
    <t xml:space="preserve">94199  </t>
  </si>
  <si>
    <t xml:space="preserve">AMPLIFIKACE METODOU PCR                           </t>
  </si>
  <si>
    <t xml:space="preserve">87415  </t>
  </si>
  <si>
    <t xml:space="preserve">CYTOLOGICKÉ OTISKY A STĚRY -  ZA 4-10 PREPARÁTŮ   </t>
  </si>
  <si>
    <t xml:space="preserve">94123  </t>
  </si>
  <si>
    <t xml:space="preserve">PCR ANALÝZA LIDSKÉ DNA                            </t>
  </si>
  <si>
    <t xml:space="preserve">87447  </t>
  </si>
  <si>
    <t xml:space="preserve">CYTOLOGICKÉ PREPARÁTY ZHOTOVENÉ CYTOCENTRIFUGOU   </t>
  </si>
  <si>
    <t xml:space="preserve">87525  </t>
  </si>
  <si>
    <t>STANOVENÍ CYTOLOGICKÉ DIAGNÓZY III. STUPNĚ OBTÍŽNO</t>
  </si>
  <si>
    <t xml:space="preserve">87449  </t>
  </si>
  <si>
    <t xml:space="preserve">SCREENINGOVÉ ODEČÍTÁNÍ CYTOLOGICKÝCH NÁLEZŮ (ZA 1 </t>
  </si>
  <si>
    <t xml:space="preserve">87433  </t>
  </si>
  <si>
    <t xml:space="preserve">STANDARDNÍ CYTOLOGICKÉ BARVENÍ,  ZA 1-3 PREPARÁTY </t>
  </si>
  <si>
    <t xml:space="preserve">87413  </t>
  </si>
  <si>
    <t xml:space="preserve">CYTOLOGICKÉ OTISKY A STĚRY -  ZA 1-3 PREPARÁTY    </t>
  </si>
  <si>
    <t xml:space="preserve">87519  </t>
  </si>
  <si>
    <t>STANOVENÍ CYTOLOGICKÉ DIAGNÓZY II. STUPNĚ OBTÍŽNOS</t>
  </si>
  <si>
    <t xml:space="preserve">87135  </t>
  </si>
  <si>
    <t xml:space="preserve">VYŠETŘENÍ MORFOMETRICKÉ - ZA KAŽDÝ PARAMETR       </t>
  </si>
  <si>
    <t xml:space="preserve">87217  </t>
  </si>
  <si>
    <t>PROKRAJOVÁNÍ BLOKU (POLOSÉRIOVÉ ŘEZY) S 1-3 PREPAR</t>
  </si>
  <si>
    <t xml:space="preserve">87517  </t>
  </si>
  <si>
    <t>STANOVENÍ BIOPTICKÉ DIAGNÓZY II. STUPNĚ OBTÍŽNOSTI</t>
  </si>
  <si>
    <t xml:space="preserve">87215  </t>
  </si>
  <si>
    <t>DALŠÍ BLOK SE STANDARTNÍM PREPARÁTEM (OD 3. BIOPTI</t>
  </si>
  <si>
    <t xml:space="preserve">87523  </t>
  </si>
  <si>
    <t>STANOVENÍ BIOPTICKÉ DIAGNÓZY III. STUPNĚ OBTÍŽNOST</t>
  </si>
  <si>
    <t xml:space="preserve">87696  </t>
  </si>
  <si>
    <t xml:space="preserve">(VZP) IMUNOHISTOCHEMICKÉ VYŠETŘENÍ CERTIFIKOVANÝM </t>
  </si>
  <si>
    <t xml:space="preserve">87231  </t>
  </si>
  <si>
    <t xml:space="preserve">IMUNOHISTOCHEMIE (ZA KAŽDÝ MARKER Z 1 BLOKU)      </t>
  </si>
  <si>
    <t xml:space="preserve">87219  </t>
  </si>
  <si>
    <t>ODVÁPNĚNÍ, ZMĚKČOVÁNÍ MATERIÁLU (ZA KAŽDÉ ZAPOČATÉ</t>
  </si>
  <si>
    <t xml:space="preserve">87617  </t>
  </si>
  <si>
    <t xml:space="preserve">STANOVENÍ DIAGNÓZY IV. STUPNĚ OBTÍŽNOSTI Z JINÉHO </t>
  </si>
  <si>
    <t xml:space="preserve">87127  </t>
  </si>
  <si>
    <t>JEDNODUCHÝ BIOPTICKÝ VZOREK: MAKROSKOPICKÉ POSOUZE</t>
  </si>
  <si>
    <t xml:space="preserve">87131  </t>
  </si>
  <si>
    <t>BIOPTICKÝ MATERIÁL S ČÁSTEČNÉ NEBO RADIKÁLNÍ EKTOM</t>
  </si>
  <si>
    <t xml:space="preserve">87225  </t>
  </si>
  <si>
    <t>SPECIELNI BARVENÍ SLOŽITÉ (ZA KAŽDÝ PREPARÁT ZE ZM</t>
  </si>
  <si>
    <t xml:space="preserve">87227  </t>
  </si>
  <si>
    <t>ENZYMOVÁ HISTOCHEMIE I. (ZA KAŽDÝ MARKER Z 1 BLOKU</t>
  </si>
  <si>
    <t xml:space="preserve">87511  </t>
  </si>
  <si>
    <t xml:space="preserve">STANOVENÍ BIOPTICKÉ DIAGNÓZY I. STUPNĚ OBTÍŽNOSTI </t>
  </si>
  <si>
    <t xml:space="preserve">87223  </t>
  </si>
  <si>
    <t>SPECIELNÍ BARVENÍ JEDNODUCHÉ (KAŽDÝ PREPARÁT Z PAR</t>
  </si>
  <si>
    <t xml:space="preserve">87613  </t>
  </si>
  <si>
    <t>TECHNICKO ADMINISTRATIVNÍ KOMPONENTA BIOPSIE (STAN</t>
  </si>
  <si>
    <t xml:space="preserve">87133  </t>
  </si>
  <si>
    <t>BIOPTICKÝ MATERIÁL ZÍSKANÝ KOMPLEXNÍ EKTOMIÍ: MAKR</t>
  </si>
  <si>
    <t xml:space="preserve">87213  </t>
  </si>
  <si>
    <t>PEROPERAČNÍ BIOPSIE (TECHNICKÁ KOMPONENTA ZA KAŽDÝ</t>
  </si>
  <si>
    <t xml:space="preserve">87611  </t>
  </si>
  <si>
    <t>TECHNICKÁ KOMPONENTA MIKROSKOPICKÉHO VYŠETŘENÍ PIT</t>
  </si>
  <si>
    <t xml:space="preserve">87129  </t>
  </si>
  <si>
    <t>VÍCEČETNÉ MALÉ BIOPTICKÉ VZORKY: MAKROSKOPICKÉ POS</t>
  </si>
  <si>
    <t xml:space="preserve">87431  </t>
  </si>
  <si>
    <t xml:space="preserve">PREPARÁTY METODOU CYTOBLOKU - ZA KAŽDÝ PREPARÁT   </t>
  </si>
  <si>
    <t xml:space="preserve">87235  </t>
  </si>
  <si>
    <t>VYŠETŘENÍ PREPARÁTU SPECIELNĚ BARVENÉHO NA MIKROOR</t>
  </si>
  <si>
    <t xml:space="preserve">87411  </t>
  </si>
  <si>
    <t>PEROPERAČNÍ CYTOLOGIE (TECHNICKÁ KOMPONENTA ZA KAŽ</t>
  </si>
  <si>
    <t xml:space="preserve">87311  </t>
  </si>
  <si>
    <t>ELEKTRONOVĚ MIKROSKOPICKÁ METODA ULTRATENKÝCH ŘEZŮ</t>
  </si>
  <si>
    <t xml:space="preserve">87429  </t>
  </si>
  <si>
    <t>CYTOLOGICKÉ NÁTĚRY  NECENTRIFUGOVANÉ TEKUTINY - VÍ</t>
  </si>
  <si>
    <t xml:space="preserve">87011  </t>
  </si>
  <si>
    <t>KONZULTACE NÁLEZU PATOLOGEM CÍLENÁ NA ŽÁDOST OŠETŘ</t>
  </si>
  <si>
    <t>40</t>
  </si>
  <si>
    <t xml:space="preserve">82079  </t>
  </si>
  <si>
    <t>STANOVENÍ PROTILÁTEK PROTI ANTIGENŮM VIRŮ (MIMO VI</t>
  </si>
  <si>
    <t xml:space="preserve">82077  </t>
  </si>
  <si>
    <t>STANOVENÍ PROTILÁTEK PROTI ANTIGENŮM VIRŮ HEPATITI</t>
  </si>
  <si>
    <t xml:space="preserve">82063  </t>
  </si>
  <si>
    <t xml:space="preserve">STANOVENÍ CITLIVOSTI NA ATB KVALITATIVNÍ METODOU  </t>
  </si>
  <si>
    <t xml:space="preserve">82069  </t>
  </si>
  <si>
    <t xml:space="preserve">STANOVENÍ PRODUKCE BETA-LAKTAMÁZY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</si>
  <si>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</si>
  <si>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</si>
  <si>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</si>
  <si>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</si>
  <si>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82061  </t>
  </si>
  <si>
    <t xml:space="preserve">IDENTIFIKACE ANAEROBNÍHO KMENE PODROBNÁ           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</si>
  <si>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</si>
  <si>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</si>
  <si>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</si>
  <si>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</si>
  <si>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82097  </t>
  </si>
  <si>
    <t xml:space="preserve">STANOVENÍ PROTILÁTEK PROTI EBV (ELISA)            </t>
  </si>
  <si>
    <t xml:space="preserve">91399  </t>
  </si>
  <si>
    <t>CHARAKTERISTIKA ANTIGENŮ A PROTILÁTEK ELEKTROFORÉZ</t>
  </si>
  <si>
    <t xml:space="preserve">82087  </t>
  </si>
  <si>
    <t xml:space="preserve">STANOVENÍ PROTILÁTEK AGLUTINACÍ                   </t>
  </si>
  <si>
    <t xml:space="preserve">82001  </t>
  </si>
  <si>
    <t>KONSULTACE K MIKROBIOLOGICKÉMU, PARAZITOLOGICKÉMU,</t>
  </si>
  <si>
    <t xml:space="preserve">82083  </t>
  </si>
  <si>
    <t>PRŮKAZ BAKTERIÁLNÍHO TOXINU BIOLOGICKÝM POKUSEM NA</t>
  </si>
  <si>
    <t xml:space="preserve">82131  </t>
  </si>
  <si>
    <t>IDENTIFIKACE BAKTERIÁLNÍHO KMENE V KULTUŘE (POMNOŽ</t>
  </si>
  <si>
    <t>41</t>
  </si>
  <si>
    <t>813</t>
  </si>
  <si>
    <t xml:space="preserve">86413  </t>
  </si>
  <si>
    <t xml:space="preserve">SCREENING PROTILÁTEK NA PANELU 30TI DÁRCŮ         </t>
  </si>
  <si>
    <t xml:space="preserve">22217  </t>
  </si>
  <si>
    <t xml:space="preserve">SCREENINGOVÉ VYŠETŘENÍ TROMBOCYTÁRNÍCH PROTILÁTEK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</si>
</sst>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61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3" fontId="0" fillId="0" borderId="0" xfId="0" applyNumberForma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9" fontId="3" fillId="0" borderId="71" xfId="53" applyNumberFormat="1" applyFont="1" applyFill="1" applyBorder="1"/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30" fillId="4" borderId="35" xfId="1" applyFill="1" applyBorder="1" applyAlignment="1">
      <alignment horizontal="left" wrapText="1" indent="2"/>
    </xf>
    <xf numFmtId="0" fontId="54" fillId="2" borderId="35" xfId="1" applyFont="1" applyFill="1" applyBorder="1" applyAlignment="1">
      <alignment horizontal="left" indent="2"/>
    </xf>
    <xf numFmtId="0" fontId="54" fillId="2" borderId="35" xfId="1" applyFont="1" applyFill="1" applyBorder="1" applyAlignment="1"/>
    <xf numFmtId="0" fontId="55" fillId="3" borderId="19" xfId="1" applyFont="1" applyFill="1" applyBorder="1"/>
    <xf numFmtId="0" fontId="55" fillId="2" borderId="35" xfId="1" applyFont="1" applyFill="1" applyBorder="1" applyAlignment="1"/>
    <xf numFmtId="0" fontId="55" fillId="4" borderId="19" xfId="1" applyFont="1" applyFill="1" applyBorder="1" applyAlignment="1">
      <alignment horizontal="left"/>
    </xf>
    <xf numFmtId="0" fontId="55" fillId="2" borderId="19" xfId="1" applyFont="1" applyFill="1" applyBorder="1" applyAlignment="1"/>
    <xf numFmtId="0" fontId="55" fillId="4" borderId="57" xfId="1" applyFont="1" applyFill="1" applyBorder="1" applyAlignment="1">
      <alignment horizontal="left"/>
    </xf>
    <xf numFmtId="0" fontId="55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vertical="center" wrapText="1"/>
    </xf>
    <xf numFmtId="0" fontId="56" fillId="0" borderId="0" xfId="1" applyFont="1" applyFill="1"/>
    <xf numFmtId="3" fontId="37" fillId="7" borderId="77" xfId="0" applyNumberFormat="1" applyFont="1" applyFill="1" applyBorder="1" applyAlignment="1">
      <alignment horizontal="right" vertical="top"/>
    </xf>
    <xf numFmtId="3" fontId="37" fillId="7" borderId="78" xfId="0" applyNumberFormat="1" applyFont="1" applyFill="1" applyBorder="1" applyAlignment="1">
      <alignment horizontal="right" vertical="top"/>
    </xf>
    <xf numFmtId="174" fontId="37" fillId="7" borderId="79" xfId="0" applyNumberFormat="1" applyFont="1" applyFill="1" applyBorder="1" applyAlignment="1">
      <alignment horizontal="right" vertical="top"/>
    </xf>
    <xf numFmtId="3" fontId="37" fillId="0" borderId="77" xfId="0" applyNumberFormat="1" applyFont="1" applyBorder="1" applyAlignment="1">
      <alignment horizontal="right" vertical="top"/>
    </xf>
    <xf numFmtId="174" fontId="37" fillId="7" borderId="80" xfId="0" applyNumberFormat="1" applyFont="1" applyFill="1" applyBorder="1" applyAlignment="1">
      <alignment horizontal="right" vertical="top"/>
    </xf>
    <xf numFmtId="3" fontId="39" fillId="7" borderId="82" xfId="0" applyNumberFormat="1" applyFont="1" applyFill="1" applyBorder="1" applyAlignment="1">
      <alignment horizontal="right" vertical="top"/>
    </xf>
    <xf numFmtId="3" fontId="39" fillId="7" borderId="83" xfId="0" applyNumberFormat="1" applyFont="1" applyFill="1" applyBorder="1" applyAlignment="1">
      <alignment horizontal="right" vertical="top"/>
    </xf>
    <xf numFmtId="174" fontId="39" fillId="7" borderId="84" xfId="0" applyNumberFormat="1" applyFont="1" applyFill="1" applyBorder="1" applyAlignment="1">
      <alignment horizontal="right" vertical="top"/>
    </xf>
    <xf numFmtId="3" fontId="39" fillId="0" borderId="82" xfId="0" applyNumberFormat="1" applyFont="1" applyBorder="1" applyAlignment="1">
      <alignment horizontal="right" vertical="top"/>
    </xf>
    <xf numFmtId="0" fontId="39" fillId="7" borderId="85" xfId="0" applyFont="1" applyFill="1" applyBorder="1" applyAlignment="1">
      <alignment horizontal="right" vertical="top"/>
    </xf>
    <xf numFmtId="0" fontId="37" fillId="7" borderId="80" xfId="0" applyFont="1" applyFill="1" applyBorder="1" applyAlignment="1">
      <alignment horizontal="right" vertical="top"/>
    </xf>
    <xf numFmtId="174" fontId="39" fillId="7" borderId="85" xfId="0" applyNumberFormat="1" applyFont="1" applyFill="1" applyBorder="1" applyAlignment="1">
      <alignment horizontal="right" vertical="top"/>
    </xf>
    <xf numFmtId="0" fontId="37" fillId="7" borderId="79" xfId="0" applyFont="1" applyFill="1" applyBorder="1" applyAlignment="1">
      <alignment horizontal="right" vertical="top"/>
    </xf>
    <xf numFmtId="0" fontId="39" fillId="7" borderId="84" xfId="0" applyFont="1" applyFill="1" applyBorder="1" applyAlignment="1">
      <alignment horizontal="right" vertical="top"/>
    </xf>
    <xf numFmtId="3" fontId="39" fillId="0" borderId="86" xfId="0" applyNumberFormat="1" applyFont="1" applyBorder="1" applyAlignment="1">
      <alignment horizontal="right" vertical="top"/>
    </xf>
    <xf numFmtId="3" fontId="39" fillId="0" borderId="87" xfId="0" applyNumberFormat="1" applyFont="1" applyBorder="1" applyAlignment="1">
      <alignment horizontal="right" vertical="top"/>
    </xf>
    <xf numFmtId="0" fontId="39" fillId="0" borderId="88" xfId="0" applyFont="1" applyBorder="1" applyAlignment="1">
      <alignment horizontal="right" vertical="top"/>
    </xf>
    <xf numFmtId="174" fontId="39" fillId="7" borderId="89" xfId="0" applyNumberFormat="1" applyFont="1" applyFill="1" applyBorder="1" applyAlignment="1">
      <alignment horizontal="right" vertical="top"/>
    </xf>
    <xf numFmtId="0" fontId="41" fillId="8" borderId="76" xfId="0" applyFont="1" applyFill="1" applyBorder="1" applyAlignment="1">
      <alignment vertical="top"/>
    </xf>
    <xf numFmtId="0" fontId="41" fillId="8" borderId="76" xfId="0" applyFont="1" applyFill="1" applyBorder="1" applyAlignment="1">
      <alignment vertical="top" indent="2"/>
    </xf>
    <xf numFmtId="0" fontId="41" fillId="8" borderId="76" xfId="0" applyFont="1" applyFill="1" applyBorder="1" applyAlignment="1">
      <alignment vertical="top" indent="4"/>
    </xf>
    <xf numFmtId="0" fontId="42" fillId="8" borderId="81" xfId="0" applyFont="1" applyFill="1" applyBorder="1" applyAlignment="1">
      <alignment vertical="top" indent="6"/>
    </xf>
    <xf numFmtId="0" fontId="41" fillId="8" borderId="76" xfId="0" applyFont="1" applyFill="1" applyBorder="1" applyAlignment="1">
      <alignment vertical="top" indent="8"/>
    </xf>
    <xf numFmtId="0" fontId="42" fillId="8" borderId="81" xfId="0" applyFont="1" applyFill="1" applyBorder="1" applyAlignment="1">
      <alignment vertical="top" indent="2"/>
    </xf>
    <xf numFmtId="0" fontId="42" fillId="8" borderId="81" xfId="0" applyFont="1" applyFill="1" applyBorder="1" applyAlignment="1">
      <alignment vertical="top" indent="4"/>
    </xf>
    <xf numFmtId="0" fontId="41" fillId="8" borderId="76" xfId="0" applyFont="1" applyFill="1" applyBorder="1" applyAlignment="1">
      <alignment vertical="top" indent="6"/>
    </xf>
    <xf numFmtId="0" fontId="42" fillId="8" borderId="81" xfId="0" applyFont="1" applyFill="1" applyBorder="1" applyAlignment="1">
      <alignment vertical="top"/>
    </xf>
    <xf numFmtId="0" fontId="36" fillId="8" borderId="76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9" fontId="0" fillId="0" borderId="9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46" xfId="0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3" fillId="2" borderId="92" xfId="80" applyFont="1" applyFill="1" applyBorder="1" applyAlignment="1">
      <alignment horizontal="left"/>
    </xf>
    <xf numFmtId="0" fontId="3" fillId="2" borderId="92" xfId="79" applyFont="1" applyFill="1" applyBorder="1" applyAlignment="1">
      <alignment horizontal="left"/>
    </xf>
    <xf numFmtId="0" fontId="3" fillId="2" borderId="93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0" fontId="29" fillId="0" borderId="8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  <xf numFmtId="0" fontId="52" fillId="2" borderId="32" xfId="0" applyFont="1" applyFill="1" applyBorder="1" applyAlignment="1">
      <alignment vertical="center" wrapText="1"/>
    </xf>
    <xf numFmtId="0" fontId="35" fillId="2" borderId="16" xfId="26" applyNumberFormat="1" applyFont="1" applyFill="1" applyBorder="1" applyAlignment="1">
      <alignment horizontal="right"/>
    </xf>
    <xf numFmtId="0" fontId="35" fillId="2" borderId="0" xfId="26" applyNumberFormat="1" applyFont="1" applyFill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0.27493180873248385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80832"/>
        <c:axId val="11446839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0.24528163839715575</c:v>
                </c:pt>
                <c:pt idx="1">
                  <c:v>0.24528163839715575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040256"/>
        <c:axId val="1160872320"/>
      </c:scatterChart>
      <c:catAx>
        <c:axId val="11446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8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680832"/>
        <c:crosses val="autoZero"/>
        <c:crossBetween val="between"/>
      </c:valAx>
      <c:valAx>
        <c:axId val="1145040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60872320"/>
        <c:crosses val="max"/>
        <c:crossBetween val="midCat"/>
      </c:valAx>
      <c:valAx>
        <c:axId val="1160872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50402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41" t="s">
        <v>132</v>
      </c>
      <c r="B1" s="242"/>
      <c r="C1" s="60"/>
    </row>
    <row r="2" spans="1:3" ht="14.4" customHeight="1" thickBot="1" x14ac:dyDescent="0.35">
      <c r="A2" s="319" t="s">
        <v>197</v>
      </c>
      <c r="B2" s="62"/>
    </row>
    <row r="3" spans="1:3" ht="14.4" customHeight="1" thickBot="1" x14ac:dyDescent="0.35">
      <c r="A3" s="237" t="s">
        <v>176</v>
      </c>
      <c r="B3" s="238"/>
      <c r="C3" s="60"/>
    </row>
    <row r="4" spans="1:3" ht="14.4" customHeight="1" x14ac:dyDescent="0.3">
      <c r="A4" s="126" t="str">
        <f t="shared" ref="A4:A8" si="0">HYPERLINK("#'"&amp;C4&amp;"'!A1",C4)</f>
        <v>Motivace</v>
      </c>
      <c r="B4" s="127" t="s">
        <v>146</v>
      </c>
      <c r="C4" s="60" t="s">
        <v>147</v>
      </c>
    </row>
    <row r="5" spans="1:3" ht="14.4" customHeight="1" x14ac:dyDescent="0.3">
      <c r="A5" s="128" t="str">
        <f t="shared" si="0"/>
        <v>HI</v>
      </c>
      <c r="B5" s="129" t="s">
        <v>169</v>
      </c>
      <c r="C5" s="63" t="s">
        <v>135</v>
      </c>
    </row>
    <row r="6" spans="1:3" ht="14.4" customHeight="1" x14ac:dyDescent="0.3">
      <c r="A6" s="130" t="str">
        <f t="shared" si="0"/>
        <v>HI Graf</v>
      </c>
      <c r="B6" s="131" t="s">
        <v>129</v>
      </c>
      <c r="C6" s="63" t="s">
        <v>136</v>
      </c>
    </row>
    <row r="7" spans="1:3" ht="14.4" customHeight="1" x14ac:dyDescent="0.3">
      <c r="A7" s="130" t="str">
        <f t="shared" si="0"/>
        <v>Man Tab</v>
      </c>
      <c r="B7" s="131" t="s">
        <v>199</v>
      </c>
      <c r="C7" s="63" t="s">
        <v>137</v>
      </c>
    </row>
    <row r="8" spans="1:3" ht="14.4" customHeight="1" thickBot="1" x14ac:dyDescent="0.35">
      <c r="A8" s="132" t="str">
        <f t="shared" si="0"/>
        <v>HV</v>
      </c>
      <c r="B8" s="133" t="s">
        <v>78</v>
      </c>
      <c r="C8" s="63" t="s">
        <v>89</v>
      </c>
    </row>
    <row r="9" spans="1:3" ht="14.4" customHeight="1" thickBot="1" x14ac:dyDescent="0.35">
      <c r="A9" s="134"/>
      <c r="B9" s="134"/>
    </row>
    <row r="10" spans="1:3" ht="14.4" customHeight="1" thickBot="1" x14ac:dyDescent="0.35">
      <c r="A10" s="239" t="s">
        <v>133</v>
      </c>
      <c r="B10" s="238"/>
      <c r="C10" s="60"/>
    </row>
    <row r="11" spans="1:3" ht="14.4" customHeight="1" x14ac:dyDescent="0.3">
      <c r="A11" s="135" t="str">
        <f t="shared" ref="A11:A21" si="1">HYPERLINK("#'"&amp;C11&amp;"'!A1",C11)</f>
        <v>Léky Žádanky</v>
      </c>
      <c r="B11" s="129" t="s">
        <v>171</v>
      </c>
      <c r="C11" s="63" t="s">
        <v>138</v>
      </c>
    </row>
    <row r="12" spans="1:3" ht="14.4" customHeight="1" x14ac:dyDescent="0.3">
      <c r="A12" s="130" t="str">
        <f t="shared" si="1"/>
        <v>LŽ Detail</v>
      </c>
      <c r="B12" s="131" t="s">
        <v>170</v>
      </c>
      <c r="C12" s="63" t="s">
        <v>139</v>
      </c>
    </row>
    <row r="13" spans="1:3" ht="14.4" customHeight="1" x14ac:dyDescent="0.3">
      <c r="A13" s="130" t="str">
        <f t="shared" si="1"/>
        <v>LŽ PL</v>
      </c>
      <c r="B13" s="131" t="s">
        <v>660</v>
      </c>
      <c r="C13" s="63" t="s">
        <v>181</v>
      </c>
    </row>
    <row r="14" spans="1:3" s="173" customFormat="1" ht="14.4" customHeight="1" x14ac:dyDescent="0.3">
      <c r="A14" s="130" t="str">
        <f t="shared" si="1"/>
        <v>LŽ PL Detail</v>
      </c>
      <c r="B14" s="131" t="s">
        <v>166</v>
      </c>
      <c r="C14" s="63" t="s">
        <v>183</v>
      </c>
    </row>
    <row r="15" spans="1:3" ht="14.4" customHeight="1" x14ac:dyDescent="0.3">
      <c r="A15" s="130" t="str">
        <f t="shared" si="1"/>
        <v>Léky Recepty</v>
      </c>
      <c r="B15" s="131" t="s">
        <v>172</v>
      </c>
      <c r="C15" s="63" t="s">
        <v>140</v>
      </c>
    </row>
    <row r="16" spans="1:3" s="177" customFormat="1" ht="14.4" customHeight="1" x14ac:dyDescent="0.3">
      <c r="A16" s="130" t="str">
        <f t="shared" si="1"/>
        <v>LRp Lékaři</v>
      </c>
      <c r="B16" s="131" t="s">
        <v>186</v>
      </c>
      <c r="C16" s="63" t="s">
        <v>187</v>
      </c>
    </row>
    <row r="17" spans="1:3" ht="14.4" customHeight="1" x14ac:dyDescent="0.3">
      <c r="A17" s="130" t="str">
        <f t="shared" si="1"/>
        <v>LRp Detail</v>
      </c>
      <c r="B17" s="131" t="s">
        <v>173</v>
      </c>
      <c r="C17" s="63" t="s">
        <v>141</v>
      </c>
    </row>
    <row r="18" spans="1:3" ht="14.4" customHeight="1" x14ac:dyDescent="0.3">
      <c r="A18" s="130" t="str">
        <f t="shared" si="1"/>
        <v>LRp PL</v>
      </c>
      <c r="B18" s="131" t="s">
        <v>1418</v>
      </c>
      <c r="C18" s="63" t="s">
        <v>182</v>
      </c>
    </row>
    <row r="19" spans="1:3" s="174" customFormat="1" ht="14.4" customHeight="1" x14ac:dyDescent="0.3">
      <c r="A19" s="130" t="str">
        <f t="shared" ref="A19" si="2">HYPERLINK("#'"&amp;C19&amp;"'!A1",C19)</f>
        <v>LRp PL Detail</v>
      </c>
      <c r="B19" s="131" t="s">
        <v>168</v>
      </c>
      <c r="C19" s="63" t="s">
        <v>184</v>
      </c>
    </row>
    <row r="20" spans="1:3" ht="14.4" customHeight="1" x14ac:dyDescent="0.3">
      <c r="A20" s="135" t="str">
        <f t="shared" si="1"/>
        <v>Materiál Žádanky</v>
      </c>
      <c r="B20" s="131" t="s">
        <v>174</v>
      </c>
      <c r="C20" s="63" t="s">
        <v>142</v>
      </c>
    </row>
    <row r="21" spans="1:3" ht="14.4" customHeight="1" thickBot="1" x14ac:dyDescent="0.35">
      <c r="A21" s="130" t="str">
        <f t="shared" si="1"/>
        <v>MŽ Detail</v>
      </c>
      <c r="B21" s="131" t="s">
        <v>175</v>
      </c>
      <c r="C21" s="63" t="s">
        <v>143</v>
      </c>
    </row>
    <row r="22" spans="1:3" ht="14.4" customHeight="1" thickBot="1" x14ac:dyDescent="0.35">
      <c r="A22" s="136"/>
      <c r="B22" s="136"/>
    </row>
    <row r="23" spans="1:3" ht="14.4" customHeight="1" thickBot="1" x14ac:dyDescent="0.35">
      <c r="A23" s="240" t="s">
        <v>134</v>
      </c>
      <c r="B23" s="238"/>
      <c r="C23" s="60"/>
    </row>
    <row r="24" spans="1:3" ht="14.4" customHeight="1" x14ac:dyDescent="0.3">
      <c r="A24" s="137" t="str">
        <f t="shared" ref="A24:A29" si="3">HYPERLINK("#'"&amp;C24&amp;"'!A1",C24)</f>
        <v>ZV Vykáz.-A</v>
      </c>
      <c r="B24" s="129" t="s">
        <v>152</v>
      </c>
      <c r="C24" s="63" t="s">
        <v>148</v>
      </c>
    </row>
    <row r="25" spans="1:3" ht="14.4" customHeight="1" x14ac:dyDescent="0.3">
      <c r="A25" s="130" t="str">
        <f t="shared" si="3"/>
        <v>ZV Vykáz.-A Detail</v>
      </c>
      <c r="B25" s="131" t="s">
        <v>153</v>
      </c>
      <c r="C25" s="63" t="s">
        <v>149</v>
      </c>
    </row>
    <row r="26" spans="1:3" ht="14.4" customHeight="1" x14ac:dyDescent="0.3">
      <c r="A26" s="130" t="str">
        <f t="shared" si="3"/>
        <v>ZV Vykáz.-H</v>
      </c>
      <c r="B26" s="131" t="s">
        <v>154</v>
      </c>
      <c r="C26" s="63" t="s">
        <v>150</v>
      </c>
    </row>
    <row r="27" spans="1:3" ht="14.4" customHeight="1" x14ac:dyDescent="0.3">
      <c r="A27" s="130" t="str">
        <f t="shared" si="3"/>
        <v>ZV Vykáz.-H Detail</v>
      </c>
      <c r="B27" s="131" t="s">
        <v>155</v>
      </c>
      <c r="C27" s="63" t="s">
        <v>151</v>
      </c>
    </row>
    <row r="28" spans="1:3" ht="14.4" customHeight="1" x14ac:dyDescent="0.3">
      <c r="A28" s="130" t="str">
        <f t="shared" si="3"/>
        <v>ZV Vyžád.</v>
      </c>
      <c r="B28" s="131" t="s">
        <v>156</v>
      </c>
      <c r="C28" s="63" t="s">
        <v>145</v>
      </c>
    </row>
    <row r="29" spans="1:3" ht="14.4" customHeight="1" thickBot="1" x14ac:dyDescent="0.35">
      <c r="A29" s="130" t="str">
        <f t="shared" si="3"/>
        <v>ZV Vyžád. Detail</v>
      </c>
      <c r="B29" s="131" t="s">
        <v>157</v>
      </c>
      <c r="C29" s="63" t="s">
        <v>144</v>
      </c>
    </row>
    <row r="30" spans="1:3" ht="14.4" customHeight="1" x14ac:dyDescent="0.3">
      <c r="A30" s="64"/>
      <c r="B30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6" t="s">
        <v>166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42"/>
      <c r="M1" s="242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3"/>
      <c r="G2" s="93"/>
      <c r="H2" s="162"/>
      <c r="I2" s="93"/>
      <c r="J2" s="93"/>
      <c r="K2" s="162"/>
      <c r="L2" s="93"/>
    </row>
    <row r="3" spans="1:13" ht="14.4" customHeight="1" thickBot="1" x14ac:dyDescent="0.35">
      <c r="E3" s="116" t="s">
        <v>158</v>
      </c>
      <c r="F3" s="52">
        <f>SUBTOTAL(9,F6:F1048576)</f>
        <v>0.36</v>
      </c>
      <c r="G3" s="52">
        <f>SUBTOTAL(9,G6:G1048576)</f>
        <v>276.65999999999997</v>
      </c>
      <c r="H3" s="53">
        <f>IF(M3=0,0,G3/M3)</f>
        <v>0.27455144490314382</v>
      </c>
      <c r="I3" s="52">
        <f>SUBTOTAL(9,I6:I1048576)</f>
        <v>3.1</v>
      </c>
      <c r="J3" s="52">
        <f>SUBTOTAL(9,J6:J1048576)</f>
        <v>731.02</v>
      </c>
      <c r="K3" s="53">
        <f>IF(M3=0,0,J3/M3)</f>
        <v>0.72544855509685613</v>
      </c>
      <c r="L3" s="52">
        <f>SUBTOTAL(9,L6:L1048576)</f>
        <v>3.46</v>
      </c>
      <c r="M3" s="54">
        <f>SUBTOTAL(9,M6:M1048576)</f>
        <v>1007.68</v>
      </c>
    </row>
    <row r="4" spans="1:13" ht="14.4" customHeight="1" thickBot="1" x14ac:dyDescent="0.35">
      <c r="A4" s="50"/>
      <c r="B4" s="50"/>
      <c r="C4" s="50"/>
      <c r="D4" s="50"/>
      <c r="E4" s="51"/>
      <c r="F4" s="280" t="s">
        <v>160</v>
      </c>
      <c r="G4" s="281"/>
      <c r="H4" s="282"/>
      <c r="I4" s="283" t="s">
        <v>159</v>
      </c>
      <c r="J4" s="281"/>
      <c r="K4" s="282"/>
      <c r="L4" s="284" t="s">
        <v>6</v>
      </c>
      <c r="M4" s="285"/>
    </row>
    <row r="5" spans="1:13" ht="14.4" customHeight="1" thickBot="1" x14ac:dyDescent="0.35">
      <c r="A5" s="378" t="s">
        <v>161</v>
      </c>
      <c r="B5" s="396" t="s">
        <v>162</v>
      </c>
      <c r="C5" s="396" t="s">
        <v>92</v>
      </c>
      <c r="D5" s="396" t="s">
        <v>163</v>
      </c>
      <c r="E5" s="396" t="s">
        <v>164</v>
      </c>
      <c r="F5" s="397" t="s">
        <v>31</v>
      </c>
      <c r="G5" s="397" t="s">
        <v>17</v>
      </c>
      <c r="H5" s="380" t="s">
        <v>165</v>
      </c>
      <c r="I5" s="379" t="s">
        <v>31</v>
      </c>
      <c r="J5" s="397" t="s">
        <v>17</v>
      </c>
      <c r="K5" s="380" t="s">
        <v>165</v>
      </c>
      <c r="L5" s="379" t="s">
        <v>31</v>
      </c>
      <c r="M5" s="398" t="s">
        <v>17</v>
      </c>
    </row>
    <row r="6" spans="1:13" ht="14.4" customHeight="1" x14ac:dyDescent="0.3">
      <c r="A6" s="360" t="s">
        <v>406</v>
      </c>
      <c r="B6" s="361" t="s">
        <v>663</v>
      </c>
      <c r="C6" s="361" t="s">
        <v>577</v>
      </c>
      <c r="D6" s="361" t="s">
        <v>578</v>
      </c>
      <c r="E6" s="361" t="s">
        <v>664</v>
      </c>
      <c r="F6" s="364">
        <v>0.36</v>
      </c>
      <c r="G6" s="364">
        <v>276.65999999999997</v>
      </c>
      <c r="H6" s="383">
        <v>1</v>
      </c>
      <c r="I6" s="364"/>
      <c r="J6" s="364"/>
      <c r="K6" s="383">
        <v>0</v>
      </c>
      <c r="L6" s="364">
        <v>0.36</v>
      </c>
      <c r="M6" s="365">
        <v>276.65999999999997</v>
      </c>
    </row>
    <row r="7" spans="1:13" ht="14.4" customHeight="1" x14ac:dyDescent="0.3">
      <c r="A7" s="366" t="s">
        <v>406</v>
      </c>
      <c r="B7" s="367" t="s">
        <v>663</v>
      </c>
      <c r="C7" s="367" t="s">
        <v>603</v>
      </c>
      <c r="D7" s="367" t="s">
        <v>604</v>
      </c>
      <c r="E7" s="367" t="s">
        <v>665</v>
      </c>
      <c r="F7" s="370"/>
      <c r="G7" s="370"/>
      <c r="H7" s="390">
        <v>0</v>
      </c>
      <c r="I7" s="370">
        <v>2.1</v>
      </c>
      <c r="J7" s="370">
        <v>645.54</v>
      </c>
      <c r="K7" s="390">
        <v>1</v>
      </c>
      <c r="L7" s="370">
        <v>2.1</v>
      </c>
      <c r="M7" s="371">
        <v>645.54</v>
      </c>
    </row>
    <row r="8" spans="1:13" ht="14.4" customHeight="1" thickBot="1" x14ac:dyDescent="0.35">
      <c r="A8" s="372" t="s">
        <v>406</v>
      </c>
      <c r="B8" s="373" t="s">
        <v>666</v>
      </c>
      <c r="C8" s="373" t="s">
        <v>573</v>
      </c>
      <c r="D8" s="373" t="s">
        <v>574</v>
      </c>
      <c r="E8" s="373" t="s">
        <v>575</v>
      </c>
      <c r="F8" s="376"/>
      <c r="G8" s="376"/>
      <c r="H8" s="384">
        <v>0</v>
      </c>
      <c r="I8" s="376">
        <v>1</v>
      </c>
      <c r="J8" s="376">
        <v>85.48</v>
      </c>
      <c r="K8" s="384">
        <v>1</v>
      </c>
      <c r="L8" s="376">
        <v>1</v>
      </c>
      <c r="M8" s="377">
        <v>85.48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6" t="s">
        <v>172</v>
      </c>
      <c r="B1" s="286"/>
      <c r="C1" s="286"/>
      <c r="D1" s="286"/>
      <c r="E1" s="286"/>
      <c r="F1" s="286"/>
      <c r="G1" s="286"/>
      <c r="H1" s="286"/>
      <c r="I1" s="243"/>
      <c r="J1" s="243"/>
      <c r="K1" s="243"/>
      <c r="L1" s="243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8" t="s">
        <v>18</v>
      </c>
      <c r="D3" s="287"/>
      <c r="E3" s="287" t="s">
        <v>19</v>
      </c>
      <c r="F3" s="287"/>
      <c r="G3" s="287"/>
      <c r="H3" s="287"/>
      <c r="I3" s="287" t="s">
        <v>185</v>
      </c>
      <c r="J3" s="287"/>
      <c r="K3" s="287"/>
      <c r="L3" s="289"/>
    </row>
    <row r="4" spans="1:13" ht="14.4" customHeight="1" thickBot="1" x14ac:dyDescent="0.35">
      <c r="A4" s="118" t="s">
        <v>20</v>
      </c>
      <c r="B4" s="119" t="s">
        <v>21</v>
      </c>
      <c r="C4" s="120" t="s">
        <v>22</v>
      </c>
      <c r="D4" s="120" t="s">
        <v>23</v>
      </c>
      <c r="E4" s="120" t="s">
        <v>22</v>
      </c>
      <c r="F4" s="120" t="s">
        <v>5</v>
      </c>
      <c r="G4" s="120" t="s">
        <v>23</v>
      </c>
      <c r="H4" s="120" t="s">
        <v>5</v>
      </c>
      <c r="I4" s="120" t="s">
        <v>22</v>
      </c>
      <c r="J4" s="120" t="s">
        <v>5</v>
      </c>
      <c r="K4" s="120" t="s">
        <v>23</v>
      </c>
      <c r="L4" s="121" t="s">
        <v>5</v>
      </c>
    </row>
    <row r="5" spans="1:13" ht="14.4" customHeight="1" x14ac:dyDescent="0.3">
      <c r="A5" s="349">
        <v>29</v>
      </c>
      <c r="B5" s="350" t="s">
        <v>400</v>
      </c>
      <c r="C5" s="351">
        <v>390674.18</v>
      </c>
      <c r="D5" s="351">
        <v>1416</v>
      </c>
      <c r="E5" s="351">
        <v>256937.90999999997</v>
      </c>
      <c r="F5" s="352">
        <v>0.6576782473825119</v>
      </c>
      <c r="G5" s="351">
        <v>845</v>
      </c>
      <c r="H5" s="352">
        <v>0.59675141242937857</v>
      </c>
      <c r="I5" s="351">
        <v>133736.27000000002</v>
      </c>
      <c r="J5" s="352">
        <v>0.3423217526174881</v>
      </c>
      <c r="K5" s="351">
        <v>571</v>
      </c>
      <c r="L5" s="352">
        <v>0.40324858757062149</v>
      </c>
      <c r="M5" s="351" t="s">
        <v>90</v>
      </c>
    </row>
    <row r="6" spans="1:13" ht="14.4" customHeight="1" x14ac:dyDescent="0.3">
      <c r="A6" s="349">
        <v>29</v>
      </c>
      <c r="B6" s="350" t="s">
        <v>667</v>
      </c>
      <c r="C6" s="351">
        <v>169429.32</v>
      </c>
      <c r="D6" s="351">
        <v>933</v>
      </c>
      <c r="E6" s="351">
        <v>110669.03000000001</v>
      </c>
      <c r="F6" s="352">
        <v>0.65318700446888422</v>
      </c>
      <c r="G6" s="351">
        <v>556</v>
      </c>
      <c r="H6" s="352">
        <v>0.59592711682743837</v>
      </c>
      <c r="I6" s="351">
        <v>58760.290000000008</v>
      </c>
      <c r="J6" s="352">
        <v>0.34681299553111589</v>
      </c>
      <c r="K6" s="351">
        <v>377</v>
      </c>
      <c r="L6" s="352">
        <v>0.40407288317256163</v>
      </c>
      <c r="M6" s="351" t="s">
        <v>2</v>
      </c>
    </row>
    <row r="7" spans="1:13" ht="14.4" customHeight="1" x14ac:dyDescent="0.3">
      <c r="A7" s="349">
        <v>29</v>
      </c>
      <c r="B7" s="350" t="s">
        <v>668</v>
      </c>
      <c r="C7" s="351">
        <v>221244.86</v>
      </c>
      <c r="D7" s="351">
        <v>483</v>
      </c>
      <c r="E7" s="351">
        <v>146268.87999999995</v>
      </c>
      <c r="F7" s="352">
        <v>0.66111764133187079</v>
      </c>
      <c r="G7" s="351">
        <v>289</v>
      </c>
      <c r="H7" s="352">
        <v>0.59834368530020698</v>
      </c>
      <c r="I7" s="351">
        <v>74975.980000000025</v>
      </c>
      <c r="J7" s="352">
        <v>0.33888235866812921</v>
      </c>
      <c r="K7" s="351">
        <v>194</v>
      </c>
      <c r="L7" s="352">
        <v>0.40165631469979296</v>
      </c>
      <c r="M7" s="351" t="s">
        <v>2</v>
      </c>
    </row>
    <row r="8" spans="1:13" ht="14.4" customHeight="1" x14ac:dyDescent="0.3">
      <c r="A8" s="349" t="s">
        <v>398</v>
      </c>
      <c r="B8" s="350" t="s">
        <v>6</v>
      </c>
      <c r="C8" s="351">
        <v>390674.18</v>
      </c>
      <c r="D8" s="351">
        <v>1416</v>
      </c>
      <c r="E8" s="351">
        <v>256937.90999999997</v>
      </c>
      <c r="F8" s="352">
        <v>0.6576782473825119</v>
      </c>
      <c r="G8" s="351">
        <v>845</v>
      </c>
      <c r="H8" s="352">
        <v>0.59675141242937857</v>
      </c>
      <c r="I8" s="351">
        <v>133736.27000000002</v>
      </c>
      <c r="J8" s="352">
        <v>0.3423217526174881</v>
      </c>
      <c r="K8" s="351">
        <v>571</v>
      </c>
      <c r="L8" s="352">
        <v>0.40324858757062149</v>
      </c>
      <c r="M8" s="351" t="s">
        <v>405</v>
      </c>
    </row>
    <row r="10" spans="1:13" ht="14.4" customHeight="1" x14ac:dyDescent="0.3">
      <c r="A10" s="349">
        <v>29</v>
      </c>
      <c r="B10" s="350" t="s">
        <v>400</v>
      </c>
      <c r="C10" s="351" t="s">
        <v>399</v>
      </c>
      <c r="D10" s="351" t="s">
        <v>399</v>
      </c>
      <c r="E10" s="351" t="s">
        <v>399</v>
      </c>
      <c r="F10" s="352" t="s">
        <v>399</v>
      </c>
      <c r="G10" s="351" t="s">
        <v>399</v>
      </c>
      <c r="H10" s="352" t="s">
        <v>399</v>
      </c>
      <c r="I10" s="351" t="s">
        <v>399</v>
      </c>
      <c r="J10" s="352" t="s">
        <v>399</v>
      </c>
      <c r="K10" s="351" t="s">
        <v>399</v>
      </c>
      <c r="L10" s="352" t="s">
        <v>399</v>
      </c>
      <c r="M10" s="351" t="s">
        <v>90</v>
      </c>
    </row>
    <row r="11" spans="1:13" ht="14.4" customHeight="1" x14ac:dyDescent="0.3">
      <c r="A11" s="349">
        <v>89301292</v>
      </c>
      <c r="B11" s="350" t="s">
        <v>667</v>
      </c>
      <c r="C11" s="351">
        <v>169429.32</v>
      </c>
      <c r="D11" s="351">
        <v>933</v>
      </c>
      <c r="E11" s="351">
        <v>110669.03000000001</v>
      </c>
      <c r="F11" s="352">
        <v>0.65318700446888422</v>
      </c>
      <c r="G11" s="351">
        <v>556</v>
      </c>
      <c r="H11" s="352">
        <v>0.59592711682743837</v>
      </c>
      <c r="I11" s="351">
        <v>58760.290000000008</v>
      </c>
      <c r="J11" s="352">
        <v>0.34681299553111589</v>
      </c>
      <c r="K11" s="351">
        <v>377</v>
      </c>
      <c r="L11" s="352">
        <v>0.40407288317256163</v>
      </c>
      <c r="M11" s="351" t="s">
        <v>2</v>
      </c>
    </row>
    <row r="12" spans="1:13" ht="14.4" customHeight="1" x14ac:dyDescent="0.3">
      <c r="A12" s="349">
        <v>89301292</v>
      </c>
      <c r="B12" s="350" t="s">
        <v>668</v>
      </c>
      <c r="C12" s="351">
        <v>221244.86</v>
      </c>
      <c r="D12" s="351">
        <v>483</v>
      </c>
      <c r="E12" s="351">
        <v>146268.87999999995</v>
      </c>
      <c r="F12" s="352">
        <v>0.66111764133187079</v>
      </c>
      <c r="G12" s="351">
        <v>289</v>
      </c>
      <c r="H12" s="352">
        <v>0.59834368530020698</v>
      </c>
      <c r="I12" s="351">
        <v>74975.980000000025</v>
      </c>
      <c r="J12" s="352">
        <v>0.33888235866812921</v>
      </c>
      <c r="K12" s="351">
        <v>194</v>
      </c>
      <c r="L12" s="352">
        <v>0.40165631469979296</v>
      </c>
      <c r="M12" s="351" t="s">
        <v>2</v>
      </c>
    </row>
    <row r="13" spans="1:13" ht="14.4" customHeight="1" x14ac:dyDescent="0.3">
      <c r="A13" s="349" t="s">
        <v>669</v>
      </c>
      <c r="B13" s="350" t="s">
        <v>670</v>
      </c>
      <c r="C13" s="351">
        <v>390674.18</v>
      </c>
      <c r="D13" s="351">
        <v>1416</v>
      </c>
      <c r="E13" s="351">
        <v>256937.90999999997</v>
      </c>
      <c r="F13" s="352">
        <v>0.6576782473825119</v>
      </c>
      <c r="G13" s="351">
        <v>845</v>
      </c>
      <c r="H13" s="352">
        <v>0.59675141242937857</v>
      </c>
      <c r="I13" s="351">
        <v>133736.27000000002</v>
      </c>
      <c r="J13" s="352">
        <v>0.3423217526174881</v>
      </c>
      <c r="K13" s="351">
        <v>571</v>
      </c>
      <c r="L13" s="352">
        <v>0.40324858757062149</v>
      </c>
      <c r="M13" s="351" t="s">
        <v>408</v>
      </c>
    </row>
    <row r="14" spans="1:13" ht="14.4" customHeight="1" x14ac:dyDescent="0.3">
      <c r="A14" s="349" t="s">
        <v>399</v>
      </c>
      <c r="B14" s="350" t="s">
        <v>399</v>
      </c>
      <c r="C14" s="351" t="s">
        <v>399</v>
      </c>
      <c r="D14" s="351" t="s">
        <v>399</v>
      </c>
      <c r="E14" s="351" t="s">
        <v>399</v>
      </c>
      <c r="F14" s="352" t="s">
        <v>399</v>
      </c>
      <c r="G14" s="351" t="s">
        <v>399</v>
      </c>
      <c r="H14" s="352" t="s">
        <v>399</v>
      </c>
      <c r="I14" s="351" t="s">
        <v>399</v>
      </c>
      <c r="J14" s="352" t="s">
        <v>399</v>
      </c>
      <c r="K14" s="351" t="s">
        <v>399</v>
      </c>
      <c r="L14" s="352" t="s">
        <v>399</v>
      </c>
      <c r="M14" s="351" t="s">
        <v>409</v>
      </c>
    </row>
    <row r="15" spans="1:13" ht="14.4" customHeight="1" x14ac:dyDescent="0.3">
      <c r="A15" s="349" t="s">
        <v>398</v>
      </c>
      <c r="B15" s="350" t="s">
        <v>671</v>
      </c>
      <c r="C15" s="351">
        <v>390674.18</v>
      </c>
      <c r="D15" s="351">
        <v>1416</v>
      </c>
      <c r="E15" s="351">
        <v>256937.90999999997</v>
      </c>
      <c r="F15" s="352">
        <v>0.6576782473825119</v>
      </c>
      <c r="G15" s="351">
        <v>845</v>
      </c>
      <c r="H15" s="352">
        <v>0.59675141242937857</v>
      </c>
      <c r="I15" s="351">
        <v>133736.27000000002</v>
      </c>
      <c r="J15" s="352">
        <v>0.3423217526174881</v>
      </c>
      <c r="K15" s="351">
        <v>571</v>
      </c>
      <c r="L15" s="352">
        <v>0.40324858757062149</v>
      </c>
      <c r="M15" s="351" t="s">
        <v>405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2">
      <formula>AND(LEFT(M5,6)&lt;&gt;"mezera",M5&lt;&gt;"")</formula>
    </cfRule>
  </conditionalFormatting>
  <conditionalFormatting sqref="A5:A8">
    <cfRule type="expression" dxfId="33" priority="9">
      <formula>AND(M5&lt;&gt;"",M5&lt;&gt;"mezeraKL")</formula>
    </cfRule>
  </conditionalFormatting>
  <conditionalFormatting sqref="B5:L8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8">
    <cfRule type="cellIs" dxfId="30" priority="8" operator="lessThan">
      <formula>0.6</formula>
    </cfRule>
  </conditionalFormatting>
  <conditionalFormatting sqref="A5:L8">
    <cfRule type="expression" dxfId="29" priority="7">
      <formula>$M5&lt;&gt;""</formula>
    </cfRule>
  </conditionalFormatting>
  <conditionalFormatting sqref="B10:B15">
    <cfRule type="expression" dxfId="28" priority="6">
      <formula>AND(LEFT(M10,6)&lt;&gt;"mezera",M10&lt;&gt;"")</formula>
    </cfRule>
  </conditionalFormatting>
  <conditionalFormatting sqref="A10:A15">
    <cfRule type="expression" dxfId="27" priority="3">
      <formula>AND(M10&lt;&gt;"",M10&lt;&gt;"mezeraKL")</formula>
    </cfRule>
  </conditionalFormatting>
  <conditionalFormatting sqref="B10:L15">
    <cfRule type="expression" dxfId="26" priority="4">
      <formula>$M10="SumaNS"</formula>
    </cfRule>
    <cfRule type="expression" dxfId="25" priority="5">
      <formula>OR($M10="KL",$M10="SumaKL")</formula>
    </cfRule>
  </conditionalFormatting>
  <conditionalFormatting sqref="F10:F15">
    <cfRule type="cellIs" dxfId="24" priority="2" operator="lessThan">
      <formula>0.6</formula>
    </cfRule>
  </conditionalFormatting>
  <conditionalFormatting sqref="A10:L15">
    <cfRule type="expression" dxfId="23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6" t="s">
        <v>186</v>
      </c>
      <c r="B1" s="286"/>
      <c r="C1" s="286"/>
      <c r="D1" s="286"/>
      <c r="E1" s="286"/>
      <c r="F1" s="286"/>
      <c r="G1" s="286"/>
      <c r="H1" s="286"/>
      <c r="I1" s="286"/>
      <c r="J1" s="243"/>
      <c r="K1" s="243"/>
      <c r="L1" s="243"/>
      <c r="M1" s="243"/>
    </row>
    <row r="2" spans="1:13" ht="14.4" customHeight="1" thickBot="1" x14ac:dyDescent="0.35">
      <c r="A2" s="319" t="s">
        <v>197</v>
      </c>
      <c r="B2" s="93"/>
      <c r="C2" s="92"/>
      <c r="D2" s="93"/>
      <c r="E2" s="92"/>
      <c r="F2" s="93"/>
      <c r="G2" s="162"/>
      <c r="H2" s="93"/>
      <c r="I2" s="162"/>
    </row>
    <row r="3" spans="1:13" ht="14.4" customHeight="1" thickBot="1" x14ac:dyDescent="0.35">
      <c r="A3" s="179"/>
      <c r="B3" s="288" t="s">
        <v>18</v>
      </c>
      <c r="C3" s="290"/>
      <c r="D3" s="287"/>
      <c r="E3" s="178"/>
      <c r="F3" s="287" t="s">
        <v>19</v>
      </c>
      <c r="G3" s="287"/>
      <c r="H3" s="287"/>
      <c r="I3" s="287"/>
      <c r="J3" s="287" t="s">
        <v>185</v>
      </c>
      <c r="K3" s="287"/>
      <c r="L3" s="287"/>
      <c r="M3" s="289"/>
    </row>
    <row r="4" spans="1:13" ht="14.4" customHeight="1" thickBot="1" x14ac:dyDescent="0.35">
      <c r="A4" s="399" t="s">
        <v>167</v>
      </c>
      <c r="B4" s="403" t="s">
        <v>22</v>
      </c>
      <c r="C4" s="404"/>
      <c r="D4" s="403" t="s">
        <v>23</v>
      </c>
      <c r="E4" s="404"/>
      <c r="F4" s="403" t="s">
        <v>22</v>
      </c>
      <c r="G4" s="411" t="s">
        <v>5</v>
      </c>
      <c r="H4" s="403" t="s">
        <v>23</v>
      </c>
      <c r="I4" s="411" t="s">
        <v>5</v>
      </c>
      <c r="J4" s="403" t="s">
        <v>22</v>
      </c>
      <c r="K4" s="411" t="s">
        <v>5</v>
      </c>
      <c r="L4" s="403" t="s">
        <v>23</v>
      </c>
      <c r="M4" s="412" t="s">
        <v>5</v>
      </c>
    </row>
    <row r="5" spans="1:13" ht="14.4" customHeight="1" x14ac:dyDescent="0.3">
      <c r="A5" s="400" t="s">
        <v>672</v>
      </c>
      <c r="B5" s="405">
        <v>3713.1899999999996</v>
      </c>
      <c r="C5" s="361">
        <v>1</v>
      </c>
      <c r="D5" s="408">
        <v>9</v>
      </c>
      <c r="E5" s="416" t="s">
        <v>672</v>
      </c>
      <c r="F5" s="405">
        <v>3231.5499999999997</v>
      </c>
      <c r="G5" s="383">
        <v>0.87028942768886053</v>
      </c>
      <c r="H5" s="364">
        <v>7</v>
      </c>
      <c r="I5" s="413">
        <v>0.77777777777777779</v>
      </c>
      <c r="J5" s="419">
        <v>481.64</v>
      </c>
      <c r="K5" s="383">
        <v>0.1297105723111395</v>
      </c>
      <c r="L5" s="364">
        <v>2</v>
      </c>
      <c r="M5" s="413">
        <v>0.22222222222222221</v>
      </c>
    </row>
    <row r="6" spans="1:13" ht="14.4" customHeight="1" x14ac:dyDescent="0.3">
      <c r="A6" s="401" t="s">
        <v>673</v>
      </c>
      <c r="B6" s="406">
        <v>48734.37999999999</v>
      </c>
      <c r="C6" s="367">
        <v>1</v>
      </c>
      <c r="D6" s="409">
        <v>217</v>
      </c>
      <c r="E6" s="417" t="s">
        <v>673</v>
      </c>
      <c r="F6" s="406">
        <v>34694.819999999992</v>
      </c>
      <c r="G6" s="390">
        <v>0.71191672080367085</v>
      </c>
      <c r="H6" s="370">
        <v>127</v>
      </c>
      <c r="I6" s="414">
        <v>0.58525345622119818</v>
      </c>
      <c r="J6" s="420">
        <v>14039.559999999998</v>
      </c>
      <c r="K6" s="390">
        <v>0.2880832791963292</v>
      </c>
      <c r="L6" s="370">
        <v>90</v>
      </c>
      <c r="M6" s="414">
        <v>0.41474654377880182</v>
      </c>
    </row>
    <row r="7" spans="1:13" ht="14.4" customHeight="1" x14ac:dyDescent="0.3">
      <c r="A7" s="401" t="s">
        <v>674</v>
      </c>
      <c r="B7" s="406">
        <v>26119.300000000003</v>
      </c>
      <c r="C7" s="367">
        <v>1</v>
      </c>
      <c r="D7" s="409">
        <v>66</v>
      </c>
      <c r="E7" s="417" t="s">
        <v>674</v>
      </c>
      <c r="F7" s="406">
        <v>16596.740000000002</v>
      </c>
      <c r="G7" s="390">
        <v>0.63542055108674422</v>
      </c>
      <c r="H7" s="370">
        <v>40</v>
      </c>
      <c r="I7" s="414">
        <v>0.60606060606060608</v>
      </c>
      <c r="J7" s="420">
        <v>9522.56</v>
      </c>
      <c r="K7" s="390">
        <v>0.36457944891325567</v>
      </c>
      <c r="L7" s="370">
        <v>26</v>
      </c>
      <c r="M7" s="414">
        <v>0.39393939393939392</v>
      </c>
    </row>
    <row r="8" spans="1:13" ht="14.4" customHeight="1" x14ac:dyDescent="0.3">
      <c r="A8" s="401" t="s">
        <v>675</v>
      </c>
      <c r="B8" s="406">
        <v>32116.020000000004</v>
      </c>
      <c r="C8" s="367">
        <v>1</v>
      </c>
      <c r="D8" s="409">
        <v>105</v>
      </c>
      <c r="E8" s="417" t="s">
        <v>675</v>
      </c>
      <c r="F8" s="406">
        <v>18288.420000000002</v>
      </c>
      <c r="G8" s="390">
        <v>0.56944851821614262</v>
      </c>
      <c r="H8" s="370">
        <v>61</v>
      </c>
      <c r="I8" s="414">
        <v>0.580952380952381</v>
      </c>
      <c r="J8" s="420">
        <v>13827.6</v>
      </c>
      <c r="K8" s="390">
        <v>0.43055148178385738</v>
      </c>
      <c r="L8" s="370">
        <v>44</v>
      </c>
      <c r="M8" s="414">
        <v>0.41904761904761906</v>
      </c>
    </row>
    <row r="9" spans="1:13" ht="14.4" customHeight="1" x14ac:dyDescent="0.3">
      <c r="A9" s="401" t="s">
        <v>676</v>
      </c>
      <c r="B9" s="406">
        <v>55710.59</v>
      </c>
      <c r="C9" s="367">
        <v>1</v>
      </c>
      <c r="D9" s="409">
        <v>171</v>
      </c>
      <c r="E9" s="417" t="s">
        <v>676</v>
      </c>
      <c r="F9" s="406">
        <v>43989.18</v>
      </c>
      <c r="G9" s="390">
        <v>0.78960176153223294</v>
      </c>
      <c r="H9" s="370">
        <v>117</v>
      </c>
      <c r="I9" s="414">
        <v>0.68421052631578949</v>
      </c>
      <c r="J9" s="420">
        <v>11721.41</v>
      </c>
      <c r="K9" s="390">
        <v>0.21039823846776709</v>
      </c>
      <c r="L9" s="370">
        <v>54</v>
      </c>
      <c r="M9" s="414">
        <v>0.31578947368421051</v>
      </c>
    </row>
    <row r="10" spans="1:13" ht="14.4" customHeight="1" x14ac:dyDescent="0.3">
      <c r="A10" s="401" t="s">
        <v>677</v>
      </c>
      <c r="B10" s="406">
        <v>39041.21</v>
      </c>
      <c r="C10" s="367">
        <v>1</v>
      </c>
      <c r="D10" s="409">
        <v>141</v>
      </c>
      <c r="E10" s="417" t="s">
        <v>677</v>
      </c>
      <c r="F10" s="406">
        <v>25018.93</v>
      </c>
      <c r="G10" s="390">
        <v>0.64083387784343782</v>
      </c>
      <c r="H10" s="370">
        <v>81</v>
      </c>
      <c r="I10" s="414">
        <v>0.57446808510638303</v>
      </c>
      <c r="J10" s="420">
        <v>14022.279999999999</v>
      </c>
      <c r="K10" s="390">
        <v>0.35916612215656224</v>
      </c>
      <c r="L10" s="370">
        <v>60</v>
      </c>
      <c r="M10" s="414">
        <v>0.42553191489361702</v>
      </c>
    </row>
    <row r="11" spans="1:13" ht="14.4" customHeight="1" x14ac:dyDescent="0.3">
      <c r="A11" s="401" t="s">
        <v>678</v>
      </c>
      <c r="B11" s="406">
        <v>0</v>
      </c>
      <c r="C11" s="367"/>
      <c r="D11" s="409">
        <v>2</v>
      </c>
      <c r="E11" s="417" t="s">
        <v>678</v>
      </c>
      <c r="F11" s="406"/>
      <c r="G11" s="390"/>
      <c r="H11" s="370"/>
      <c r="I11" s="414">
        <v>0</v>
      </c>
      <c r="J11" s="420">
        <v>0</v>
      </c>
      <c r="K11" s="390"/>
      <c r="L11" s="370">
        <v>2</v>
      </c>
      <c r="M11" s="414">
        <v>1</v>
      </c>
    </row>
    <row r="12" spans="1:13" ht="14.4" customHeight="1" x14ac:dyDescent="0.3">
      <c r="A12" s="401" t="s">
        <v>679</v>
      </c>
      <c r="B12" s="406">
        <v>52883.349999999991</v>
      </c>
      <c r="C12" s="367">
        <v>1</v>
      </c>
      <c r="D12" s="409">
        <v>263</v>
      </c>
      <c r="E12" s="417" t="s">
        <v>679</v>
      </c>
      <c r="F12" s="406">
        <v>24256.06</v>
      </c>
      <c r="G12" s="390">
        <v>0.45867101838291269</v>
      </c>
      <c r="H12" s="370">
        <v>141</v>
      </c>
      <c r="I12" s="414">
        <v>0.53612167300380231</v>
      </c>
      <c r="J12" s="420">
        <v>28627.289999999994</v>
      </c>
      <c r="K12" s="390">
        <v>0.54132898161708742</v>
      </c>
      <c r="L12" s="370">
        <v>122</v>
      </c>
      <c r="M12" s="414">
        <v>0.46387832699619774</v>
      </c>
    </row>
    <row r="13" spans="1:13" ht="14.4" customHeight="1" x14ac:dyDescent="0.3">
      <c r="A13" s="401" t="s">
        <v>680</v>
      </c>
      <c r="B13" s="406">
        <v>79385.820000000022</v>
      </c>
      <c r="C13" s="367">
        <v>1</v>
      </c>
      <c r="D13" s="409">
        <v>262</v>
      </c>
      <c r="E13" s="417" t="s">
        <v>680</v>
      </c>
      <c r="F13" s="406">
        <v>54139.930000000022</v>
      </c>
      <c r="G13" s="390">
        <v>0.68198489352380576</v>
      </c>
      <c r="H13" s="370">
        <v>165</v>
      </c>
      <c r="I13" s="414">
        <v>0.62977099236641221</v>
      </c>
      <c r="J13" s="420">
        <v>25245.890000000003</v>
      </c>
      <c r="K13" s="390">
        <v>0.3180151064761943</v>
      </c>
      <c r="L13" s="370">
        <v>97</v>
      </c>
      <c r="M13" s="414">
        <v>0.37022900763358779</v>
      </c>
    </row>
    <row r="14" spans="1:13" ht="14.4" customHeight="1" x14ac:dyDescent="0.3">
      <c r="A14" s="401" t="s">
        <v>681</v>
      </c>
      <c r="B14" s="406">
        <v>11863.11</v>
      </c>
      <c r="C14" s="367">
        <v>1</v>
      </c>
      <c r="D14" s="409">
        <v>70</v>
      </c>
      <c r="E14" s="417" t="s">
        <v>681</v>
      </c>
      <c r="F14" s="406">
        <v>6080.52</v>
      </c>
      <c r="G14" s="390">
        <v>0.51255699390800558</v>
      </c>
      <c r="H14" s="370">
        <v>39</v>
      </c>
      <c r="I14" s="414">
        <v>0.55714285714285716</v>
      </c>
      <c r="J14" s="420">
        <v>5782.59</v>
      </c>
      <c r="K14" s="390">
        <v>0.48744300609199442</v>
      </c>
      <c r="L14" s="370">
        <v>31</v>
      </c>
      <c r="M14" s="414">
        <v>0.44285714285714284</v>
      </c>
    </row>
    <row r="15" spans="1:13" ht="14.4" customHeight="1" x14ac:dyDescent="0.3">
      <c r="A15" s="401" t="s">
        <v>682</v>
      </c>
      <c r="B15" s="406">
        <v>19630.719999999998</v>
      </c>
      <c r="C15" s="367">
        <v>1</v>
      </c>
      <c r="D15" s="409">
        <v>58</v>
      </c>
      <c r="E15" s="417" t="s">
        <v>682</v>
      </c>
      <c r="F15" s="406">
        <v>14789.139999999998</v>
      </c>
      <c r="G15" s="390">
        <v>0.75336717145372145</v>
      </c>
      <c r="H15" s="370">
        <v>34</v>
      </c>
      <c r="I15" s="414">
        <v>0.58620689655172409</v>
      </c>
      <c r="J15" s="420">
        <v>4841.58</v>
      </c>
      <c r="K15" s="390">
        <v>0.24663282854627852</v>
      </c>
      <c r="L15" s="370">
        <v>24</v>
      </c>
      <c r="M15" s="414">
        <v>0.41379310344827586</v>
      </c>
    </row>
    <row r="16" spans="1:13" ht="14.4" customHeight="1" thickBot="1" x14ac:dyDescent="0.35">
      <c r="A16" s="402" t="s">
        <v>683</v>
      </c>
      <c r="B16" s="407">
        <v>21476.489999999998</v>
      </c>
      <c r="C16" s="373">
        <v>1</v>
      </c>
      <c r="D16" s="410">
        <v>52</v>
      </c>
      <c r="E16" s="418" t="s">
        <v>683</v>
      </c>
      <c r="F16" s="407">
        <v>15852.62</v>
      </c>
      <c r="G16" s="384">
        <v>0.73813830844798212</v>
      </c>
      <c r="H16" s="376">
        <v>33</v>
      </c>
      <c r="I16" s="415">
        <v>0.63461538461538458</v>
      </c>
      <c r="J16" s="421">
        <v>5623.869999999999</v>
      </c>
      <c r="K16" s="384">
        <v>0.26186169155201799</v>
      </c>
      <c r="L16" s="376">
        <v>19</v>
      </c>
      <c r="M16" s="415">
        <v>0.36538461538461536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1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7.7773437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9" t="s">
        <v>173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4.4" customHeight="1" thickBot="1" x14ac:dyDescent="0.35">
      <c r="A2" s="319" t="s">
        <v>197</v>
      </c>
      <c r="B2" s="83"/>
      <c r="C2" s="92"/>
      <c r="D2" s="92"/>
      <c r="E2" s="181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94"/>
      <c r="B3" s="295"/>
      <c r="C3" s="295"/>
      <c r="D3" s="295"/>
      <c r="E3" s="295"/>
      <c r="F3" s="295"/>
      <c r="G3" s="295"/>
      <c r="H3" s="295"/>
      <c r="I3" s="295"/>
      <c r="J3" s="295"/>
      <c r="K3" s="296" t="s">
        <v>158</v>
      </c>
      <c r="L3" s="297"/>
      <c r="M3" s="96">
        <f>SUBTOTAL(9,M7:M1048576)</f>
        <v>390674.18000000028</v>
      </c>
      <c r="N3" s="96">
        <f>SUBTOTAL(9,N7:N1048576)</f>
        <v>2025</v>
      </c>
      <c r="O3" s="96">
        <f>SUBTOTAL(9,O7:O1048576)</f>
        <v>1416</v>
      </c>
      <c r="P3" s="96">
        <f>SUBTOTAL(9,P7:P1048576)</f>
        <v>256937.91000000018</v>
      </c>
      <c r="Q3" s="97">
        <f>IF(M3=0,0,P3/M3)</f>
        <v>0.6576782473825119</v>
      </c>
      <c r="R3" s="96">
        <f>SUBTOTAL(9,R7:R1048576)</f>
        <v>1212</v>
      </c>
      <c r="S3" s="97">
        <f>IF(N3=0,0,R3/N3)</f>
        <v>0.59851851851851856</v>
      </c>
      <c r="T3" s="96">
        <f>SUBTOTAL(9,T7:T1048576)</f>
        <v>845</v>
      </c>
      <c r="U3" s="98">
        <f>IF(O3=0,0,T3/O3)</f>
        <v>0.59675141242937857</v>
      </c>
    </row>
    <row r="4" spans="1:21" ht="14.4" customHeight="1" x14ac:dyDescent="0.3">
      <c r="A4" s="99"/>
      <c r="B4" s="100"/>
      <c r="C4" s="100"/>
      <c r="D4" s="101"/>
      <c r="E4" s="180"/>
      <c r="F4" s="100"/>
      <c r="G4" s="100"/>
      <c r="H4" s="100"/>
      <c r="I4" s="100"/>
      <c r="J4" s="100"/>
      <c r="K4" s="100"/>
      <c r="L4" s="100"/>
      <c r="M4" s="298" t="s">
        <v>18</v>
      </c>
      <c r="N4" s="299"/>
      <c r="O4" s="299"/>
      <c r="P4" s="300" t="s">
        <v>24</v>
      </c>
      <c r="Q4" s="299"/>
      <c r="R4" s="299"/>
      <c r="S4" s="299"/>
      <c r="T4" s="299"/>
      <c r="U4" s="301"/>
    </row>
    <row r="5" spans="1:21" ht="14.4" customHeight="1" thickBot="1" x14ac:dyDescent="0.35">
      <c r="A5" s="102"/>
      <c r="B5" s="103"/>
      <c r="C5" s="100"/>
      <c r="D5" s="101"/>
      <c r="E5" s="180"/>
      <c r="F5" s="100"/>
      <c r="G5" s="100"/>
      <c r="H5" s="100"/>
      <c r="I5" s="100"/>
      <c r="J5" s="100"/>
      <c r="K5" s="100"/>
      <c r="L5" s="100"/>
      <c r="M5" s="122" t="s">
        <v>25</v>
      </c>
      <c r="N5" s="123" t="s">
        <v>16</v>
      </c>
      <c r="O5" s="123" t="s">
        <v>23</v>
      </c>
      <c r="P5" s="291" t="s">
        <v>25</v>
      </c>
      <c r="Q5" s="292"/>
      <c r="R5" s="291" t="s">
        <v>16</v>
      </c>
      <c r="S5" s="292"/>
      <c r="T5" s="291" t="s">
        <v>23</v>
      </c>
      <c r="U5" s="293"/>
    </row>
    <row r="6" spans="1:21" s="85" customFormat="1" ht="14.4" customHeight="1" thickBot="1" x14ac:dyDescent="0.35">
      <c r="A6" s="422" t="s">
        <v>26</v>
      </c>
      <c r="B6" s="423" t="s">
        <v>8</v>
      </c>
      <c r="C6" s="422" t="s">
        <v>27</v>
      </c>
      <c r="D6" s="423" t="s">
        <v>9</v>
      </c>
      <c r="E6" s="423" t="s">
        <v>188</v>
      </c>
      <c r="F6" s="423" t="s">
        <v>28</v>
      </c>
      <c r="G6" s="423" t="s">
        <v>29</v>
      </c>
      <c r="H6" s="423" t="s">
        <v>11</v>
      </c>
      <c r="I6" s="423" t="s">
        <v>13</v>
      </c>
      <c r="J6" s="423" t="s">
        <v>14</v>
      </c>
      <c r="K6" s="423" t="s">
        <v>15</v>
      </c>
      <c r="L6" s="423" t="s">
        <v>30</v>
      </c>
      <c r="M6" s="424" t="s">
        <v>17</v>
      </c>
      <c r="N6" s="425" t="s">
        <v>31</v>
      </c>
      <c r="O6" s="425" t="s">
        <v>31</v>
      </c>
      <c r="P6" s="425" t="s">
        <v>17</v>
      </c>
      <c r="Q6" s="425" t="s">
        <v>5</v>
      </c>
      <c r="R6" s="425" t="s">
        <v>31</v>
      </c>
      <c r="S6" s="425" t="s">
        <v>5</v>
      </c>
      <c r="T6" s="425" t="s">
        <v>31</v>
      </c>
      <c r="U6" s="426" t="s">
        <v>5</v>
      </c>
    </row>
    <row r="7" spans="1:21" ht="14.4" customHeight="1" x14ac:dyDescent="0.3">
      <c r="A7" s="360">
        <v>29</v>
      </c>
      <c r="B7" s="361" t="s">
        <v>400</v>
      </c>
      <c r="C7" s="361">
        <v>89301292</v>
      </c>
      <c r="D7" s="427" t="s">
        <v>1417</v>
      </c>
      <c r="E7" s="428" t="s">
        <v>672</v>
      </c>
      <c r="F7" s="361" t="s">
        <v>667</v>
      </c>
      <c r="G7" s="361" t="s">
        <v>684</v>
      </c>
      <c r="H7" s="361" t="s">
        <v>399</v>
      </c>
      <c r="I7" s="361" t="s">
        <v>685</v>
      </c>
      <c r="J7" s="361" t="s">
        <v>686</v>
      </c>
      <c r="K7" s="361" t="s">
        <v>687</v>
      </c>
      <c r="L7" s="362">
        <v>0</v>
      </c>
      <c r="M7" s="362">
        <v>0</v>
      </c>
      <c r="N7" s="361">
        <v>1</v>
      </c>
      <c r="O7" s="429">
        <v>1</v>
      </c>
      <c r="P7" s="362">
        <v>0</v>
      </c>
      <c r="Q7" s="383"/>
      <c r="R7" s="361">
        <v>1</v>
      </c>
      <c r="S7" s="383">
        <v>1</v>
      </c>
      <c r="T7" s="429">
        <v>1</v>
      </c>
      <c r="U7" s="413">
        <v>1</v>
      </c>
    </row>
    <row r="8" spans="1:21" ht="14.4" customHeight="1" x14ac:dyDescent="0.3">
      <c r="A8" s="366">
        <v>29</v>
      </c>
      <c r="B8" s="367" t="s">
        <v>400</v>
      </c>
      <c r="C8" s="367">
        <v>89301292</v>
      </c>
      <c r="D8" s="430" t="s">
        <v>1417</v>
      </c>
      <c r="E8" s="431" t="s">
        <v>672</v>
      </c>
      <c r="F8" s="367" t="s">
        <v>667</v>
      </c>
      <c r="G8" s="367" t="s">
        <v>688</v>
      </c>
      <c r="H8" s="367" t="s">
        <v>399</v>
      </c>
      <c r="I8" s="367" t="s">
        <v>689</v>
      </c>
      <c r="J8" s="367" t="s">
        <v>690</v>
      </c>
      <c r="K8" s="367" t="s">
        <v>691</v>
      </c>
      <c r="L8" s="368">
        <v>81.64</v>
      </c>
      <c r="M8" s="368">
        <v>81.64</v>
      </c>
      <c r="N8" s="367">
        <v>1</v>
      </c>
      <c r="O8" s="432">
        <v>1</v>
      </c>
      <c r="P8" s="368"/>
      <c r="Q8" s="390">
        <v>0</v>
      </c>
      <c r="R8" s="367"/>
      <c r="S8" s="390">
        <v>0</v>
      </c>
      <c r="T8" s="432"/>
      <c r="U8" s="414">
        <v>0</v>
      </c>
    </row>
    <row r="9" spans="1:21" ht="14.4" customHeight="1" x14ac:dyDescent="0.3">
      <c r="A9" s="366">
        <v>29</v>
      </c>
      <c r="B9" s="367" t="s">
        <v>400</v>
      </c>
      <c r="C9" s="367">
        <v>89301292</v>
      </c>
      <c r="D9" s="430" t="s">
        <v>1417</v>
      </c>
      <c r="E9" s="431" t="s">
        <v>672</v>
      </c>
      <c r="F9" s="367" t="s">
        <v>667</v>
      </c>
      <c r="G9" s="367" t="s">
        <v>692</v>
      </c>
      <c r="H9" s="367" t="s">
        <v>399</v>
      </c>
      <c r="I9" s="367" t="s">
        <v>693</v>
      </c>
      <c r="J9" s="367" t="s">
        <v>582</v>
      </c>
      <c r="K9" s="367" t="s">
        <v>694</v>
      </c>
      <c r="L9" s="368">
        <v>0</v>
      </c>
      <c r="M9" s="368">
        <v>0</v>
      </c>
      <c r="N9" s="367">
        <v>1</v>
      </c>
      <c r="O9" s="432">
        <v>1</v>
      </c>
      <c r="P9" s="368">
        <v>0</v>
      </c>
      <c r="Q9" s="390"/>
      <c r="R9" s="367">
        <v>1</v>
      </c>
      <c r="S9" s="390">
        <v>1</v>
      </c>
      <c r="T9" s="432">
        <v>1</v>
      </c>
      <c r="U9" s="414">
        <v>1</v>
      </c>
    </row>
    <row r="10" spans="1:21" ht="14.4" customHeight="1" x14ac:dyDescent="0.3">
      <c r="A10" s="366">
        <v>29</v>
      </c>
      <c r="B10" s="367" t="s">
        <v>400</v>
      </c>
      <c r="C10" s="367">
        <v>89301292</v>
      </c>
      <c r="D10" s="430" t="s">
        <v>1417</v>
      </c>
      <c r="E10" s="431" t="s">
        <v>672</v>
      </c>
      <c r="F10" s="367" t="s">
        <v>667</v>
      </c>
      <c r="G10" s="367" t="s">
        <v>695</v>
      </c>
      <c r="H10" s="367" t="s">
        <v>399</v>
      </c>
      <c r="I10" s="367" t="s">
        <v>593</v>
      </c>
      <c r="J10" s="367" t="s">
        <v>594</v>
      </c>
      <c r="K10" s="367" t="s">
        <v>696</v>
      </c>
      <c r="L10" s="368">
        <v>314.69</v>
      </c>
      <c r="M10" s="368">
        <v>314.69</v>
      </c>
      <c r="N10" s="367">
        <v>1</v>
      </c>
      <c r="O10" s="432">
        <v>1</v>
      </c>
      <c r="P10" s="368">
        <v>314.69</v>
      </c>
      <c r="Q10" s="390">
        <v>1</v>
      </c>
      <c r="R10" s="367">
        <v>1</v>
      </c>
      <c r="S10" s="390">
        <v>1</v>
      </c>
      <c r="T10" s="432">
        <v>1</v>
      </c>
      <c r="U10" s="414">
        <v>1</v>
      </c>
    </row>
    <row r="11" spans="1:21" ht="14.4" customHeight="1" x14ac:dyDescent="0.3">
      <c r="A11" s="366">
        <v>29</v>
      </c>
      <c r="B11" s="367" t="s">
        <v>400</v>
      </c>
      <c r="C11" s="367">
        <v>89301292</v>
      </c>
      <c r="D11" s="430" t="s">
        <v>1417</v>
      </c>
      <c r="E11" s="431" t="s">
        <v>672</v>
      </c>
      <c r="F11" s="367" t="s">
        <v>668</v>
      </c>
      <c r="G11" s="367" t="s">
        <v>697</v>
      </c>
      <c r="H11" s="367" t="s">
        <v>399</v>
      </c>
      <c r="I11" s="367" t="s">
        <v>698</v>
      </c>
      <c r="J11" s="367" t="s">
        <v>699</v>
      </c>
      <c r="K11" s="367" t="s">
        <v>700</v>
      </c>
      <c r="L11" s="368">
        <v>566</v>
      </c>
      <c r="M11" s="368">
        <v>2264</v>
      </c>
      <c r="N11" s="367">
        <v>4</v>
      </c>
      <c r="O11" s="432">
        <v>2</v>
      </c>
      <c r="P11" s="368">
        <v>2264</v>
      </c>
      <c r="Q11" s="390">
        <v>1</v>
      </c>
      <c r="R11" s="367">
        <v>4</v>
      </c>
      <c r="S11" s="390">
        <v>1</v>
      </c>
      <c r="T11" s="432">
        <v>2</v>
      </c>
      <c r="U11" s="414">
        <v>1</v>
      </c>
    </row>
    <row r="12" spans="1:21" ht="14.4" customHeight="1" x14ac:dyDescent="0.3">
      <c r="A12" s="366">
        <v>29</v>
      </c>
      <c r="B12" s="367" t="s">
        <v>400</v>
      </c>
      <c r="C12" s="367">
        <v>89301292</v>
      </c>
      <c r="D12" s="430" t="s">
        <v>1417</v>
      </c>
      <c r="E12" s="431" t="s">
        <v>672</v>
      </c>
      <c r="F12" s="367" t="s">
        <v>668</v>
      </c>
      <c r="G12" s="367" t="s">
        <v>701</v>
      </c>
      <c r="H12" s="367" t="s">
        <v>399</v>
      </c>
      <c r="I12" s="367" t="s">
        <v>702</v>
      </c>
      <c r="J12" s="367" t="s">
        <v>703</v>
      </c>
      <c r="K12" s="367" t="s">
        <v>704</v>
      </c>
      <c r="L12" s="368">
        <v>200</v>
      </c>
      <c r="M12" s="368">
        <v>400</v>
      </c>
      <c r="N12" s="367">
        <v>2</v>
      </c>
      <c r="O12" s="432">
        <v>1</v>
      </c>
      <c r="P12" s="368"/>
      <c r="Q12" s="390">
        <v>0</v>
      </c>
      <c r="R12" s="367"/>
      <c r="S12" s="390">
        <v>0</v>
      </c>
      <c r="T12" s="432"/>
      <c r="U12" s="414">
        <v>0</v>
      </c>
    </row>
    <row r="13" spans="1:21" ht="14.4" customHeight="1" x14ac:dyDescent="0.3">
      <c r="A13" s="366">
        <v>29</v>
      </c>
      <c r="B13" s="367" t="s">
        <v>400</v>
      </c>
      <c r="C13" s="367">
        <v>89301292</v>
      </c>
      <c r="D13" s="430" t="s">
        <v>1417</v>
      </c>
      <c r="E13" s="431" t="s">
        <v>672</v>
      </c>
      <c r="F13" s="367" t="s">
        <v>668</v>
      </c>
      <c r="G13" s="367" t="s">
        <v>705</v>
      </c>
      <c r="H13" s="367" t="s">
        <v>399</v>
      </c>
      <c r="I13" s="367" t="s">
        <v>706</v>
      </c>
      <c r="J13" s="367" t="s">
        <v>707</v>
      </c>
      <c r="K13" s="367" t="s">
        <v>708</v>
      </c>
      <c r="L13" s="368">
        <v>274.38</v>
      </c>
      <c r="M13" s="368">
        <v>274.38</v>
      </c>
      <c r="N13" s="367">
        <v>1</v>
      </c>
      <c r="O13" s="432">
        <v>1</v>
      </c>
      <c r="P13" s="368">
        <v>274.38</v>
      </c>
      <c r="Q13" s="390">
        <v>1</v>
      </c>
      <c r="R13" s="367">
        <v>1</v>
      </c>
      <c r="S13" s="390">
        <v>1</v>
      </c>
      <c r="T13" s="432">
        <v>1</v>
      </c>
      <c r="U13" s="414">
        <v>1</v>
      </c>
    </row>
    <row r="14" spans="1:21" ht="14.4" customHeight="1" x14ac:dyDescent="0.3">
      <c r="A14" s="366">
        <v>29</v>
      </c>
      <c r="B14" s="367" t="s">
        <v>400</v>
      </c>
      <c r="C14" s="367">
        <v>89301292</v>
      </c>
      <c r="D14" s="430" t="s">
        <v>1417</v>
      </c>
      <c r="E14" s="431" t="s">
        <v>672</v>
      </c>
      <c r="F14" s="367" t="s">
        <v>668</v>
      </c>
      <c r="G14" s="367" t="s">
        <v>709</v>
      </c>
      <c r="H14" s="367" t="s">
        <v>399</v>
      </c>
      <c r="I14" s="367" t="s">
        <v>710</v>
      </c>
      <c r="J14" s="367" t="s">
        <v>711</v>
      </c>
      <c r="K14" s="367" t="s">
        <v>712</v>
      </c>
      <c r="L14" s="368">
        <v>378.48</v>
      </c>
      <c r="M14" s="368">
        <v>378.48</v>
      </c>
      <c r="N14" s="367">
        <v>1</v>
      </c>
      <c r="O14" s="432">
        <v>1</v>
      </c>
      <c r="P14" s="368">
        <v>378.48</v>
      </c>
      <c r="Q14" s="390">
        <v>1</v>
      </c>
      <c r="R14" s="367">
        <v>1</v>
      </c>
      <c r="S14" s="390">
        <v>1</v>
      </c>
      <c r="T14" s="432">
        <v>1</v>
      </c>
      <c r="U14" s="414">
        <v>1</v>
      </c>
    </row>
    <row r="15" spans="1:21" ht="14.4" customHeight="1" x14ac:dyDescent="0.3">
      <c r="A15" s="366">
        <v>29</v>
      </c>
      <c r="B15" s="367" t="s">
        <v>400</v>
      </c>
      <c r="C15" s="367">
        <v>89301292</v>
      </c>
      <c r="D15" s="430" t="s">
        <v>1417</v>
      </c>
      <c r="E15" s="431" t="s">
        <v>673</v>
      </c>
      <c r="F15" s="367" t="s">
        <v>667</v>
      </c>
      <c r="G15" s="367" t="s">
        <v>713</v>
      </c>
      <c r="H15" s="367" t="s">
        <v>399</v>
      </c>
      <c r="I15" s="367" t="s">
        <v>714</v>
      </c>
      <c r="J15" s="367" t="s">
        <v>715</v>
      </c>
      <c r="K15" s="367" t="s">
        <v>716</v>
      </c>
      <c r="L15" s="368">
        <v>14.27</v>
      </c>
      <c r="M15" s="368">
        <v>14.27</v>
      </c>
      <c r="N15" s="367">
        <v>1</v>
      </c>
      <c r="O15" s="432">
        <v>0.5</v>
      </c>
      <c r="P15" s="368">
        <v>14.27</v>
      </c>
      <c r="Q15" s="390">
        <v>1</v>
      </c>
      <c r="R15" s="367">
        <v>1</v>
      </c>
      <c r="S15" s="390">
        <v>1</v>
      </c>
      <c r="T15" s="432">
        <v>0.5</v>
      </c>
      <c r="U15" s="414">
        <v>1</v>
      </c>
    </row>
    <row r="16" spans="1:21" ht="14.4" customHeight="1" x14ac:dyDescent="0.3">
      <c r="A16" s="366">
        <v>29</v>
      </c>
      <c r="B16" s="367" t="s">
        <v>400</v>
      </c>
      <c r="C16" s="367">
        <v>89301292</v>
      </c>
      <c r="D16" s="430" t="s">
        <v>1417</v>
      </c>
      <c r="E16" s="431" t="s">
        <v>673</v>
      </c>
      <c r="F16" s="367" t="s">
        <v>667</v>
      </c>
      <c r="G16" s="367" t="s">
        <v>684</v>
      </c>
      <c r="H16" s="367" t="s">
        <v>399</v>
      </c>
      <c r="I16" s="367" t="s">
        <v>717</v>
      </c>
      <c r="J16" s="367" t="s">
        <v>718</v>
      </c>
      <c r="K16" s="367" t="s">
        <v>719</v>
      </c>
      <c r="L16" s="368">
        <v>333.31</v>
      </c>
      <c r="M16" s="368">
        <v>666.62</v>
      </c>
      <c r="N16" s="367">
        <v>2</v>
      </c>
      <c r="O16" s="432">
        <v>1.5</v>
      </c>
      <c r="P16" s="368">
        <v>333.31</v>
      </c>
      <c r="Q16" s="390">
        <v>0.5</v>
      </c>
      <c r="R16" s="367">
        <v>1</v>
      </c>
      <c r="S16" s="390">
        <v>0.5</v>
      </c>
      <c r="T16" s="432">
        <v>0.5</v>
      </c>
      <c r="U16" s="414">
        <v>0.33333333333333331</v>
      </c>
    </row>
    <row r="17" spans="1:21" ht="14.4" customHeight="1" x14ac:dyDescent="0.3">
      <c r="A17" s="366">
        <v>29</v>
      </c>
      <c r="B17" s="367" t="s">
        <v>400</v>
      </c>
      <c r="C17" s="367">
        <v>89301292</v>
      </c>
      <c r="D17" s="430" t="s">
        <v>1417</v>
      </c>
      <c r="E17" s="431" t="s">
        <v>673</v>
      </c>
      <c r="F17" s="367" t="s">
        <v>667</v>
      </c>
      <c r="G17" s="367" t="s">
        <v>684</v>
      </c>
      <c r="H17" s="367" t="s">
        <v>571</v>
      </c>
      <c r="I17" s="367" t="s">
        <v>720</v>
      </c>
      <c r="J17" s="367" t="s">
        <v>686</v>
      </c>
      <c r="K17" s="367" t="s">
        <v>719</v>
      </c>
      <c r="L17" s="368">
        <v>333.31</v>
      </c>
      <c r="M17" s="368">
        <v>2999.79</v>
      </c>
      <c r="N17" s="367">
        <v>9</v>
      </c>
      <c r="O17" s="432">
        <v>6.5</v>
      </c>
      <c r="P17" s="368">
        <v>1666.55</v>
      </c>
      <c r="Q17" s="390">
        <v>0.55555555555555558</v>
      </c>
      <c r="R17" s="367">
        <v>5</v>
      </c>
      <c r="S17" s="390">
        <v>0.55555555555555558</v>
      </c>
      <c r="T17" s="432">
        <v>4</v>
      </c>
      <c r="U17" s="414">
        <v>0.61538461538461542</v>
      </c>
    </row>
    <row r="18" spans="1:21" ht="14.4" customHeight="1" x14ac:dyDescent="0.3">
      <c r="A18" s="366">
        <v>29</v>
      </c>
      <c r="B18" s="367" t="s">
        <v>400</v>
      </c>
      <c r="C18" s="367">
        <v>89301292</v>
      </c>
      <c r="D18" s="430" t="s">
        <v>1417</v>
      </c>
      <c r="E18" s="431" t="s">
        <v>673</v>
      </c>
      <c r="F18" s="367" t="s">
        <v>667</v>
      </c>
      <c r="G18" s="367" t="s">
        <v>721</v>
      </c>
      <c r="H18" s="367" t="s">
        <v>399</v>
      </c>
      <c r="I18" s="367" t="s">
        <v>722</v>
      </c>
      <c r="J18" s="367" t="s">
        <v>723</v>
      </c>
      <c r="K18" s="367" t="s">
        <v>724</v>
      </c>
      <c r="L18" s="368">
        <v>0</v>
      </c>
      <c r="M18" s="368">
        <v>0</v>
      </c>
      <c r="N18" s="367">
        <v>1</v>
      </c>
      <c r="O18" s="432">
        <v>1</v>
      </c>
      <c r="P18" s="368"/>
      <c r="Q18" s="390"/>
      <c r="R18" s="367"/>
      <c r="S18" s="390">
        <v>0</v>
      </c>
      <c r="T18" s="432"/>
      <c r="U18" s="414">
        <v>0</v>
      </c>
    </row>
    <row r="19" spans="1:21" ht="14.4" customHeight="1" x14ac:dyDescent="0.3">
      <c r="A19" s="366">
        <v>29</v>
      </c>
      <c r="B19" s="367" t="s">
        <v>400</v>
      </c>
      <c r="C19" s="367">
        <v>89301292</v>
      </c>
      <c r="D19" s="430" t="s">
        <v>1417</v>
      </c>
      <c r="E19" s="431" t="s">
        <v>673</v>
      </c>
      <c r="F19" s="367" t="s">
        <v>667</v>
      </c>
      <c r="G19" s="367" t="s">
        <v>725</v>
      </c>
      <c r="H19" s="367" t="s">
        <v>399</v>
      </c>
      <c r="I19" s="367" t="s">
        <v>726</v>
      </c>
      <c r="J19" s="367" t="s">
        <v>727</v>
      </c>
      <c r="K19" s="367" t="s">
        <v>728</v>
      </c>
      <c r="L19" s="368">
        <v>52.4</v>
      </c>
      <c r="M19" s="368">
        <v>52.4</v>
      </c>
      <c r="N19" s="367">
        <v>1</v>
      </c>
      <c r="O19" s="432">
        <v>1</v>
      </c>
      <c r="P19" s="368">
        <v>52.4</v>
      </c>
      <c r="Q19" s="390">
        <v>1</v>
      </c>
      <c r="R19" s="367">
        <v>1</v>
      </c>
      <c r="S19" s="390">
        <v>1</v>
      </c>
      <c r="T19" s="432">
        <v>1</v>
      </c>
      <c r="U19" s="414">
        <v>1</v>
      </c>
    </row>
    <row r="20" spans="1:21" ht="14.4" customHeight="1" x14ac:dyDescent="0.3">
      <c r="A20" s="366">
        <v>29</v>
      </c>
      <c r="B20" s="367" t="s">
        <v>400</v>
      </c>
      <c r="C20" s="367">
        <v>89301292</v>
      </c>
      <c r="D20" s="430" t="s">
        <v>1417</v>
      </c>
      <c r="E20" s="431" t="s">
        <v>673</v>
      </c>
      <c r="F20" s="367" t="s">
        <v>667</v>
      </c>
      <c r="G20" s="367" t="s">
        <v>725</v>
      </c>
      <c r="H20" s="367" t="s">
        <v>399</v>
      </c>
      <c r="I20" s="367" t="s">
        <v>729</v>
      </c>
      <c r="J20" s="367" t="s">
        <v>730</v>
      </c>
      <c r="K20" s="367" t="s">
        <v>731</v>
      </c>
      <c r="L20" s="368">
        <v>69.86</v>
      </c>
      <c r="M20" s="368">
        <v>69.86</v>
      </c>
      <c r="N20" s="367">
        <v>1</v>
      </c>
      <c r="O20" s="432">
        <v>0.5</v>
      </c>
      <c r="P20" s="368">
        <v>69.86</v>
      </c>
      <c r="Q20" s="390">
        <v>1</v>
      </c>
      <c r="R20" s="367">
        <v>1</v>
      </c>
      <c r="S20" s="390">
        <v>1</v>
      </c>
      <c r="T20" s="432">
        <v>0.5</v>
      </c>
      <c r="U20" s="414">
        <v>1</v>
      </c>
    </row>
    <row r="21" spans="1:21" ht="14.4" customHeight="1" x14ac:dyDescent="0.3">
      <c r="A21" s="366">
        <v>29</v>
      </c>
      <c r="B21" s="367" t="s">
        <v>400</v>
      </c>
      <c r="C21" s="367">
        <v>89301292</v>
      </c>
      <c r="D21" s="430" t="s">
        <v>1417</v>
      </c>
      <c r="E21" s="431" t="s">
        <v>673</v>
      </c>
      <c r="F21" s="367" t="s">
        <v>667</v>
      </c>
      <c r="G21" s="367" t="s">
        <v>725</v>
      </c>
      <c r="H21" s="367" t="s">
        <v>571</v>
      </c>
      <c r="I21" s="367" t="s">
        <v>732</v>
      </c>
      <c r="J21" s="367" t="s">
        <v>733</v>
      </c>
      <c r="K21" s="367" t="s">
        <v>731</v>
      </c>
      <c r="L21" s="368">
        <v>69.86</v>
      </c>
      <c r="M21" s="368">
        <v>419.15999999999997</v>
      </c>
      <c r="N21" s="367">
        <v>6</v>
      </c>
      <c r="O21" s="432">
        <v>4.5</v>
      </c>
      <c r="P21" s="368">
        <v>349.29999999999995</v>
      </c>
      <c r="Q21" s="390">
        <v>0.83333333333333326</v>
      </c>
      <c r="R21" s="367">
        <v>5</v>
      </c>
      <c r="S21" s="390">
        <v>0.83333333333333337</v>
      </c>
      <c r="T21" s="432">
        <v>3.5</v>
      </c>
      <c r="U21" s="414">
        <v>0.77777777777777779</v>
      </c>
    </row>
    <row r="22" spans="1:21" ht="14.4" customHeight="1" x14ac:dyDescent="0.3">
      <c r="A22" s="366">
        <v>29</v>
      </c>
      <c r="B22" s="367" t="s">
        <v>400</v>
      </c>
      <c r="C22" s="367">
        <v>89301292</v>
      </c>
      <c r="D22" s="430" t="s">
        <v>1417</v>
      </c>
      <c r="E22" s="431" t="s">
        <v>673</v>
      </c>
      <c r="F22" s="367" t="s">
        <v>667</v>
      </c>
      <c r="G22" s="367" t="s">
        <v>734</v>
      </c>
      <c r="H22" s="367" t="s">
        <v>399</v>
      </c>
      <c r="I22" s="367" t="s">
        <v>735</v>
      </c>
      <c r="J22" s="367" t="s">
        <v>736</v>
      </c>
      <c r="K22" s="367" t="s">
        <v>737</v>
      </c>
      <c r="L22" s="368">
        <v>0</v>
      </c>
      <c r="M22" s="368">
        <v>0</v>
      </c>
      <c r="N22" s="367">
        <v>1</v>
      </c>
      <c r="O22" s="432">
        <v>0.5</v>
      </c>
      <c r="P22" s="368">
        <v>0</v>
      </c>
      <c r="Q22" s="390"/>
      <c r="R22" s="367">
        <v>1</v>
      </c>
      <c r="S22" s="390">
        <v>1</v>
      </c>
      <c r="T22" s="432">
        <v>0.5</v>
      </c>
      <c r="U22" s="414">
        <v>1</v>
      </c>
    </row>
    <row r="23" spans="1:21" ht="14.4" customHeight="1" x14ac:dyDescent="0.3">
      <c r="A23" s="366">
        <v>29</v>
      </c>
      <c r="B23" s="367" t="s">
        <v>400</v>
      </c>
      <c r="C23" s="367">
        <v>89301292</v>
      </c>
      <c r="D23" s="430" t="s">
        <v>1417</v>
      </c>
      <c r="E23" s="431" t="s">
        <v>673</v>
      </c>
      <c r="F23" s="367" t="s">
        <v>667</v>
      </c>
      <c r="G23" s="367" t="s">
        <v>738</v>
      </c>
      <c r="H23" s="367" t="s">
        <v>399</v>
      </c>
      <c r="I23" s="367" t="s">
        <v>739</v>
      </c>
      <c r="J23" s="367" t="s">
        <v>740</v>
      </c>
      <c r="K23" s="367" t="s">
        <v>741</v>
      </c>
      <c r="L23" s="368">
        <v>115.3</v>
      </c>
      <c r="M23" s="368">
        <v>115.3</v>
      </c>
      <c r="N23" s="367">
        <v>1</v>
      </c>
      <c r="O23" s="432">
        <v>1</v>
      </c>
      <c r="P23" s="368"/>
      <c r="Q23" s="390">
        <v>0</v>
      </c>
      <c r="R23" s="367"/>
      <c r="S23" s="390">
        <v>0</v>
      </c>
      <c r="T23" s="432"/>
      <c r="U23" s="414">
        <v>0</v>
      </c>
    </row>
    <row r="24" spans="1:21" ht="14.4" customHeight="1" x14ac:dyDescent="0.3">
      <c r="A24" s="366">
        <v>29</v>
      </c>
      <c r="B24" s="367" t="s">
        <v>400</v>
      </c>
      <c r="C24" s="367">
        <v>89301292</v>
      </c>
      <c r="D24" s="430" t="s">
        <v>1417</v>
      </c>
      <c r="E24" s="431" t="s">
        <v>673</v>
      </c>
      <c r="F24" s="367" t="s">
        <v>667</v>
      </c>
      <c r="G24" s="367" t="s">
        <v>742</v>
      </c>
      <c r="H24" s="367" t="s">
        <v>399</v>
      </c>
      <c r="I24" s="367" t="s">
        <v>743</v>
      </c>
      <c r="J24" s="367" t="s">
        <v>744</v>
      </c>
      <c r="K24" s="367" t="s">
        <v>745</v>
      </c>
      <c r="L24" s="368">
        <v>0</v>
      </c>
      <c r="M24" s="368">
        <v>0</v>
      </c>
      <c r="N24" s="367">
        <v>1</v>
      </c>
      <c r="O24" s="432">
        <v>1</v>
      </c>
      <c r="P24" s="368">
        <v>0</v>
      </c>
      <c r="Q24" s="390"/>
      <c r="R24" s="367">
        <v>1</v>
      </c>
      <c r="S24" s="390">
        <v>1</v>
      </c>
      <c r="T24" s="432">
        <v>1</v>
      </c>
      <c r="U24" s="414">
        <v>1</v>
      </c>
    </row>
    <row r="25" spans="1:21" ht="14.4" customHeight="1" x14ac:dyDescent="0.3">
      <c r="A25" s="366">
        <v>29</v>
      </c>
      <c r="B25" s="367" t="s">
        <v>400</v>
      </c>
      <c r="C25" s="367">
        <v>89301292</v>
      </c>
      <c r="D25" s="430" t="s">
        <v>1417</v>
      </c>
      <c r="E25" s="431" t="s">
        <v>673</v>
      </c>
      <c r="F25" s="367" t="s">
        <v>667</v>
      </c>
      <c r="G25" s="367" t="s">
        <v>746</v>
      </c>
      <c r="H25" s="367" t="s">
        <v>399</v>
      </c>
      <c r="I25" s="367" t="s">
        <v>747</v>
      </c>
      <c r="J25" s="367" t="s">
        <v>748</v>
      </c>
      <c r="K25" s="367" t="s">
        <v>749</v>
      </c>
      <c r="L25" s="368">
        <v>153.37</v>
      </c>
      <c r="M25" s="368">
        <v>306.74</v>
      </c>
      <c r="N25" s="367">
        <v>2</v>
      </c>
      <c r="O25" s="432">
        <v>1</v>
      </c>
      <c r="P25" s="368"/>
      <c r="Q25" s="390">
        <v>0</v>
      </c>
      <c r="R25" s="367"/>
      <c r="S25" s="390">
        <v>0</v>
      </c>
      <c r="T25" s="432"/>
      <c r="U25" s="414">
        <v>0</v>
      </c>
    </row>
    <row r="26" spans="1:21" ht="14.4" customHeight="1" x14ac:dyDescent="0.3">
      <c r="A26" s="366">
        <v>29</v>
      </c>
      <c r="B26" s="367" t="s">
        <v>400</v>
      </c>
      <c r="C26" s="367">
        <v>89301292</v>
      </c>
      <c r="D26" s="430" t="s">
        <v>1417</v>
      </c>
      <c r="E26" s="431" t="s">
        <v>673</v>
      </c>
      <c r="F26" s="367" t="s">
        <v>667</v>
      </c>
      <c r="G26" s="367" t="s">
        <v>750</v>
      </c>
      <c r="H26" s="367" t="s">
        <v>399</v>
      </c>
      <c r="I26" s="367" t="s">
        <v>751</v>
      </c>
      <c r="J26" s="367" t="s">
        <v>752</v>
      </c>
      <c r="K26" s="367" t="s">
        <v>753</v>
      </c>
      <c r="L26" s="368">
        <v>64.36</v>
      </c>
      <c r="M26" s="368">
        <v>64.36</v>
      </c>
      <c r="N26" s="367">
        <v>1</v>
      </c>
      <c r="O26" s="432">
        <v>0.5</v>
      </c>
      <c r="P26" s="368">
        <v>64.36</v>
      </c>
      <c r="Q26" s="390">
        <v>1</v>
      </c>
      <c r="R26" s="367">
        <v>1</v>
      </c>
      <c r="S26" s="390">
        <v>1</v>
      </c>
      <c r="T26" s="432">
        <v>0.5</v>
      </c>
      <c r="U26" s="414">
        <v>1</v>
      </c>
    </row>
    <row r="27" spans="1:21" ht="14.4" customHeight="1" x14ac:dyDescent="0.3">
      <c r="A27" s="366">
        <v>29</v>
      </c>
      <c r="B27" s="367" t="s">
        <v>400</v>
      </c>
      <c r="C27" s="367">
        <v>89301292</v>
      </c>
      <c r="D27" s="430" t="s">
        <v>1417</v>
      </c>
      <c r="E27" s="431" t="s">
        <v>673</v>
      </c>
      <c r="F27" s="367" t="s">
        <v>667</v>
      </c>
      <c r="G27" s="367" t="s">
        <v>754</v>
      </c>
      <c r="H27" s="367" t="s">
        <v>399</v>
      </c>
      <c r="I27" s="367" t="s">
        <v>755</v>
      </c>
      <c r="J27" s="367" t="s">
        <v>756</v>
      </c>
      <c r="K27" s="367" t="s">
        <v>757</v>
      </c>
      <c r="L27" s="368">
        <v>63.67</v>
      </c>
      <c r="M27" s="368">
        <v>127.34</v>
      </c>
      <c r="N27" s="367">
        <v>2</v>
      </c>
      <c r="O27" s="432">
        <v>2</v>
      </c>
      <c r="P27" s="368">
        <v>63.67</v>
      </c>
      <c r="Q27" s="390">
        <v>0.5</v>
      </c>
      <c r="R27" s="367">
        <v>1</v>
      </c>
      <c r="S27" s="390">
        <v>0.5</v>
      </c>
      <c r="T27" s="432">
        <v>1</v>
      </c>
      <c r="U27" s="414">
        <v>0.5</v>
      </c>
    </row>
    <row r="28" spans="1:21" ht="14.4" customHeight="1" x14ac:dyDescent="0.3">
      <c r="A28" s="366">
        <v>29</v>
      </c>
      <c r="B28" s="367" t="s">
        <v>400</v>
      </c>
      <c r="C28" s="367">
        <v>89301292</v>
      </c>
      <c r="D28" s="430" t="s">
        <v>1417</v>
      </c>
      <c r="E28" s="431" t="s">
        <v>673</v>
      </c>
      <c r="F28" s="367" t="s">
        <v>667</v>
      </c>
      <c r="G28" s="367" t="s">
        <v>692</v>
      </c>
      <c r="H28" s="367" t="s">
        <v>399</v>
      </c>
      <c r="I28" s="367" t="s">
        <v>581</v>
      </c>
      <c r="J28" s="367" t="s">
        <v>582</v>
      </c>
      <c r="K28" s="367" t="s">
        <v>550</v>
      </c>
      <c r="L28" s="368">
        <v>31.64</v>
      </c>
      <c r="M28" s="368">
        <v>1044.1199999999999</v>
      </c>
      <c r="N28" s="367">
        <v>33</v>
      </c>
      <c r="O28" s="432">
        <v>30</v>
      </c>
      <c r="P28" s="368">
        <v>506.2399999999999</v>
      </c>
      <c r="Q28" s="390">
        <v>0.48484848484848481</v>
      </c>
      <c r="R28" s="367">
        <v>16</v>
      </c>
      <c r="S28" s="390">
        <v>0.48484848484848486</v>
      </c>
      <c r="T28" s="432">
        <v>15</v>
      </c>
      <c r="U28" s="414">
        <v>0.5</v>
      </c>
    </row>
    <row r="29" spans="1:21" ht="14.4" customHeight="1" x14ac:dyDescent="0.3">
      <c r="A29" s="366">
        <v>29</v>
      </c>
      <c r="B29" s="367" t="s">
        <v>400</v>
      </c>
      <c r="C29" s="367">
        <v>89301292</v>
      </c>
      <c r="D29" s="430" t="s">
        <v>1417</v>
      </c>
      <c r="E29" s="431" t="s">
        <v>673</v>
      </c>
      <c r="F29" s="367" t="s">
        <v>667</v>
      </c>
      <c r="G29" s="367" t="s">
        <v>692</v>
      </c>
      <c r="H29" s="367" t="s">
        <v>399</v>
      </c>
      <c r="I29" s="367" t="s">
        <v>581</v>
      </c>
      <c r="J29" s="367" t="s">
        <v>582</v>
      </c>
      <c r="K29" s="367" t="s">
        <v>550</v>
      </c>
      <c r="L29" s="368">
        <v>50.27</v>
      </c>
      <c r="M29" s="368">
        <v>502.70000000000005</v>
      </c>
      <c r="N29" s="367">
        <v>10</v>
      </c>
      <c r="O29" s="432">
        <v>9.5</v>
      </c>
      <c r="P29" s="368">
        <v>201.08</v>
      </c>
      <c r="Q29" s="390">
        <v>0.39999999999999997</v>
      </c>
      <c r="R29" s="367">
        <v>4</v>
      </c>
      <c r="S29" s="390">
        <v>0.4</v>
      </c>
      <c r="T29" s="432">
        <v>4</v>
      </c>
      <c r="U29" s="414">
        <v>0.42105263157894735</v>
      </c>
    </row>
    <row r="30" spans="1:21" ht="14.4" customHeight="1" x14ac:dyDescent="0.3">
      <c r="A30" s="366">
        <v>29</v>
      </c>
      <c r="B30" s="367" t="s">
        <v>400</v>
      </c>
      <c r="C30" s="367">
        <v>89301292</v>
      </c>
      <c r="D30" s="430" t="s">
        <v>1417</v>
      </c>
      <c r="E30" s="431" t="s">
        <v>673</v>
      </c>
      <c r="F30" s="367" t="s">
        <v>667</v>
      </c>
      <c r="G30" s="367" t="s">
        <v>692</v>
      </c>
      <c r="H30" s="367" t="s">
        <v>399</v>
      </c>
      <c r="I30" s="367" t="s">
        <v>758</v>
      </c>
      <c r="J30" s="367" t="s">
        <v>582</v>
      </c>
      <c r="K30" s="367" t="s">
        <v>759</v>
      </c>
      <c r="L30" s="368">
        <v>56.48</v>
      </c>
      <c r="M30" s="368">
        <v>112.96</v>
      </c>
      <c r="N30" s="367">
        <v>2</v>
      </c>
      <c r="O30" s="432">
        <v>2</v>
      </c>
      <c r="P30" s="368">
        <v>112.96</v>
      </c>
      <c r="Q30" s="390">
        <v>1</v>
      </c>
      <c r="R30" s="367">
        <v>2</v>
      </c>
      <c r="S30" s="390">
        <v>1</v>
      </c>
      <c r="T30" s="432">
        <v>2</v>
      </c>
      <c r="U30" s="414">
        <v>1</v>
      </c>
    </row>
    <row r="31" spans="1:21" ht="14.4" customHeight="1" x14ac:dyDescent="0.3">
      <c r="A31" s="366">
        <v>29</v>
      </c>
      <c r="B31" s="367" t="s">
        <v>400</v>
      </c>
      <c r="C31" s="367">
        <v>89301292</v>
      </c>
      <c r="D31" s="430" t="s">
        <v>1417</v>
      </c>
      <c r="E31" s="431" t="s">
        <v>673</v>
      </c>
      <c r="F31" s="367" t="s">
        <v>667</v>
      </c>
      <c r="G31" s="367" t="s">
        <v>760</v>
      </c>
      <c r="H31" s="367" t="s">
        <v>399</v>
      </c>
      <c r="I31" s="367" t="s">
        <v>761</v>
      </c>
      <c r="J31" s="367" t="s">
        <v>762</v>
      </c>
      <c r="K31" s="367" t="s">
        <v>763</v>
      </c>
      <c r="L31" s="368">
        <v>26.17</v>
      </c>
      <c r="M31" s="368">
        <v>26.17</v>
      </c>
      <c r="N31" s="367">
        <v>1</v>
      </c>
      <c r="O31" s="432">
        <v>0.5</v>
      </c>
      <c r="P31" s="368"/>
      <c r="Q31" s="390">
        <v>0</v>
      </c>
      <c r="R31" s="367"/>
      <c r="S31" s="390">
        <v>0</v>
      </c>
      <c r="T31" s="432"/>
      <c r="U31" s="414">
        <v>0</v>
      </c>
    </row>
    <row r="32" spans="1:21" ht="14.4" customHeight="1" x14ac:dyDescent="0.3">
      <c r="A32" s="366">
        <v>29</v>
      </c>
      <c r="B32" s="367" t="s">
        <v>400</v>
      </c>
      <c r="C32" s="367">
        <v>89301292</v>
      </c>
      <c r="D32" s="430" t="s">
        <v>1417</v>
      </c>
      <c r="E32" s="431" t="s">
        <v>673</v>
      </c>
      <c r="F32" s="367" t="s">
        <v>667</v>
      </c>
      <c r="G32" s="367" t="s">
        <v>764</v>
      </c>
      <c r="H32" s="367" t="s">
        <v>399</v>
      </c>
      <c r="I32" s="367" t="s">
        <v>765</v>
      </c>
      <c r="J32" s="367" t="s">
        <v>766</v>
      </c>
      <c r="K32" s="367" t="s">
        <v>767</v>
      </c>
      <c r="L32" s="368">
        <v>0</v>
      </c>
      <c r="M32" s="368">
        <v>0</v>
      </c>
      <c r="N32" s="367">
        <v>3</v>
      </c>
      <c r="O32" s="432">
        <v>1.5</v>
      </c>
      <c r="P32" s="368">
        <v>0</v>
      </c>
      <c r="Q32" s="390"/>
      <c r="R32" s="367">
        <v>1</v>
      </c>
      <c r="S32" s="390">
        <v>0.33333333333333331</v>
      </c>
      <c r="T32" s="432">
        <v>0.5</v>
      </c>
      <c r="U32" s="414">
        <v>0.33333333333333331</v>
      </c>
    </row>
    <row r="33" spans="1:21" ht="14.4" customHeight="1" x14ac:dyDescent="0.3">
      <c r="A33" s="366">
        <v>29</v>
      </c>
      <c r="B33" s="367" t="s">
        <v>400</v>
      </c>
      <c r="C33" s="367">
        <v>89301292</v>
      </c>
      <c r="D33" s="430" t="s">
        <v>1417</v>
      </c>
      <c r="E33" s="431" t="s">
        <v>673</v>
      </c>
      <c r="F33" s="367" t="s">
        <v>667</v>
      </c>
      <c r="G33" s="367" t="s">
        <v>768</v>
      </c>
      <c r="H33" s="367" t="s">
        <v>399</v>
      </c>
      <c r="I33" s="367" t="s">
        <v>649</v>
      </c>
      <c r="J33" s="367" t="s">
        <v>436</v>
      </c>
      <c r="K33" s="367" t="s">
        <v>769</v>
      </c>
      <c r="L33" s="368">
        <v>0</v>
      </c>
      <c r="M33" s="368">
        <v>0</v>
      </c>
      <c r="N33" s="367">
        <v>7</v>
      </c>
      <c r="O33" s="432">
        <v>7</v>
      </c>
      <c r="P33" s="368">
        <v>0</v>
      </c>
      <c r="Q33" s="390"/>
      <c r="R33" s="367">
        <v>3</v>
      </c>
      <c r="S33" s="390">
        <v>0.42857142857142855</v>
      </c>
      <c r="T33" s="432">
        <v>3</v>
      </c>
      <c r="U33" s="414">
        <v>0.42857142857142855</v>
      </c>
    </row>
    <row r="34" spans="1:21" ht="14.4" customHeight="1" x14ac:dyDescent="0.3">
      <c r="A34" s="366">
        <v>29</v>
      </c>
      <c r="B34" s="367" t="s">
        <v>400</v>
      </c>
      <c r="C34" s="367">
        <v>89301292</v>
      </c>
      <c r="D34" s="430" t="s">
        <v>1417</v>
      </c>
      <c r="E34" s="431" t="s">
        <v>673</v>
      </c>
      <c r="F34" s="367" t="s">
        <v>667</v>
      </c>
      <c r="G34" s="367" t="s">
        <v>770</v>
      </c>
      <c r="H34" s="367" t="s">
        <v>571</v>
      </c>
      <c r="I34" s="367" t="s">
        <v>771</v>
      </c>
      <c r="J34" s="367" t="s">
        <v>772</v>
      </c>
      <c r="K34" s="367" t="s">
        <v>773</v>
      </c>
      <c r="L34" s="368">
        <v>154.01</v>
      </c>
      <c r="M34" s="368">
        <v>1386.09</v>
      </c>
      <c r="N34" s="367">
        <v>9</v>
      </c>
      <c r="O34" s="432">
        <v>3.5</v>
      </c>
      <c r="P34" s="368">
        <v>770.05</v>
      </c>
      <c r="Q34" s="390">
        <v>0.55555555555555558</v>
      </c>
      <c r="R34" s="367">
        <v>5</v>
      </c>
      <c r="S34" s="390">
        <v>0.55555555555555558</v>
      </c>
      <c r="T34" s="432">
        <v>1.5</v>
      </c>
      <c r="U34" s="414">
        <v>0.42857142857142855</v>
      </c>
    </row>
    <row r="35" spans="1:21" ht="14.4" customHeight="1" x14ac:dyDescent="0.3">
      <c r="A35" s="366">
        <v>29</v>
      </c>
      <c r="B35" s="367" t="s">
        <v>400</v>
      </c>
      <c r="C35" s="367">
        <v>89301292</v>
      </c>
      <c r="D35" s="430" t="s">
        <v>1417</v>
      </c>
      <c r="E35" s="431" t="s">
        <v>673</v>
      </c>
      <c r="F35" s="367" t="s">
        <v>667</v>
      </c>
      <c r="G35" s="367" t="s">
        <v>770</v>
      </c>
      <c r="H35" s="367" t="s">
        <v>399</v>
      </c>
      <c r="I35" s="367" t="s">
        <v>774</v>
      </c>
      <c r="J35" s="367" t="s">
        <v>772</v>
      </c>
      <c r="K35" s="367" t="s">
        <v>775</v>
      </c>
      <c r="L35" s="368">
        <v>0</v>
      </c>
      <c r="M35" s="368">
        <v>0</v>
      </c>
      <c r="N35" s="367">
        <v>5</v>
      </c>
      <c r="O35" s="432">
        <v>2</v>
      </c>
      <c r="P35" s="368">
        <v>0</v>
      </c>
      <c r="Q35" s="390"/>
      <c r="R35" s="367">
        <v>5</v>
      </c>
      <c r="S35" s="390">
        <v>1</v>
      </c>
      <c r="T35" s="432">
        <v>2</v>
      </c>
      <c r="U35" s="414">
        <v>1</v>
      </c>
    </row>
    <row r="36" spans="1:21" ht="14.4" customHeight="1" x14ac:dyDescent="0.3">
      <c r="A36" s="366">
        <v>29</v>
      </c>
      <c r="B36" s="367" t="s">
        <v>400</v>
      </c>
      <c r="C36" s="367">
        <v>89301292</v>
      </c>
      <c r="D36" s="430" t="s">
        <v>1417</v>
      </c>
      <c r="E36" s="431" t="s">
        <v>673</v>
      </c>
      <c r="F36" s="367" t="s">
        <v>667</v>
      </c>
      <c r="G36" s="367" t="s">
        <v>776</v>
      </c>
      <c r="H36" s="367" t="s">
        <v>399</v>
      </c>
      <c r="I36" s="367" t="s">
        <v>585</v>
      </c>
      <c r="J36" s="367" t="s">
        <v>586</v>
      </c>
      <c r="K36" s="367" t="s">
        <v>777</v>
      </c>
      <c r="L36" s="368">
        <v>38.65</v>
      </c>
      <c r="M36" s="368">
        <v>115.94999999999999</v>
      </c>
      <c r="N36" s="367">
        <v>3</v>
      </c>
      <c r="O36" s="432">
        <v>3</v>
      </c>
      <c r="P36" s="368">
        <v>77.3</v>
      </c>
      <c r="Q36" s="390">
        <v>0.66666666666666674</v>
      </c>
      <c r="R36" s="367">
        <v>2</v>
      </c>
      <c r="S36" s="390">
        <v>0.66666666666666663</v>
      </c>
      <c r="T36" s="432">
        <v>2</v>
      </c>
      <c r="U36" s="414">
        <v>0.66666666666666663</v>
      </c>
    </row>
    <row r="37" spans="1:21" ht="14.4" customHeight="1" x14ac:dyDescent="0.3">
      <c r="A37" s="366">
        <v>29</v>
      </c>
      <c r="B37" s="367" t="s">
        <v>400</v>
      </c>
      <c r="C37" s="367">
        <v>89301292</v>
      </c>
      <c r="D37" s="430" t="s">
        <v>1417</v>
      </c>
      <c r="E37" s="431" t="s">
        <v>673</v>
      </c>
      <c r="F37" s="367" t="s">
        <v>667</v>
      </c>
      <c r="G37" s="367" t="s">
        <v>778</v>
      </c>
      <c r="H37" s="367" t="s">
        <v>399</v>
      </c>
      <c r="I37" s="367" t="s">
        <v>779</v>
      </c>
      <c r="J37" s="367" t="s">
        <v>780</v>
      </c>
      <c r="K37" s="367" t="s">
        <v>781</v>
      </c>
      <c r="L37" s="368">
        <v>36.78</v>
      </c>
      <c r="M37" s="368">
        <v>73.56</v>
      </c>
      <c r="N37" s="367">
        <v>2</v>
      </c>
      <c r="O37" s="432">
        <v>2</v>
      </c>
      <c r="P37" s="368">
        <v>73.56</v>
      </c>
      <c r="Q37" s="390">
        <v>1</v>
      </c>
      <c r="R37" s="367">
        <v>2</v>
      </c>
      <c r="S37" s="390">
        <v>1</v>
      </c>
      <c r="T37" s="432">
        <v>2</v>
      </c>
      <c r="U37" s="414">
        <v>1</v>
      </c>
    </row>
    <row r="38" spans="1:21" ht="14.4" customHeight="1" x14ac:dyDescent="0.3">
      <c r="A38" s="366">
        <v>29</v>
      </c>
      <c r="B38" s="367" t="s">
        <v>400</v>
      </c>
      <c r="C38" s="367">
        <v>89301292</v>
      </c>
      <c r="D38" s="430" t="s">
        <v>1417</v>
      </c>
      <c r="E38" s="431" t="s">
        <v>673</v>
      </c>
      <c r="F38" s="367" t="s">
        <v>667</v>
      </c>
      <c r="G38" s="367" t="s">
        <v>782</v>
      </c>
      <c r="H38" s="367" t="s">
        <v>399</v>
      </c>
      <c r="I38" s="367" t="s">
        <v>783</v>
      </c>
      <c r="J38" s="367" t="s">
        <v>784</v>
      </c>
      <c r="K38" s="367" t="s">
        <v>785</v>
      </c>
      <c r="L38" s="368">
        <v>242.93</v>
      </c>
      <c r="M38" s="368">
        <v>242.93</v>
      </c>
      <c r="N38" s="367">
        <v>1</v>
      </c>
      <c r="O38" s="432">
        <v>0.5</v>
      </c>
      <c r="P38" s="368">
        <v>242.93</v>
      </c>
      <c r="Q38" s="390">
        <v>1</v>
      </c>
      <c r="R38" s="367">
        <v>1</v>
      </c>
      <c r="S38" s="390">
        <v>1</v>
      </c>
      <c r="T38" s="432">
        <v>0.5</v>
      </c>
      <c r="U38" s="414">
        <v>1</v>
      </c>
    </row>
    <row r="39" spans="1:21" ht="14.4" customHeight="1" x14ac:dyDescent="0.3">
      <c r="A39" s="366">
        <v>29</v>
      </c>
      <c r="B39" s="367" t="s">
        <v>400</v>
      </c>
      <c r="C39" s="367">
        <v>89301292</v>
      </c>
      <c r="D39" s="430" t="s">
        <v>1417</v>
      </c>
      <c r="E39" s="431" t="s">
        <v>673</v>
      </c>
      <c r="F39" s="367" t="s">
        <v>667</v>
      </c>
      <c r="G39" s="367" t="s">
        <v>786</v>
      </c>
      <c r="H39" s="367" t="s">
        <v>571</v>
      </c>
      <c r="I39" s="367" t="s">
        <v>787</v>
      </c>
      <c r="J39" s="367" t="s">
        <v>788</v>
      </c>
      <c r="K39" s="367" t="s">
        <v>789</v>
      </c>
      <c r="L39" s="368">
        <v>17.64</v>
      </c>
      <c r="M39" s="368">
        <v>70.56</v>
      </c>
      <c r="N39" s="367">
        <v>4</v>
      </c>
      <c r="O39" s="432">
        <v>4</v>
      </c>
      <c r="P39" s="368">
        <v>70.56</v>
      </c>
      <c r="Q39" s="390">
        <v>1</v>
      </c>
      <c r="R39" s="367">
        <v>4</v>
      </c>
      <c r="S39" s="390">
        <v>1</v>
      </c>
      <c r="T39" s="432">
        <v>4</v>
      </c>
      <c r="U39" s="414">
        <v>1</v>
      </c>
    </row>
    <row r="40" spans="1:21" ht="14.4" customHeight="1" x14ac:dyDescent="0.3">
      <c r="A40" s="366">
        <v>29</v>
      </c>
      <c r="B40" s="367" t="s">
        <v>400</v>
      </c>
      <c r="C40" s="367">
        <v>89301292</v>
      </c>
      <c r="D40" s="430" t="s">
        <v>1417</v>
      </c>
      <c r="E40" s="431" t="s">
        <v>673</v>
      </c>
      <c r="F40" s="367" t="s">
        <v>667</v>
      </c>
      <c r="G40" s="367" t="s">
        <v>790</v>
      </c>
      <c r="H40" s="367" t="s">
        <v>399</v>
      </c>
      <c r="I40" s="367" t="s">
        <v>589</v>
      </c>
      <c r="J40" s="367" t="s">
        <v>590</v>
      </c>
      <c r="K40" s="367" t="s">
        <v>591</v>
      </c>
      <c r="L40" s="368">
        <v>72.94</v>
      </c>
      <c r="M40" s="368">
        <v>72.94</v>
      </c>
      <c r="N40" s="367">
        <v>1</v>
      </c>
      <c r="O40" s="432">
        <v>1</v>
      </c>
      <c r="P40" s="368"/>
      <c r="Q40" s="390">
        <v>0</v>
      </c>
      <c r="R40" s="367"/>
      <c r="S40" s="390">
        <v>0</v>
      </c>
      <c r="T40" s="432"/>
      <c r="U40" s="414">
        <v>0</v>
      </c>
    </row>
    <row r="41" spans="1:21" ht="14.4" customHeight="1" x14ac:dyDescent="0.3">
      <c r="A41" s="366">
        <v>29</v>
      </c>
      <c r="B41" s="367" t="s">
        <v>400</v>
      </c>
      <c r="C41" s="367">
        <v>89301292</v>
      </c>
      <c r="D41" s="430" t="s">
        <v>1417</v>
      </c>
      <c r="E41" s="431" t="s">
        <v>673</v>
      </c>
      <c r="F41" s="367" t="s">
        <v>667</v>
      </c>
      <c r="G41" s="367" t="s">
        <v>790</v>
      </c>
      <c r="H41" s="367" t="s">
        <v>399</v>
      </c>
      <c r="I41" s="367" t="s">
        <v>589</v>
      </c>
      <c r="J41" s="367" t="s">
        <v>590</v>
      </c>
      <c r="K41" s="367" t="s">
        <v>591</v>
      </c>
      <c r="L41" s="368">
        <v>120.37</v>
      </c>
      <c r="M41" s="368">
        <v>240.74</v>
      </c>
      <c r="N41" s="367">
        <v>2</v>
      </c>
      <c r="O41" s="432">
        <v>1</v>
      </c>
      <c r="P41" s="368"/>
      <c r="Q41" s="390">
        <v>0</v>
      </c>
      <c r="R41" s="367"/>
      <c r="S41" s="390">
        <v>0</v>
      </c>
      <c r="T41" s="432"/>
      <c r="U41" s="414">
        <v>0</v>
      </c>
    </row>
    <row r="42" spans="1:21" ht="14.4" customHeight="1" x14ac:dyDescent="0.3">
      <c r="A42" s="366">
        <v>29</v>
      </c>
      <c r="B42" s="367" t="s">
        <v>400</v>
      </c>
      <c r="C42" s="367">
        <v>89301292</v>
      </c>
      <c r="D42" s="430" t="s">
        <v>1417</v>
      </c>
      <c r="E42" s="431" t="s">
        <v>673</v>
      </c>
      <c r="F42" s="367" t="s">
        <v>667</v>
      </c>
      <c r="G42" s="367" t="s">
        <v>791</v>
      </c>
      <c r="H42" s="367" t="s">
        <v>571</v>
      </c>
      <c r="I42" s="367" t="s">
        <v>792</v>
      </c>
      <c r="J42" s="367" t="s">
        <v>793</v>
      </c>
      <c r="K42" s="367" t="s">
        <v>794</v>
      </c>
      <c r="L42" s="368">
        <v>468.96</v>
      </c>
      <c r="M42" s="368">
        <v>2344.7999999999997</v>
      </c>
      <c r="N42" s="367">
        <v>5</v>
      </c>
      <c r="O42" s="432">
        <v>5</v>
      </c>
      <c r="P42" s="368">
        <v>2344.7999999999997</v>
      </c>
      <c r="Q42" s="390">
        <v>1</v>
      </c>
      <c r="R42" s="367">
        <v>5</v>
      </c>
      <c r="S42" s="390">
        <v>1</v>
      </c>
      <c r="T42" s="432">
        <v>5</v>
      </c>
      <c r="U42" s="414">
        <v>1</v>
      </c>
    </row>
    <row r="43" spans="1:21" ht="14.4" customHeight="1" x14ac:dyDescent="0.3">
      <c r="A43" s="366">
        <v>29</v>
      </c>
      <c r="B43" s="367" t="s">
        <v>400</v>
      </c>
      <c r="C43" s="367">
        <v>89301292</v>
      </c>
      <c r="D43" s="430" t="s">
        <v>1417</v>
      </c>
      <c r="E43" s="431" t="s">
        <v>673</v>
      </c>
      <c r="F43" s="367" t="s">
        <v>667</v>
      </c>
      <c r="G43" s="367" t="s">
        <v>791</v>
      </c>
      <c r="H43" s="367" t="s">
        <v>571</v>
      </c>
      <c r="I43" s="367" t="s">
        <v>795</v>
      </c>
      <c r="J43" s="367" t="s">
        <v>793</v>
      </c>
      <c r="K43" s="367" t="s">
        <v>796</v>
      </c>
      <c r="L43" s="368">
        <v>625.29</v>
      </c>
      <c r="M43" s="368">
        <v>6878.19</v>
      </c>
      <c r="N43" s="367">
        <v>11</v>
      </c>
      <c r="O43" s="432">
        <v>10</v>
      </c>
      <c r="P43" s="368">
        <v>6878.19</v>
      </c>
      <c r="Q43" s="390">
        <v>1</v>
      </c>
      <c r="R43" s="367">
        <v>11</v>
      </c>
      <c r="S43" s="390">
        <v>1</v>
      </c>
      <c r="T43" s="432">
        <v>10</v>
      </c>
      <c r="U43" s="414">
        <v>1</v>
      </c>
    </row>
    <row r="44" spans="1:21" ht="14.4" customHeight="1" x14ac:dyDescent="0.3">
      <c r="A44" s="366">
        <v>29</v>
      </c>
      <c r="B44" s="367" t="s">
        <v>400</v>
      </c>
      <c r="C44" s="367">
        <v>89301292</v>
      </c>
      <c r="D44" s="430" t="s">
        <v>1417</v>
      </c>
      <c r="E44" s="431" t="s">
        <v>673</v>
      </c>
      <c r="F44" s="367" t="s">
        <v>667</v>
      </c>
      <c r="G44" s="367" t="s">
        <v>797</v>
      </c>
      <c r="H44" s="367" t="s">
        <v>571</v>
      </c>
      <c r="I44" s="367" t="s">
        <v>798</v>
      </c>
      <c r="J44" s="367" t="s">
        <v>799</v>
      </c>
      <c r="K44" s="367" t="s">
        <v>800</v>
      </c>
      <c r="L44" s="368">
        <v>48.31</v>
      </c>
      <c r="M44" s="368">
        <v>48.31</v>
      </c>
      <c r="N44" s="367">
        <v>1</v>
      </c>
      <c r="O44" s="432">
        <v>1</v>
      </c>
      <c r="P44" s="368"/>
      <c r="Q44" s="390">
        <v>0</v>
      </c>
      <c r="R44" s="367"/>
      <c r="S44" s="390">
        <v>0</v>
      </c>
      <c r="T44" s="432"/>
      <c r="U44" s="414">
        <v>0</v>
      </c>
    </row>
    <row r="45" spans="1:21" ht="14.4" customHeight="1" x14ac:dyDescent="0.3">
      <c r="A45" s="366">
        <v>29</v>
      </c>
      <c r="B45" s="367" t="s">
        <v>400</v>
      </c>
      <c r="C45" s="367">
        <v>89301292</v>
      </c>
      <c r="D45" s="430" t="s">
        <v>1417</v>
      </c>
      <c r="E45" s="431" t="s">
        <v>673</v>
      </c>
      <c r="F45" s="367" t="s">
        <v>667</v>
      </c>
      <c r="G45" s="367" t="s">
        <v>797</v>
      </c>
      <c r="H45" s="367" t="s">
        <v>571</v>
      </c>
      <c r="I45" s="367" t="s">
        <v>801</v>
      </c>
      <c r="J45" s="367" t="s">
        <v>799</v>
      </c>
      <c r="K45" s="367" t="s">
        <v>802</v>
      </c>
      <c r="L45" s="368">
        <v>96.63</v>
      </c>
      <c r="M45" s="368">
        <v>96.63</v>
      </c>
      <c r="N45" s="367">
        <v>1</v>
      </c>
      <c r="O45" s="432">
        <v>1</v>
      </c>
      <c r="P45" s="368">
        <v>96.63</v>
      </c>
      <c r="Q45" s="390">
        <v>1</v>
      </c>
      <c r="R45" s="367">
        <v>1</v>
      </c>
      <c r="S45" s="390">
        <v>1</v>
      </c>
      <c r="T45" s="432">
        <v>1</v>
      </c>
      <c r="U45" s="414">
        <v>1</v>
      </c>
    </row>
    <row r="46" spans="1:21" ht="14.4" customHeight="1" x14ac:dyDescent="0.3">
      <c r="A46" s="366">
        <v>29</v>
      </c>
      <c r="B46" s="367" t="s">
        <v>400</v>
      </c>
      <c r="C46" s="367">
        <v>89301292</v>
      </c>
      <c r="D46" s="430" t="s">
        <v>1417</v>
      </c>
      <c r="E46" s="431" t="s">
        <v>673</v>
      </c>
      <c r="F46" s="367" t="s">
        <v>667</v>
      </c>
      <c r="G46" s="367" t="s">
        <v>803</v>
      </c>
      <c r="H46" s="367" t="s">
        <v>399</v>
      </c>
      <c r="I46" s="367" t="s">
        <v>804</v>
      </c>
      <c r="J46" s="367" t="s">
        <v>805</v>
      </c>
      <c r="K46" s="367" t="s">
        <v>806</v>
      </c>
      <c r="L46" s="368">
        <v>190.48</v>
      </c>
      <c r="M46" s="368">
        <v>190.48</v>
      </c>
      <c r="N46" s="367">
        <v>1</v>
      </c>
      <c r="O46" s="432">
        <v>1</v>
      </c>
      <c r="P46" s="368"/>
      <c r="Q46" s="390">
        <v>0</v>
      </c>
      <c r="R46" s="367"/>
      <c r="S46" s="390">
        <v>0</v>
      </c>
      <c r="T46" s="432"/>
      <c r="U46" s="414">
        <v>0</v>
      </c>
    </row>
    <row r="47" spans="1:21" ht="14.4" customHeight="1" x14ac:dyDescent="0.3">
      <c r="A47" s="366">
        <v>29</v>
      </c>
      <c r="B47" s="367" t="s">
        <v>400</v>
      </c>
      <c r="C47" s="367">
        <v>89301292</v>
      </c>
      <c r="D47" s="430" t="s">
        <v>1417</v>
      </c>
      <c r="E47" s="431" t="s">
        <v>673</v>
      </c>
      <c r="F47" s="367" t="s">
        <v>667</v>
      </c>
      <c r="G47" s="367" t="s">
        <v>807</v>
      </c>
      <c r="H47" s="367" t="s">
        <v>399</v>
      </c>
      <c r="I47" s="367" t="s">
        <v>808</v>
      </c>
      <c r="J47" s="367" t="s">
        <v>809</v>
      </c>
      <c r="K47" s="367" t="s">
        <v>691</v>
      </c>
      <c r="L47" s="368">
        <v>0</v>
      </c>
      <c r="M47" s="368">
        <v>0</v>
      </c>
      <c r="N47" s="367">
        <v>2</v>
      </c>
      <c r="O47" s="432">
        <v>1</v>
      </c>
      <c r="P47" s="368"/>
      <c r="Q47" s="390"/>
      <c r="R47" s="367"/>
      <c r="S47" s="390">
        <v>0</v>
      </c>
      <c r="T47" s="432"/>
      <c r="U47" s="414">
        <v>0</v>
      </c>
    </row>
    <row r="48" spans="1:21" ht="14.4" customHeight="1" x14ac:dyDescent="0.3">
      <c r="A48" s="366">
        <v>29</v>
      </c>
      <c r="B48" s="367" t="s">
        <v>400</v>
      </c>
      <c r="C48" s="367">
        <v>89301292</v>
      </c>
      <c r="D48" s="430" t="s">
        <v>1417</v>
      </c>
      <c r="E48" s="431" t="s">
        <v>673</v>
      </c>
      <c r="F48" s="367" t="s">
        <v>667</v>
      </c>
      <c r="G48" s="367" t="s">
        <v>810</v>
      </c>
      <c r="H48" s="367" t="s">
        <v>399</v>
      </c>
      <c r="I48" s="367" t="s">
        <v>811</v>
      </c>
      <c r="J48" s="367" t="s">
        <v>812</v>
      </c>
      <c r="K48" s="367" t="s">
        <v>813</v>
      </c>
      <c r="L48" s="368">
        <v>0</v>
      </c>
      <c r="M48" s="368">
        <v>0</v>
      </c>
      <c r="N48" s="367">
        <v>1</v>
      </c>
      <c r="O48" s="432">
        <v>0.5</v>
      </c>
      <c r="P48" s="368"/>
      <c r="Q48" s="390"/>
      <c r="R48" s="367"/>
      <c r="S48" s="390">
        <v>0</v>
      </c>
      <c r="T48" s="432"/>
      <c r="U48" s="414">
        <v>0</v>
      </c>
    </row>
    <row r="49" spans="1:21" ht="14.4" customHeight="1" x14ac:dyDescent="0.3">
      <c r="A49" s="366">
        <v>29</v>
      </c>
      <c r="B49" s="367" t="s">
        <v>400</v>
      </c>
      <c r="C49" s="367">
        <v>89301292</v>
      </c>
      <c r="D49" s="430" t="s">
        <v>1417</v>
      </c>
      <c r="E49" s="431" t="s">
        <v>673</v>
      </c>
      <c r="F49" s="367" t="s">
        <v>667</v>
      </c>
      <c r="G49" s="367" t="s">
        <v>814</v>
      </c>
      <c r="H49" s="367" t="s">
        <v>399</v>
      </c>
      <c r="I49" s="367" t="s">
        <v>815</v>
      </c>
      <c r="J49" s="367" t="s">
        <v>816</v>
      </c>
      <c r="K49" s="367" t="s">
        <v>817</v>
      </c>
      <c r="L49" s="368">
        <v>69.86</v>
      </c>
      <c r="M49" s="368">
        <v>69.86</v>
      </c>
      <c r="N49" s="367">
        <v>1</v>
      </c>
      <c r="O49" s="432">
        <v>1</v>
      </c>
      <c r="P49" s="368">
        <v>69.86</v>
      </c>
      <c r="Q49" s="390">
        <v>1</v>
      </c>
      <c r="R49" s="367">
        <v>1</v>
      </c>
      <c r="S49" s="390">
        <v>1</v>
      </c>
      <c r="T49" s="432">
        <v>1</v>
      </c>
      <c r="U49" s="414">
        <v>1</v>
      </c>
    </row>
    <row r="50" spans="1:21" ht="14.4" customHeight="1" x14ac:dyDescent="0.3">
      <c r="A50" s="366">
        <v>29</v>
      </c>
      <c r="B50" s="367" t="s">
        <v>400</v>
      </c>
      <c r="C50" s="367">
        <v>89301292</v>
      </c>
      <c r="D50" s="430" t="s">
        <v>1417</v>
      </c>
      <c r="E50" s="431" t="s">
        <v>673</v>
      </c>
      <c r="F50" s="367" t="s">
        <v>667</v>
      </c>
      <c r="G50" s="367" t="s">
        <v>818</v>
      </c>
      <c r="H50" s="367" t="s">
        <v>399</v>
      </c>
      <c r="I50" s="367" t="s">
        <v>819</v>
      </c>
      <c r="J50" s="367" t="s">
        <v>820</v>
      </c>
      <c r="K50" s="367" t="s">
        <v>821</v>
      </c>
      <c r="L50" s="368">
        <v>28.74</v>
      </c>
      <c r="M50" s="368">
        <v>28.74</v>
      </c>
      <c r="N50" s="367">
        <v>1</v>
      </c>
      <c r="O50" s="432">
        <v>0.5</v>
      </c>
      <c r="P50" s="368">
        <v>28.74</v>
      </c>
      <c r="Q50" s="390">
        <v>1</v>
      </c>
      <c r="R50" s="367">
        <v>1</v>
      </c>
      <c r="S50" s="390">
        <v>1</v>
      </c>
      <c r="T50" s="432">
        <v>0.5</v>
      </c>
      <c r="U50" s="414">
        <v>1</v>
      </c>
    </row>
    <row r="51" spans="1:21" ht="14.4" customHeight="1" x14ac:dyDescent="0.3">
      <c r="A51" s="366">
        <v>29</v>
      </c>
      <c r="B51" s="367" t="s">
        <v>400</v>
      </c>
      <c r="C51" s="367">
        <v>89301292</v>
      </c>
      <c r="D51" s="430" t="s">
        <v>1417</v>
      </c>
      <c r="E51" s="431" t="s">
        <v>673</v>
      </c>
      <c r="F51" s="367" t="s">
        <v>667</v>
      </c>
      <c r="G51" s="367" t="s">
        <v>818</v>
      </c>
      <c r="H51" s="367" t="s">
        <v>399</v>
      </c>
      <c r="I51" s="367" t="s">
        <v>822</v>
      </c>
      <c r="J51" s="367" t="s">
        <v>820</v>
      </c>
      <c r="K51" s="367" t="s">
        <v>821</v>
      </c>
      <c r="L51" s="368">
        <v>28.74</v>
      </c>
      <c r="M51" s="368">
        <v>57.48</v>
      </c>
      <c r="N51" s="367">
        <v>2</v>
      </c>
      <c r="O51" s="432">
        <v>1</v>
      </c>
      <c r="P51" s="368">
        <v>28.74</v>
      </c>
      <c r="Q51" s="390">
        <v>0.5</v>
      </c>
      <c r="R51" s="367">
        <v>1</v>
      </c>
      <c r="S51" s="390">
        <v>0.5</v>
      </c>
      <c r="T51" s="432">
        <v>0.5</v>
      </c>
      <c r="U51" s="414">
        <v>0.5</v>
      </c>
    </row>
    <row r="52" spans="1:21" ht="14.4" customHeight="1" x14ac:dyDescent="0.3">
      <c r="A52" s="366">
        <v>29</v>
      </c>
      <c r="B52" s="367" t="s">
        <v>400</v>
      </c>
      <c r="C52" s="367">
        <v>89301292</v>
      </c>
      <c r="D52" s="430" t="s">
        <v>1417</v>
      </c>
      <c r="E52" s="431" t="s">
        <v>673</v>
      </c>
      <c r="F52" s="367" t="s">
        <v>667</v>
      </c>
      <c r="G52" s="367" t="s">
        <v>823</v>
      </c>
      <c r="H52" s="367" t="s">
        <v>399</v>
      </c>
      <c r="I52" s="367" t="s">
        <v>824</v>
      </c>
      <c r="J52" s="367" t="s">
        <v>825</v>
      </c>
      <c r="K52" s="367" t="s">
        <v>826</v>
      </c>
      <c r="L52" s="368">
        <v>0</v>
      </c>
      <c r="M52" s="368">
        <v>0</v>
      </c>
      <c r="N52" s="367">
        <v>1</v>
      </c>
      <c r="O52" s="432">
        <v>0.5</v>
      </c>
      <c r="P52" s="368">
        <v>0</v>
      </c>
      <c r="Q52" s="390"/>
      <c r="R52" s="367">
        <v>1</v>
      </c>
      <c r="S52" s="390">
        <v>1</v>
      </c>
      <c r="T52" s="432">
        <v>0.5</v>
      </c>
      <c r="U52" s="414">
        <v>1</v>
      </c>
    </row>
    <row r="53" spans="1:21" ht="14.4" customHeight="1" x14ac:dyDescent="0.3">
      <c r="A53" s="366">
        <v>29</v>
      </c>
      <c r="B53" s="367" t="s">
        <v>400</v>
      </c>
      <c r="C53" s="367">
        <v>89301292</v>
      </c>
      <c r="D53" s="430" t="s">
        <v>1417</v>
      </c>
      <c r="E53" s="431" t="s">
        <v>673</v>
      </c>
      <c r="F53" s="367" t="s">
        <v>667</v>
      </c>
      <c r="G53" s="367" t="s">
        <v>827</v>
      </c>
      <c r="H53" s="367" t="s">
        <v>399</v>
      </c>
      <c r="I53" s="367" t="s">
        <v>828</v>
      </c>
      <c r="J53" s="367" t="s">
        <v>829</v>
      </c>
      <c r="K53" s="367" t="s">
        <v>830</v>
      </c>
      <c r="L53" s="368">
        <v>0</v>
      </c>
      <c r="M53" s="368">
        <v>0</v>
      </c>
      <c r="N53" s="367">
        <v>1</v>
      </c>
      <c r="O53" s="432">
        <v>1</v>
      </c>
      <c r="P53" s="368">
        <v>0</v>
      </c>
      <c r="Q53" s="390"/>
      <c r="R53" s="367">
        <v>1</v>
      </c>
      <c r="S53" s="390">
        <v>1</v>
      </c>
      <c r="T53" s="432">
        <v>1</v>
      </c>
      <c r="U53" s="414">
        <v>1</v>
      </c>
    </row>
    <row r="54" spans="1:21" ht="14.4" customHeight="1" x14ac:dyDescent="0.3">
      <c r="A54" s="366">
        <v>29</v>
      </c>
      <c r="B54" s="367" t="s">
        <v>400</v>
      </c>
      <c r="C54" s="367">
        <v>89301292</v>
      </c>
      <c r="D54" s="430" t="s">
        <v>1417</v>
      </c>
      <c r="E54" s="431" t="s">
        <v>673</v>
      </c>
      <c r="F54" s="367" t="s">
        <v>667</v>
      </c>
      <c r="G54" s="367" t="s">
        <v>831</v>
      </c>
      <c r="H54" s="367" t="s">
        <v>399</v>
      </c>
      <c r="I54" s="367" t="s">
        <v>832</v>
      </c>
      <c r="J54" s="367" t="s">
        <v>833</v>
      </c>
      <c r="K54" s="367" t="s">
        <v>834</v>
      </c>
      <c r="L54" s="368">
        <v>203.33</v>
      </c>
      <c r="M54" s="368">
        <v>203.33</v>
      </c>
      <c r="N54" s="367">
        <v>1</v>
      </c>
      <c r="O54" s="432">
        <v>1</v>
      </c>
      <c r="P54" s="368"/>
      <c r="Q54" s="390">
        <v>0</v>
      </c>
      <c r="R54" s="367"/>
      <c r="S54" s="390">
        <v>0</v>
      </c>
      <c r="T54" s="432"/>
      <c r="U54" s="414">
        <v>0</v>
      </c>
    </row>
    <row r="55" spans="1:21" ht="14.4" customHeight="1" x14ac:dyDescent="0.3">
      <c r="A55" s="366">
        <v>29</v>
      </c>
      <c r="B55" s="367" t="s">
        <v>400</v>
      </c>
      <c r="C55" s="367">
        <v>89301292</v>
      </c>
      <c r="D55" s="430" t="s">
        <v>1417</v>
      </c>
      <c r="E55" s="431" t="s">
        <v>673</v>
      </c>
      <c r="F55" s="367" t="s">
        <v>667</v>
      </c>
      <c r="G55" s="367" t="s">
        <v>835</v>
      </c>
      <c r="H55" s="367" t="s">
        <v>399</v>
      </c>
      <c r="I55" s="367" t="s">
        <v>431</v>
      </c>
      <c r="J55" s="367" t="s">
        <v>836</v>
      </c>
      <c r="K55" s="367" t="s">
        <v>837</v>
      </c>
      <c r="L55" s="368">
        <v>0</v>
      </c>
      <c r="M55" s="368">
        <v>0</v>
      </c>
      <c r="N55" s="367">
        <v>14</v>
      </c>
      <c r="O55" s="432">
        <v>12.5</v>
      </c>
      <c r="P55" s="368">
        <v>0</v>
      </c>
      <c r="Q55" s="390"/>
      <c r="R55" s="367">
        <v>4</v>
      </c>
      <c r="S55" s="390">
        <v>0.2857142857142857</v>
      </c>
      <c r="T55" s="432">
        <v>4</v>
      </c>
      <c r="U55" s="414">
        <v>0.32</v>
      </c>
    </row>
    <row r="56" spans="1:21" ht="14.4" customHeight="1" x14ac:dyDescent="0.3">
      <c r="A56" s="366">
        <v>29</v>
      </c>
      <c r="B56" s="367" t="s">
        <v>400</v>
      </c>
      <c r="C56" s="367">
        <v>89301292</v>
      </c>
      <c r="D56" s="430" t="s">
        <v>1417</v>
      </c>
      <c r="E56" s="431" t="s">
        <v>673</v>
      </c>
      <c r="F56" s="367" t="s">
        <v>667</v>
      </c>
      <c r="G56" s="367" t="s">
        <v>695</v>
      </c>
      <c r="H56" s="367" t="s">
        <v>399</v>
      </c>
      <c r="I56" s="367" t="s">
        <v>838</v>
      </c>
      <c r="J56" s="367" t="s">
        <v>594</v>
      </c>
      <c r="K56" s="367" t="s">
        <v>839</v>
      </c>
      <c r="L56" s="368">
        <v>104.9</v>
      </c>
      <c r="M56" s="368">
        <v>209.8</v>
      </c>
      <c r="N56" s="367">
        <v>2</v>
      </c>
      <c r="O56" s="432">
        <v>2</v>
      </c>
      <c r="P56" s="368">
        <v>209.8</v>
      </c>
      <c r="Q56" s="390">
        <v>1</v>
      </c>
      <c r="R56" s="367">
        <v>2</v>
      </c>
      <c r="S56" s="390">
        <v>1</v>
      </c>
      <c r="T56" s="432">
        <v>2</v>
      </c>
      <c r="U56" s="414">
        <v>1</v>
      </c>
    </row>
    <row r="57" spans="1:21" ht="14.4" customHeight="1" x14ac:dyDescent="0.3">
      <c r="A57" s="366">
        <v>29</v>
      </c>
      <c r="B57" s="367" t="s">
        <v>400</v>
      </c>
      <c r="C57" s="367">
        <v>89301292</v>
      </c>
      <c r="D57" s="430" t="s">
        <v>1417</v>
      </c>
      <c r="E57" s="431" t="s">
        <v>673</v>
      </c>
      <c r="F57" s="367" t="s">
        <v>667</v>
      </c>
      <c r="G57" s="367" t="s">
        <v>695</v>
      </c>
      <c r="H57" s="367" t="s">
        <v>399</v>
      </c>
      <c r="I57" s="367" t="s">
        <v>593</v>
      </c>
      <c r="J57" s="367" t="s">
        <v>594</v>
      </c>
      <c r="K57" s="367" t="s">
        <v>696</v>
      </c>
      <c r="L57" s="368">
        <v>314.69</v>
      </c>
      <c r="M57" s="368">
        <v>8811.3199999999979</v>
      </c>
      <c r="N57" s="367">
        <v>28</v>
      </c>
      <c r="O57" s="432">
        <v>21.5</v>
      </c>
      <c r="P57" s="368">
        <v>5979.1099999999979</v>
      </c>
      <c r="Q57" s="390">
        <v>0.67857142857142849</v>
      </c>
      <c r="R57" s="367">
        <v>19</v>
      </c>
      <c r="S57" s="390">
        <v>0.6785714285714286</v>
      </c>
      <c r="T57" s="432">
        <v>14</v>
      </c>
      <c r="U57" s="414">
        <v>0.65116279069767447</v>
      </c>
    </row>
    <row r="58" spans="1:21" ht="14.4" customHeight="1" x14ac:dyDescent="0.3">
      <c r="A58" s="366">
        <v>29</v>
      </c>
      <c r="B58" s="367" t="s">
        <v>400</v>
      </c>
      <c r="C58" s="367">
        <v>89301292</v>
      </c>
      <c r="D58" s="430" t="s">
        <v>1417</v>
      </c>
      <c r="E58" s="431" t="s">
        <v>673</v>
      </c>
      <c r="F58" s="367" t="s">
        <v>667</v>
      </c>
      <c r="G58" s="367" t="s">
        <v>840</v>
      </c>
      <c r="H58" s="367" t="s">
        <v>399</v>
      </c>
      <c r="I58" s="367" t="s">
        <v>841</v>
      </c>
      <c r="J58" s="367" t="s">
        <v>842</v>
      </c>
      <c r="K58" s="367" t="s">
        <v>843</v>
      </c>
      <c r="L58" s="368">
        <v>38.99</v>
      </c>
      <c r="M58" s="368">
        <v>233.94</v>
      </c>
      <c r="N58" s="367">
        <v>6</v>
      </c>
      <c r="O58" s="432">
        <v>2</v>
      </c>
      <c r="P58" s="368">
        <v>77.98</v>
      </c>
      <c r="Q58" s="390">
        <v>0.33333333333333337</v>
      </c>
      <c r="R58" s="367">
        <v>2</v>
      </c>
      <c r="S58" s="390">
        <v>0.33333333333333331</v>
      </c>
      <c r="T58" s="432">
        <v>1</v>
      </c>
      <c r="U58" s="414">
        <v>0.5</v>
      </c>
    </row>
    <row r="59" spans="1:21" ht="14.4" customHeight="1" x14ac:dyDescent="0.3">
      <c r="A59" s="366">
        <v>29</v>
      </c>
      <c r="B59" s="367" t="s">
        <v>400</v>
      </c>
      <c r="C59" s="367">
        <v>89301292</v>
      </c>
      <c r="D59" s="430" t="s">
        <v>1417</v>
      </c>
      <c r="E59" s="431" t="s">
        <v>673</v>
      </c>
      <c r="F59" s="367" t="s">
        <v>667</v>
      </c>
      <c r="G59" s="367" t="s">
        <v>844</v>
      </c>
      <c r="H59" s="367" t="s">
        <v>399</v>
      </c>
      <c r="I59" s="367" t="s">
        <v>845</v>
      </c>
      <c r="J59" s="367" t="s">
        <v>846</v>
      </c>
      <c r="K59" s="367" t="s">
        <v>847</v>
      </c>
      <c r="L59" s="368">
        <v>469.47</v>
      </c>
      <c r="M59" s="368">
        <v>469.47</v>
      </c>
      <c r="N59" s="367">
        <v>1</v>
      </c>
      <c r="O59" s="432">
        <v>0.5</v>
      </c>
      <c r="P59" s="368">
        <v>469.47</v>
      </c>
      <c r="Q59" s="390">
        <v>1</v>
      </c>
      <c r="R59" s="367">
        <v>1</v>
      </c>
      <c r="S59" s="390">
        <v>1</v>
      </c>
      <c r="T59" s="432">
        <v>0.5</v>
      </c>
      <c r="U59" s="414">
        <v>1</v>
      </c>
    </row>
    <row r="60" spans="1:21" ht="14.4" customHeight="1" x14ac:dyDescent="0.3">
      <c r="A60" s="366">
        <v>29</v>
      </c>
      <c r="B60" s="367" t="s">
        <v>400</v>
      </c>
      <c r="C60" s="367">
        <v>89301292</v>
      </c>
      <c r="D60" s="430" t="s">
        <v>1417</v>
      </c>
      <c r="E60" s="431" t="s">
        <v>673</v>
      </c>
      <c r="F60" s="367" t="s">
        <v>667</v>
      </c>
      <c r="G60" s="367" t="s">
        <v>844</v>
      </c>
      <c r="H60" s="367" t="s">
        <v>399</v>
      </c>
      <c r="I60" s="367" t="s">
        <v>848</v>
      </c>
      <c r="J60" s="367" t="s">
        <v>846</v>
      </c>
      <c r="K60" s="367" t="s">
        <v>849</v>
      </c>
      <c r="L60" s="368">
        <v>0</v>
      </c>
      <c r="M60" s="368">
        <v>0</v>
      </c>
      <c r="N60" s="367">
        <v>1</v>
      </c>
      <c r="O60" s="432">
        <v>1</v>
      </c>
      <c r="P60" s="368">
        <v>0</v>
      </c>
      <c r="Q60" s="390"/>
      <c r="R60" s="367">
        <v>1</v>
      </c>
      <c r="S60" s="390">
        <v>1</v>
      </c>
      <c r="T60" s="432">
        <v>1</v>
      </c>
      <c r="U60" s="414">
        <v>1</v>
      </c>
    </row>
    <row r="61" spans="1:21" ht="14.4" customHeight="1" x14ac:dyDescent="0.3">
      <c r="A61" s="366">
        <v>29</v>
      </c>
      <c r="B61" s="367" t="s">
        <v>400</v>
      </c>
      <c r="C61" s="367">
        <v>89301292</v>
      </c>
      <c r="D61" s="430" t="s">
        <v>1417</v>
      </c>
      <c r="E61" s="431" t="s">
        <v>673</v>
      </c>
      <c r="F61" s="367" t="s">
        <v>667</v>
      </c>
      <c r="G61" s="367" t="s">
        <v>850</v>
      </c>
      <c r="H61" s="367" t="s">
        <v>399</v>
      </c>
      <c r="I61" s="367" t="s">
        <v>851</v>
      </c>
      <c r="J61" s="367" t="s">
        <v>852</v>
      </c>
      <c r="K61" s="367" t="s">
        <v>853</v>
      </c>
      <c r="L61" s="368">
        <v>51.44</v>
      </c>
      <c r="M61" s="368">
        <v>51.44</v>
      </c>
      <c r="N61" s="367">
        <v>1</v>
      </c>
      <c r="O61" s="432">
        <v>1</v>
      </c>
      <c r="P61" s="368">
        <v>51.44</v>
      </c>
      <c r="Q61" s="390">
        <v>1</v>
      </c>
      <c r="R61" s="367">
        <v>1</v>
      </c>
      <c r="S61" s="390">
        <v>1</v>
      </c>
      <c r="T61" s="432">
        <v>1</v>
      </c>
      <c r="U61" s="414">
        <v>1</v>
      </c>
    </row>
    <row r="62" spans="1:21" ht="14.4" customHeight="1" x14ac:dyDescent="0.3">
      <c r="A62" s="366">
        <v>29</v>
      </c>
      <c r="B62" s="367" t="s">
        <v>400</v>
      </c>
      <c r="C62" s="367">
        <v>89301292</v>
      </c>
      <c r="D62" s="430" t="s">
        <v>1417</v>
      </c>
      <c r="E62" s="431" t="s">
        <v>673</v>
      </c>
      <c r="F62" s="367" t="s">
        <v>667</v>
      </c>
      <c r="G62" s="367" t="s">
        <v>850</v>
      </c>
      <c r="H62" s="367" t="s">
        <v>399</v>
      </c>
      <c r="I62" s="367" t="s">
        <v>854</v>
      </c>
      <c r="J62" s="367" t="s">
        <v>852</v>
      </c>
      <c r="K62" s="367" t="s">
        <v>855</v>
      </c>
      <c r="L62" s="368">
        <v>102.89</v>
      </c>
      <c r="M62" s="368">
        <v>308.67</v>
      </c>
      <c r="N62" s="367">
        <v>3</v>
      </c>
      <c r="O62" s="432">
        <v>2.5</v>
      </c>
      <c r="P62" s="368">
        <v>308.67</v>
      </c>
      <c r="Q62" s="390">
        <v>1</v>
      </c>
      <c r="R62" s="367">
        <v>3</v>
      </c>
      <c r="S62" s="390">
        <v>1</v>
      </c>
      <c r="T62" s="432">
        <v>2.5</v>
      </c>
      <c r="U62" s="414">
        <v>1</v>
      </c>
    </row>
    <row r="63" spans="1:21" ht="14.4" customHeight="1" x14ac:dyDescent="0.3">
      <c r="A63" s="366">
        <v>29</v>
      </c>
      <c r="B63" s="367" t="s">
        <v>400</v>
      </c>
      <c r="C63" s="367">
        <v>89301292</v>
      </c>
      <c r="D63" s="430" t="s">
        <v>1417</v>
      </c>
      <c r="E63" s="431" t="s">
        <v>673</v>
      </c>
      <c r="F63" s="367" t="s">
        <v>667</v>
      </c>
      <c r="G63" s="367" t="s">
        <v>850</v>
      </c>
      <c r="H63" s="367" t="s">
        <v>399</v>
      </c>
      <c r="I63" s="367" t="s">
        <v>856</v>
      </c>
      <c r="J63" s="367" t="s">
        <v>852</v>
      </c>
      <c r="K63" s="367" t="s">
        <v>857</v>
      </c>
      <c r="L63" s="368">
        <v>154.33000000000001</v>
      </c>
      <c r="M63" s="368">
        <v>308.66000000000003</v>
      </c>
      <c r="N63" s="367">
        <v>2</v>
      </c>
      <c r="O63" s="432">
        <v>2</v>
      </c>
      <c r="P63" s="368">
        <v>308.66000000000003</v>
      </c>
      <c r="Q63" s="390">
        <v>1</v>
      </c>
      <c r="R63" s="367">
        <v>2</v>
      </c>
      <c r="S63" s="390">
        <v>1</v>
      </c>
      <c r="T63" s="432">
        <v>2</v>
      </c>
      <c r="U63" s="414">
        <v>1</v>
      </c>
    </row>
    <row r="64" spans="1:21" ht="14.4" customHeight="1" x14ac:dyDescent="0.3">
      <c r="A64" s="366">
        <v>29</v>
      </c>
      <c r="B64" s="367" t="s">
        <v>400</v>
      </c>
      <c r="C64" s="367">
        <v>89301292</v>
      </c>
      <c r="D64" s="430" t="s">
        <v>1417</v>
      </c>
      <c r="E64" s="431" t="s">
        <v>673</v>
      </c>
      <c r="F64" s="367" t="s">
        <v>667</v>
      </c>
      <c r="G64" s="367" t="s">
        <v>858</v>
      </c>
      <c r="H64" s="367" t="s">
        <v>399</v>
      </c>
      <c r="I64" s="367" t="s">
        <v>859</v>
      </c>
      <c r="J64" s="367" t="s">
        <v>860</v>
      </c>
      <c r="K64" s="367" t="s">
        <v>861</v>
      </c>
      <c r="L64" s="368">
        <v>17.53</v>
      </c>
      <c r="M64" s="368">
        <v>17.53</v>
      </c>
      <c r="N64" s="367">
        <v>1</v>
      </c>
      <c r="O64" s="432">
        <v>1</v>
      </c>
      <c r="P64" s="368"/>
      <c r="Q64" s="390">
        <v>0</v>
      </c>
      <c r="R64" s="367"/>
      <c r="S64" s="390">
        <v>0</v>
      </c>
      <c r="T64" s="432"/>
      <c r="U64" s="414">
        <v>0</v>
      </c>
    </row>
    <row r="65" spans="1:21" ht="14.4" customHeight="1" x14ac:dyDescent="0.3">
      <c r="A65" s="366">
        <v>29</v>
      </c>
      <c r="B65" s="367" t="s">
        <v>400</v>
      </c>
      <c r="C65" s="367">
        <v>89301292</v>
      </c>
      <c r="D65" s="430" t="s">
        <v>1417</v>
      </c>
      <c r="E65" s="431" t="s">
        <v>673</v>
      </c>
      <c r="F65" s="367" t="s">
        <v>667</v>
      </c>
      <c r="G65" s="367" t="s">
        <v>862</v>
      </c>
      <c r="H65" s="367" t="s">
        <v>399</v>
      </c>
      <c r="I65" s="367" t="s">
        <v>863</v>
      </c>
      <c r="J65" s="367" t="s">
        <v>864</v>
      </c>
      <c r="K65" s="367" t="s">
        <v>865</v>
      </c>
      <c r="L65" s="368">
        <v>0</v>
      </c>
      <c r="M65" s="368">
        <v>0</v>
      </c>
      <c r="N65" s="367">
        <v>1</v>
      </c>
      <c r="O65" s="432">
        <v>0.5</v>
      </c>
      <c r="P65" s="368"/>
      <c r="Q65" s="390"/>
      <c r="R65" s="367"/>
      <c r="S65" s="390">
        <v>0</v>
      </c>
      <c r="T65" s="432"/>
      <c r="U65" s="414">
        <v>0</v>
      </c>
    </row>
    <row r="66" spans="1:21" ht="14.4" customHeight="1" x14ac:dyDescent="0.3">
      <c r="A66" s="366">
        <v>29</v>
      </c>
      <c r="B66" s="367" t="s">
        <v>400</v>
      </c>
      <c r="C66" s="367">
        <v>89301292</v>
      </c>
      <c r="D66" s="430" t="s">
        <v>1417</v>
      </c>
      <c r="E66" s="431" t="s">
        <v>673</v>
      </c>
      <c r="F66" s="367" t="s">
        <v>667</v>
      </c>
      <c r="G66" s="367" t="s">
        <v>862</v>
      </c>
      <c r="H66" s="367" t="s">
        <v>399</v>
      </c>
      <c r="I66" s="367" t="s">
        <v>863</v>
      </c>
      <c r="J66" s="367" t="s">
        <v>866</v>
      </c>
      <c r="K66" s="367" t="s">
        <v>865</v>
      </c>
      <c r="L66" s="368">
        <v>0</v>
      </c>
      <c r="M66" s="368">
        <v>0</v>
      </c>
      <c r="N66" s="367">
        <v>3</v>
      </c>
      <c r="O66" s="432">
        <v>3</v>
      </c>
      <c r="P66" s="368">
        <v>0</v>
      </c>
      <c r="Q66" s="390"/>
      <c r="R66" s="367">
        <v>1</v>
      </c>
      <c r="S66" s="390">
        <v>0.33333333333333331</v>
      </c>
      <c r="T66" s="432">
        <v>1</v>
      </c>
      <c r="U66" s="414">
        <v>0.33333333333333331</v>
      </c>
    </row>
    <row r="67" spans="1:21" ht="14.4" customHeight="1" x14ac:dyDescent="0.3">
      <c r="A67" s="366">
        <v>29</v>
      </c>
      <c r="B67" s="367" t="s">
        <v>400</v>
      </c>
      <c r="C67" s="367">
        <v>89301292</v>
      </c>
      <c r="D67" s="430" t="s">
        <v>1417</v>
      </c>
      <c r="E67" s="431" t="s">
        <v>673</v>
      </c>
      <c r="F67" s="367" t="s">
        <v>667</v>
      </c>
      <c r="G67" s="367" t="s">
        <v>867</v>
      </c>
      <c r="H67" s="367" t="s">
        <v>399</v>
      </c>
      <c r="I67" s="367" t="s">
        <v>868</v>
      </c>
      <c r="J67" s="367" t="s">
        <v>869</v>
      </c>
      <c r="K67" s="367" t="s">
        <v>870</v>
      </c>
      <c r="L67" s="368">
        <v>0</v>
      </c>
      <c r="M67" s="368">
        <v>0</v>
      </c>
      <c r="N67" s="367">
        <v>1</v>
      </c>
      <c r="O67" s="432">
        <v>1</v>
      </c>
      <c r="P67" s="368">
        <v>0</v>
      </c>
      <c r="Q67" s="390"/>
      <c r="R67" s="367">
        <v>1</v>
      </c>
      <c r="S67" s="390">
        <v>1</v>
      </c>
      <c r="T67" s="432">
        <v>1</v>
      </c>
      <c r="U67" s="414">
        <v>1</v>
      </c>
    </row>
    <row r="68" spans="1:21" ht="14.4" customHeight="1" x14ac:dyDescent="0.3">
      <c r="A68" s="366">
        <v>29</v>
      </c>
      <c r="B68" s="367" t="s">
        <v>400</v>
      </c>
      <c r="C68" s="367">
        <v>89301292</v>
      </c>
      <c r="D68" s="430" t="s">
        <v>1417</v>
      </c>
      <c r="E68" s="431" t="s">
        <v>673</v>
      </c>
      <c r="F68" s="367" t="s">
        <v>668</v>
      </c>
      <c r="G68" s="367" t="s">
        <v>697</v>
      </c>
      <c r="H68" s="367" t="s">
        <v>399</v>
      </c>
      <c r="I68" s="367" t="s">
        <v>698</v>
      </c>
      <c r="J68" s="367" t="s">
        <v>699</v>
      </c>
      <c r="K68" s="367" t="s">
        <v>700</v>
      </c>
      <c r="L68" s="368">
        <v>566</v>
      </c>
      <c r="M68" s="368">
        <v>2264</v>
      </c>
      <c r="N68" s="367">
        <v>4</v>
      </c>
      <c r="O68" s="432">
        <v>2</v>
      </c>
      <c r="P68" s="368">
        <v>1132</v>
      </c>
      <c r="Q68" s="390">
        <v>0.5</v>
      </c>
      <c r="R68" s="367">
        <v>2</v>
      </c>
      <c r="S68" s="390">
        <v>0.5</v>
      </c>
      <c r="T68" s="432">
        <v>1</v>
      </c>
      <c r="U68" s="414">
        <v>0.5</v>
      </c>
    </row>
    <row r="69" spans="1:21" ht="14.4" customHeight="1" x14ac:dyDescent="0.3">
      <c r="A69" s="366">
        <v>29</v>
      </c>
      <c r="B69" s="367" t="s">
        <v>400</v>
      </c>
      <c r="C69" s="367">
        <v>89301292</v>
      </c>
      <c r="D69" s="430" t="s">
        <v>1417</v>
      </c>
      <c r="E69" s="431" t="s">
        <v>673</v>
      </c>
      <c r="F69" s="367" t="s">
        <v>668</v>
      </c>
      <c r="G69" s="367" t="s">
        <v>701</v>
      </c>
      <c r="H69" s="367" t="s">
        <v>399</v>
      </c>
      <c r="I69" s="367" t="s">
        <v>871</v>
      </c>
      <c r="J69" s="367" t="s">
        <v>872</v>
      </c>
      <c r="K69" s="367" t="s">
        <v>873</v>
      </c>
      <c r="L69" s="368">
        <v>8</v>
      </c>
      <c r="M69" s="368">
        <v>24</v>
      </c>
      <c r="N69" s="367">
        <v>3</v>
      </c>
      <c r="O69" s="432">
        <v>1</v>
      </c>
      <c r="P69" s="368"/>
      <c r="Q69" s="390">
        <v>0</v>
      </c>
      <c r="R69" s="367"/>
      <c r="S69" s="390">
        <v>0</v>
      </c>
      <c r="T69" s="432"/>
      <c r="U69" s="414">
        <v>0</v>
      </c>
    </row>
    <row r="70" spans="1:21" ht="14.4" customHeight="1" x14ac:dyDescent="0.3">
      <c r="A70" s="366">
        <v>29</v>
      </c>
      <c r="B70" s="367" t="s">
        <v>400</v>
      </c>
      <c r="C70" s="367">
        <v>89301292</v>
      </c>
      <c r="D70" s="430" t="s">
        <v>1417</v>
      </c>
      <c r="E70" s="431" t="s">
        <v>673</v>
      </c>
      <c r="F70" s="367" t="s">
        <v>668</v>
      </c>
      <c r="G70" s="367" t="s">
        <v>701</v>
      </c>
      <c r="H70" s="367" t="s">
        <v>399</v>
      </c>
      <c r="I70" s="367" t="s">
        <v>874</v>
      </c>
      <c r="J70" s="367" t="s">
        <v>875</v>
      </c>
      <c r="K70" s="367" t="s">
        <v>876</v>
      </c>
      <c r="L70" s="368">
        <v>100</v>
      </c>
      <c r="M70" s="368">
        <v>100</v>
      </c>
      <c r="N70" s="367">
        <v>1</v>
      </c>
      <c r="O70" s="432">
        <v>1</v>
      </c>
      <c r="P70" s="368"/>
      <c r="Q70" s="390">
        <v>0</v>
      </c>
      <c r="R70" s="367"/>
      <c r="S70" s="390">
        <v>0</v>
      </c>
      <c r="T70" s="432"/>
      <c r="U70" s="414">
        <v>0</v>
      </c>
    </row>
    <row r="71" spans="1:21" ht="14.4" customHeight="1" x14ac:dyDescent="0.3">
      <c r="A71" s="366">
        <v>29</v>
      </c>
      <c r="B71" s="367" t="s">
        <v>400</v>
      </c>
      <c r="C71" s="367">
        <v>89301292</v>
      </c>
      <c r="D71" s="430" t="s">
        <v>1417</v>
      </c>
      <c r="E71" s="431" t="s">
        <v>673</v>
      </c>
      <c r="F71" s="367" t="s">
        <v>668</v>
      </c>
      <c r="G71" s="367" t="s">
        <v>701</v>
      </c>
      <c r="H71" s="367" t="s">
        <v>399</v>
      </c>
      <c r="I71" s="367" t="s">
        <v>877</v>
      </c>
      <c r="J71" s="367" t="s">
        <v>703</v>
      </c>
      <c r="K71" s="367" t="s">
        <v>878</v>
      </c>
      <c r="L71" s="368">
        <v>133.69</v>
      </c>
      <c r="M71" s="368">
        <v>401.07</v>
      </c>
      <c r="N71" s="367">
        <v>3</v>
      </c>
      <c r="O71" s="432">
        <v>3</v>
      </c>
      <c r="P71" s="368">
        <v>401.07</v>
      </c>
      <c r="Q71" s="390">
        <v>1</v>
      </c>
      <c r="R71" s="367">
        <v>3</v>
      </c>
      <c r="S71" s="390">
        <v>1</v>
      </c>
      <c r="T71" s="432">
        <v>3</v>
      </c>
      <c r="U71" s="414">
        <v>1</v>
      </c>
    </row>
    <row r="72" spans="1:21" ht="14.4" customHeight="1" x14ac:dyDescent="0.3">
      <c r="A72" s="366">
        <v>29</v>
      </c>
      <c r="B72" s="367" t="s">
        <v>400</v>
      </c>
      <c r="C72" s="367">
        <v>89301292</v>
      </c>
      <c r="D72" s="430" t="s">
        <v>1417</v>
      </c>
      <c r="E72" s="431" t="s">
        <v>673</v>
      </c>
      <c r="F72" s="367" t="s">
        <v>668</v>
      </c>
      <c r="G72" s="367" t="s">
        <v>701</v>
      </c>
      <c r="H72" s="367" t="s">
        <v>399</v>
      </c>
      <c r="I72" s="367" t="s">
        <v>879</v>
      </c>
      <c r="J72" s="367" t="s">
        <v>703</v>
      </c>
      <c r="K72" s="367" t="s">
        <v>880</v>
      </c>
      <c r="L72" s="368">
        <v>175.15</v>
      </c>
      <c r="M72" s="368">
        <v>1226.05</v>
      </c>
      <c r="N72" s="367">
        <v>7</v>
      </c>
      <c r="O72" s="432">
        <v>6</v>
      </c>
      <c r="P72" s="368">
        <v>875.75</v>
      </c>
      <c r="Q72" s="390">
        <v>0.7142857142857143</v>
      </c>
      <c r="R72" s="367">
        <v>5</v>
      </c>
      <c r="S72" s="390">
        <v>0.7142857142857143</v>
      </c>
      <c r="T72" s="432">
        <v>4</v>
      </c>
      <c r="U72" s="414">
        <v>0.66666666666666663</v>
      </c>
    </row>
    <row r="73" spans="1:21" ht="14.4" customHeight="1" x14ac:dyDescent="0.3">
      <c r="A73" s="366">
        <v>29</v>
      </c>
      <c r="B73" s="367" t="s">
        <v>400</v>
      </c>
      <c r="C73" s="367">
        <v>89301292</v>
      </c>
      <c r="D73" s="430" t="s">
        <v>1417</v>
      </c>
      <c r="E73" s="431" t="s">
        <v>673</v>
      </c>
      <c r="F73" s="367" t="s">
        <v>668</v>
      </c>
      <c r="G73" s="367" t="s">
        <v>701</v>
      </c>
      <c r="H73" s="367" t="s">
        <v>399</v>
      </c>
      <c r="I73" s="367" t="s">
        <v>702</v>
      </c>
      <c r="J73" s="367" t="s">
        <v>703</v>
      </c>
      <c r="K73" s="367" t="s">
        <v>704</v>
      </c>
      <c r="L73" s="368">
        <v>200</v>
      </c>
      <c r="M73" s="368">
        <v>4200</v>
      </c>
      <c r="N73" s="367">
        <v>21</v>
      </c>
      <c r="O73" s="432">
        <v>13</v>
      </c>
      <c r="P73" s="368">
        <v>2800</v>
      </c>
      <c r="Q73" s="390">
        <v>0.66666666666666663</v>
      </c>
      <c r="R73" s="367">
        <v>14</v>
      </c>
      <c r="S73" s="390">
        <v>0.66666666666666663</v>
      </c>
      <c r="T73" s="432">
        <v>7</v>
      </c>
      <c r="U73" s="414">
        <v>0.53846153846153844</v>
      </c>
    </row>
    <row r="74" spans="1:21" ht="14.4" customHeight="1" x14ac:dyDescent="0.3">
      <c r="A74" s="366">
        <v>29</v>
      </c>
      <c r="B74" s="367" t="s">
        <v>400</v>
      </c>
      <c r="C74" s="367">
        <v>89301292</v>
      </c>
      <c r="D74" s="430" t="s">
        <v>1417</v>
      </c>
      <c r="E74" s="431" t="s">
        <v>673</v>
      </c>
      <c r="F74" s="367" t="s">
        <v>668</v>
      </c>
      <c r="G74" s="367" t="s">
        <v>701</v>
      </c>
      <c r="H74" s="367" t="s">
        <v>399</v>
      </c>
      <c r="I74" s="367" t="s">
        <v>881</v>
      </c>
      <c r="J74" s="367" t="s">
        <v>882</v>
      </c>
      <c r="K74" s="367" t="s">
        <v>883</v>
      </c>
      <c r="L74" s="368">
        <v>909.93</v>
      </c>
      <c r="M74" s="368">
        <v>909.93</v>
      </c>
      <c r="N74" s="367">
        <v>1</v>
      </c>
      <c r="O74" s="432">
        <v>1</v>
      </c>
      <c r="P74" s="368"/>
      <c r="Q74" s="390">
        <v>0</v>
      </c>
      <c r="R74" s="367"/>
      <c r="S74" s="390">
        <v>0</v>
      </c>
      <c r="T74" s="432"/>
      <c r="U74" s="414">
        <v>0</v>
      </c>
    </row>
    <row r="75" spans="1:21" ht="14.4" customHeight="1" x14ac:dyDescent="0.3">
      <c r="A75" s="366">
        <v>29</v>
      </c>
      <c r="B75" s="367" t="s">
        <v>400</v>
      </c>
      <c r="C75" s="367">
        <v>89301292</v>
      </c>
      <c r="D75" s="430" t="s">
        <v>1417</v>
      </c>
      <c r="E75" s="431" t="s">
        <v>673</v>
      </c>
      <c r="F75" s="367" t="s">
        <v>668</v>
      </c>
      <c r="G75" s="367" t="s">
        <v>701</v>
      </c>
      <c r="H75" s="367" t="s">
        <v>399</v>
      </c>
      <c r="I75" s="367" t="s">
        <v>884</v>
      </c>
      <c r="J75" s="367" t="s">
        <v>885</v>
      </c>
      <c r="K75" s="367" t="s">
        <v>886</v>
      </c>
      <c r="L75" s="368">
        <v>18.760000000000002</v>
      </c>
      <c r="M75" s="368">
        <v>18.760000000000002</v>
      </c>
      <c r="N75" s="367">
        <v>1</v>
      </c>
      <c r="O75" s="432">
        <v>1</v>
      </c>
      <c r="P75" s="368"/>
      <c r="Q75" s="390">
        <v>0</v>
      </c>
      <c r="R75" s="367"/>
      <c r="S75" s="390">
        <v>0</v>
      </c>
      <c r="T75" s="432"/>
      <c r="U75" s="414">
        <v>0</v>
      </c>
    </row>
    <row r="76" spans="1:21" ht="14.4" customHeight="1" x14ac:dyDescent="0.3">
      <c r="A76" s="366">
        <v>29</v>
      </c>
      <c r="B76" s="367" t="s">
        <v>400</v>
      </c>
      <c r="C76" s="367">
        <v>89301292</v>
      </c>
      <c r="D76" s="430" t="s">
        <v>1417</v>
      </c>
      <c r="E76" s="431" t="s">
        <v>673</v>
      </c>
      <c r="F76" s="367" t="s">
        <v>668</v>
      </c>
      <c r="G76" s="367" t="s">
        <v>701</v>
      </c>
      <c r="H76" s="367" t="s">
        <v>399</v>
      </c>
      <c r="I76" s="367" t="s">
        <v>887</v>
      </c>
      <c r="J76" s="367" t="s">
        <v>888</v>
      </c>
      <c r="K76" s="367" t="s">
        <v>889</v>
      </c>
      <c r="L76" s="368">
        <v>30</v>
      </c>
      <c r="M76" s="368">
        <v>90</v>
      </c>
      <c r="N76" s="367">
        <v>3</v>
      </c>
      <c r="O76" s="432">
        <v>1</v>
      </c>
      <c r="P76" s="368"/>
      <c r="Q76" s="390">
        <v>0</v>
      </c>
      <c r="R76" s="367"/>
      <c r="S76" s="390">
        <v>0</v>
      </c>
      <c r="T76" s="432"/>
      <c r="U76" s="414">
        <v>0</v>
      </c>
    </row>
    <row r="77" spans="1:21" ht="14.4" customHeight="1" x14ac:dyDescent="0.3">
      <c r="A77" s="366">
        <v>29</v>
      </c>
      <c r="B77" s="367" t="s">
        <v>400</v>
      </c>
      <c r="C77" s="367">
        <v>89301292</v>
      </c>
      <c r="D77" s="430" t="s">
        <v>1417</v>
      </c>
      <c r="E77" s="431" t="s">
        <v>673</v>
      </c>
      <c r="F77" s="367" t="s">
        <v>668</v>
      </c>
      <c r="G77" s="367" t="s">
        <v>701</v>
      </c>
      <c r="H77" s="367" t="s">
        <v>399</v>
      </c>
      <c r="I77" s="367" t="s">
        <v>890</v>
      </c>
      <c r="J77" s="367" t="s">
        <v>891</v>
      </c>
      <c r="K77" s="367" t="s">
        <v>892</v>
      </c>
      <c r="L77" s="368">
        <v>106</v>
      </c>
      <c r="M77" s="368">
        <v>106</v>
      </c>
      <c r="N77" s="367">
        <v>1</v>
      </c>
      <c r="O77" s="432">
        <v>1</v>
      </c>
      <c r="P77" s="368"/>
      <c r="Q77" s="390">
        <v>0</v>
      </c>
      <c r="R77" s="367"/>
      <c r="S77" s="390">
        <v>0</v>
      </c>
      <c r="T77" s="432"/>
      <c r="U77" s="414">
        <v>0</v>
      </c>
    </row>
    <row r="78" spans="1:21" ht="14.4" customHeight="1" x14ac:dyDescent="0.3">
      <c r="A78" s="366">
        <v>29</v>
      </c>
      <c r="B78" s="367" t="s">
        <v>400</v>
      </c>
      <c r="C78" s="367">
        <v>89301292</v>
      </c>
      <c r="D78" s="430" t="s">
        <v>1417</v>
      </c>
      <c r="E78" s="431" t="s">
        <v>673</v>
      </c>
      <c r="F78" s="367" t="s">
        <v>668</v>
      </c>
      <c r="G78" s="367" t="s">
        <v>701</v>
      </c>
      <c r="H78" s="367" t="s">
        <v>399</v>
      </c>
      <c r="I78" s="367" t="s">
        <v>893</v>
      </c>
      <c r="J78" s="367" t="s">
        <v>891</v>
      </c>
      <c r="K78" s="367" t="s">
        <v>894</v>
      </c>
      <c r="L78" s="368">
        <v>156</v>
      </c>
      <c r="M78" s="368">
        <v>312</v>
      </c>
      <c r="N78" s="367">
        <v>2</v>
      </c>
      <c r="O78" s="432">
        <v>2</v>
      </c>
      <c r="P78" s="368">
        <v>312</v>
      </c>
      <c r="Q78" s="390">
        <v>1</v>
      </c>
      <c r="R78" s="367">
        <v>2</v>
      </c>
      <c r="S78" s="390">
        <v>1</v>
      </c>
      <c r="T78" s="432">
        <v>2</v>
      </c>
      <c r="U78" s="414">
        <v>1</v>
      </c>
    </row>
    <row r="79" spans="1:21" ht="14.4" customHeight="1" x14ac:dyDescent="0.3">
      <c r="A79" s="366">
        <v>29</v>
      </c>
      <c r="B79" s="367" t="s">
        <v>400</v>
      </c>
      <c r="C79" s="367">
        <v>89301292</v>
      </c>
      <c r="D79" s="430" t="s">
        <v>1417</v>
      </c>
      <c r="E79" s="431" t="s">
        <v>673</v>
      </c>
      <c r="F79" s="367" t="s">
        <v>668</v>
      </c>
      <c r="G79" s="367" t="s">
        <v>701</v>
      </c>
      <c r="H79" s="367" t="s">
        <v>399</v>
      </c>
      <c r="I79" s="367" t="s">
        <v>895</v>
      </c>
      <c r="J79" s="367" t="s">
        <v>896</v>
      </c>
      <c r="K79" s="367" t="s">
        <v>897</v>
      </c>
      <c r="L79" s="368">
        <v>1333.95</v>
      </c>
      <c r="M79" s="368">
        <v>4001.8500000000004</v>
      </c>
      <c r="N79" s="367">
        <v>3</v>
      </c>
      <c r="O79" s="432">
        <v>2</v>
      </c>
      <c r="P79" s="368">
        <v>4001.8500000000004</v>
      </c>
      <c r="Q79" s="390">
        <v>1</v>
      </c>
      <c r="R79" s="367">
        <v>3</v>
      </c>
      <c r="S79" s="390">
        <v>1</v>
      </c>
      <c r="T79" s="432">
        <v>2</v>
      </c>
      <c r="U79" s="414">
        <v>1</v>
      </c>
    </row>
    <row r="80" spans="1:21" ht="14.4" customHeight="1" x14ac:dyDescent="0.3">
      <c r="A80" s="366">
        <v>29</v>
      </c>
      <c r="B80" s="367" t="s">
        <v>400</v>
      </c>
      <c r="C80" s="367">
        <v>89301292</v>
      </c>
      <c r="D80" s="430" t="s">
        <v>1417</v>
      </c>
      <c r="E80" s="431" t="s">
        <v>673</v>
      </c>
      <c r="F80" s="367" t="s">
        <v>668</v>
      </c>
      <c r="G80" s="367" t="s">
        <v>701</v>
      </c>
      <c r="H80" s="367" t="s">
        <v>399</v>
      </c>
      <c r="I80" s="367" t="s">
        <v>898</v>
      </c>
      <c r="J80" s="367" t="s">
        <v>885</v>
      </c>
      <c r="K80" s="367" t="s">
        <v>899</v>
      </c>
      <c r="L80" s="368">
        <v>187.58</v>
      </c>
      <c r="M80" s="368">
        <v>937.90000000000009</v>
      </c>
      <c r="N80" s="367">
        <v>5</v>
      </c>
      <c r="O80" s="432">
        <v>4</v>
      </c>
      <c r="P80" s="368">
        <v>562.74</v>
      </c>
      <c r="Q80" s="390">
        <v>0.6</v>
      </c>
      <c r="R80" s="367">
        <v>3</v>
      </c>
      <c r="S80" s="390">
        <v>0.6</v>
      </c>
      <c r="T80" s="432">
        <v>2</v>
      </c>
      <c r="U80" s="414">
        <v>0.5</v>
      </c>
    </row>
    <row r="81" spans="1:21" ht="14.4" customHeight="1" x14ac:dyDescent="0.3">
      <c r="A81" s="366">
        <v>29</v>
      </c>
      <c r="B81" s="367" t="s">
        <v>400</v>
      </c>
      <c r="C81" s="367">
        <v>89301292</v>
      </c>
      <c r="D81" s="430" t="s">
        <v>1417</v>
      </c>
      <c r="E81" s="431" t="s">
        <v>673</v>
      </c>
      <c r="F81" s="367" t="s">
        <v>668</v>
      </c>
      <c r="G81" s="367" t="s">
        <v>701</v>
      </c>
      <c r="H81" s="367" t="s">
        <v>399</v>
      </c>
      <c r="I81" s="367" t="s">
        <v>900</v>
      </c>
      <c r="J81" s="367" t="s">
        <v>901</v>
      </c>
      <c r="K81" s="367" t="s">
        <v>902</v>
      </c>
      <c r="L81" s="368">
        <v>42</v>
      </c>
      <c r="M81" s="368">
        <v>42</v>
      </c>
      <c r="N81" s="367">
        <v>1</v>
      </c>
      <c r="O81" s="432">
        <v>1</v>
      </c>
      <c r="P81" s="368"/>
      <c r="Q81" s="390">
        <v>0</v>
      </c>
      <c r="R81" s="367"/>
      <c r="S81" s="390">
        <v>0</v>
      </c>
      <c r="T81" s="432"/>
      <c r="U81" s="414">
        <v>0</v>
      </c>
    </row>
    <row r="82" spans="1:21" ht="14.4" customHeight="1" x14ac:dyDescent="0.3">
      <c r="A82" s="366">
        <v>29</v>
      </c>
      <c r="B82" s="367" t="s">
        <v>400</v>
      </c>
      <c r="C82" s="367">
        <v>89301292</v>
      </c>
      <c r="D82" s="430" t="s">
        <v>1417</v>
      </c>
      <c r="E82" s="431" t="s">
        <v>673</v>
      </c>
      <c r="F82" s="367" t="s">
        <v>668</v>
      </c>
      <c r="G82" s="367" t="s">
        <v>701</v>
      </c>
      <c r="H82" s="367" t="s">
        <v>399</v>
      </c>
      <c r="I82" s="367" t="s">
        <v>903</v>
      </c>
      <c r="J82" s="367" t="s">
        <v>904</v>
      </c>
      <c r="K82" s="367" t="s">
        <v>905</v>
      </c>
      <c r="L82" s="368">
        <v>322.62</v>
      </c>
      <c r="M82" s="368">
        <v>322.62</v>
      </c>
      <c r="N82" s="367">
        <v>1</v>
      </c>
      <c r="O82" s="432">
        <v>1</v>
      </c>
      <c r="P82" s="368"/>
      <c r="Q82" s="390">
        <v>0</v>
      </c>
      <c r="R82" s="367"/>
      <c r="S82" s="390">
        <v>0</v>
      </c>
      <c r="T82" s="432"/>
      <c r="U82" s="414">
        <v>0</v>
      </c>
    </row>
    <row r="83" spans="1:21" ht="14.4" customHeight="1" x14ac:dyDescent="0.3">
      <c r="A83" s="366">
        <v>29</v>
      </c>
      <c r="B83" s="367" t="s">
        <v>400</v>
      </c>
      <c r="C83" s="367">
        <v>89301292</v>
      </c>
      <c r="D83" s="430" t="s">
        <v>1417</v>
      </c>
      <c r="E83" s="431" t="s">
        <v>673</v>
      </c>
      <c r="F83" s="367" t="s">
        <v>668</v>
      </c>
      <c r="G83" s="367" t="s">
        <v>701</v>
      </c>
      <c r="H83" s="367" t="s">
        <v>399</v>
      </c>
      <c r="I83" s="367" t="s">
        <v>906</v>
      </c>
      <c r="J83" s="367" t="s">
        <v>896</v>
      </c>
      <c r="K83" s="367" t="s">
        <v>907</v>
      </c>
      <c r="L83" s="368">
        <v>1127.46</v>
      </c>
      <c r="M83" s="368">
        <v>2254.92</v>
      </c>
      <c r="N83" s="367">
        <v>2</v>
      </c>
      <c r="O83" s="432">
        <v>1</v>
      </c>
      <c r="P83" s="368">
        <v>2254.92</v>
      </c>
      <c r="Q83" s="390">
        <v>1</v>
      </c>
      <c r="R83" s="367">
        <v>2</v>
      </c>
      <c r="S83" s="390">
        <v>1</v>
      </c>
      <c r="T83" s="432">
        <v>1</v>
      </c>
      <c r="U83" s="414">
        <v>1</v>
      </c>
    </row>
    <row r="84" spans="1:21" ht="14.4" customHeight="1" x14ac:dyDescent="0.3">
      <c r="A84" s="366">
        <v>29</v>
      </c>
      <c r="B84" s="367" t="s">
        <v>400</v>
      </c>
      <c r="C84" s="367">
        <v>89301292</v>
      </c>
      <c r="D84" s="430" t="s">
        <v>1417</v>
      </c>
      <c r="E84" s="431" t="s">
        <v>673</v>
      </c>
      <c r="F84" s="367" t="s">
        <v>668</v>
      </c>
      <c r="G84" s="367" t="s">
        <v>701</v>
      </c>
      <c r="H84" s="367" t="s">
        <v>399</v>
      </c>
      <c r="I84" s="367" t="s">
        <v>908</v>
      </c>
      <c r="J84" s="367" t="s">
        <v>909</v>
      </c>
      <c r="K84" s="367" t="s">
        <v>910</v>
      </c>
      <c r="L84" s="368">
        <v>181.88</v>
      </c>
      <c r="M84" s="368">
        <v>181.88</v>
      </c>
      <c r="N84" s="367">
        <v>1</v>
      </c>
      <c r="O84" s="432">
        <v>1</v>
      </c>
      <c r="P84" s="368"/>
      <c r="Q84" s="390">
        <v>0</v>
      </c>
      <c r="R84" s="367"/>
      <c r="S84" s="390">
        <v>0</v>
      </c>
      <c r="T84" s="432"/>
      <c r="U84" s="414">
        <v>0</v>
      </c>
    </row>
    <row r="85" spans="1:21" ht="14.4" customHeight="1" x14ac:dyDescent="0.3">
      <c r="A85" s="366">
        <v>29</v>
      </c>
      <c r="B85" s="367" t="s">
        <v>400</v>
      </c>
      <c r="C85" s="367">
        <v>89301292</v>
      </c>
      <c r="D85" s="430" t="s">
        <v>1417</v>
      </c>
      <c r="E85" s="431" t="s">
        <v>673</v>
      </c>
      <c r="F85" s="367" t="s">
        <v>668</v>
      </c>
      <c r="G85" s="367" t="s">
        <v>701</v>
      </c>
      <c r="H85" s="367" t="s">
        <v>399</v>
      </c>
      <c r="I85" s="367" t="s">
        <v>911</v>
      </c>
      <c r="J85" s="367" t="s">
        <v>912</v>
      </c>
      <c r="K85" s="367" t="s">
        <v>913</v>
      </c>
      <c r="L85" s="368">
        <v>123.19</v>
      </c>
      <c r="M85" s="368">
        <v>123.19</v>
      </c>
      <c r="N85" s="367">
        <v>1</v>
      </c>
      <c r="O85" s="432">
        <v>1</v>
      </c>
      <c r="P85" s="368"/>
      <c r="Q85" s="390">
        <v>0</v>
      </c>
      <c r="R85" s="367"/>
      <c r="S85" s="390">
        <v>0</v>
      </c>
      <c r="T85" s="432"/>
      <c r="U85" s="414">
        <v>0</v>
      </c>
    </row>
    <row r="86" spans="1:21" ht="14.4" customHeight="1" x14ac:dyDescent="0.3">
      <c r="A86" s="366">
        <v>29</v>
      </c>
      <c r="B86" s="367" t="s">
        <v>400</v>
      </c>
      <c r="C86" s="367">
        <v>89301292</v>
      </c>
      <c r="D86" s="430" t="s">
        <v>1417</v>
      </c>
      <c r="E86" s="431" t="s">
        <v>673</v>
      </c>
      <c r="F86" s="367" t="s">
        <v>668</v>
      </c>
      <c r="G86" s="367" t="s">
        <v>705</v>
      </c>
      <c r="H86" s="367" t="s">
        <v>399</v>
      </c>
      <c r="I86" s="367" t="s">
        <v>914</v>
      </c>
      <c r="J86" s="367" t="s">
        <v>915</v>
      </c>
      <c r="K86" s="367" t="s">
        <v>916</v>
      </c>
      <c r="L86" s="368">
        <v>200</v>
      </c>
      <c r="M86" s="368">
        <v>1000</v>
      </c>
      <c r="N86" s="367">
        <v>5</v>
      </c>
      <c r="O86" s="432">
        <v>3</v>
      </c>
      <c r="P86" s="368">
        <v>600</v>
      </c>
      <c r="Q86" s="390">
        <v>0.6</v>
      </c>
      <c r="R86" s="367">
        <v>3</v>
      </c>
      <c r="S86" s="390">
        <v>0.6</v>
      </c>
      <c r="T86" s="432">
        <v>2</v>
      </c>
      <c r="U86" s="414">
        <v>0.66666666666666663</v>
      </c>
    </row>
    <row r="87" spans="1:21" ht="14.4" customHeight="1" x14ac:dyDescent="0.3">
      <c r="A87" s="366">
        <v>29</v>
      </c>
      <c r="B87" s="367" t="s">
        <v>400</v>
      </c>
      <c r="C87" s="367">
        <v>89301292</v>
      </c>
      <c r="D87" s="430" t="s">
        <v>1417</v>
      </c>
      <c r="E87" s="431" t="s">
        <v>673</v>
      </c>
      <c r="F87" s="367" t="s">
        <v>668</v>
      </c>
      <c r="G87" s="367" t="s">
        <v>709</v>
      </c>
      <c r="H87" s="367" t="s">
        <v>399</v>
      </c>
      <c r="I87" s="367" t="s">
        <v>917</v>
      </c>
      <c r="J87" s="367" t="s">
        <v>918</v>
      </c>
      <c r="K87" s="367" t="s">
        <v>919</v>
      </c>
      <c r="L87" s="368">
        <v>58.5</v>
      </c>
      <c r="M87" s="368">
        <v>175.5</v>
      </c>
      <c r="N87" s="367">
        <v>3</v>
      </c>
      <c r="O87" s="432">
        <v>3</v>
      </c>
      <c r="P87" s="368">
        <v>175.5</v>
      </c>
      <c r="Q87" s="390">
        <v>1</v>
      </c>
      <c r="R87" s="367">
        <v>3</v>
      </c>
      <c r="S87" s="390">
        <v>1</v>
      </c>
      <c r="T87" s="432">
        <v>3</v>
      </c>
      <c r="U87" s="414">
        <v>1</v>
      </c>
    </row>
    <row r="88" spans="1:21" ht="14.4" customHeight="1" x14ac:dyDescent="0.3">
      <c r="A88" s="366">
        <v>29</v>
      </c>
      <c r="B88" s="367" t="s">
        <v>400</v>
      </c>
      <c r="C88" s="367">
        <v>89301292</v>
      </c>
      <c r="D88" s="430" t="s">
        <v>1417</v>
      </c>
      <c r="E88" s="431" t="s">
        <v>673</v>
      </c>
      <c r="F88" s="367" t="s">
        <v>668</v>
      </c>
      <c r="G88" s="367" t="s">
        <v>709</v>
      </c>
      <c r="H88" s="367" t="s">
        <v>399</v>
      </c>
      <c r="I88" s="367" t="s">
        <v>920</v>
      </c>
      <c r="J88" s="367" t="s">
        <v>918</v>
      </c>
      <c r="K88" s="367" t="s">
        <v>921</v>
      </c>
      <c r="L88" s="368">
        <v>58.5</v>
      </c>
      <c r="M88" s="368">
        <v>58.5</v>
      </c>
      <c r="N88" s="367">
        <v>1</v>
      </c>
      <c r="O88" s="432">
        <v>1</v>
      </c>
      <c r="P88" s="368">
        <v>58.5</v>
      </c>
      <c r="Q88" s="390">
        <v>1</v>
      </c>
      <c r="R88" s="367">
        <v>1</v>
      </c>
      <c r="S88" s="390">
        <v>1</v>
      </c>
      <c r="T88" s="432">
        <v>1</v>
      </c>
      <c r="U88" s="414">
        <v>1</v>
      </c>
    </row>
    <row r="89" spans="1:21" ht="14.4" customHeight="1" x14ac:dyDescent="0.3">
      <c r="A89" s="366">
        <v>29</v>
      </c>
      <c r="B89" s="367" t="s">
        <v>400</v>
      </c>
      <c r="C89" s="367">
        <v>89301292</v>
      </c>
      <c r="D89" s="430" t="s">
        <v>1417</v>
      </c>
      <c r="E89" s="431" t="s">
        <v>673</v>
      </c>
      <c r="F89" s="367" t="s">
        <v>668</v>
      </c>
      <c r="G89" s="367" t="s">
        <v>709</v>
      </c>
      <c r="H89" s="367" t="s">
        <v>399</v>
      </c>
      <c r="I89" s="367" t="s">
        <v>922</v>
      </c>
      <c r="J89" s="367" t="s">
        <v>923</v>
      </c>
      <c r="K89" s="367" t="s">
        <v>924</v>
      </c>
      <c r="L89" s="368">
        <v>231</v>
      </c>
      <c r="M89" s="368">
        <v>231</v>
      </c>
      <c r="N89" s="367">
        <v>1</v>
      </c>
      <c r="O89" s="432">
        <v>1</v>
      </c>
      <c r="P89" s="368"/>
      <c r="Q89" s="390">
        <v>0</v>
      </c>
      <c r="R89" s="367"/>
      <c r="S89" s="390">
        <v>0</v>
      </c>
      <c r="T89" s="432"/>
      <c r="U89" s="414">
        <v>0</v>
      </c>
    </row>
    <row r="90" spans="1:21" ht="14.4" customHeight="1" x14ac:dyDescent="0.3">
      <c r="A90" s="366">
        <v>29</v>
      </c>
      <c r="B90" s="367" t="s">
        <v>400</v>
      </c>
      <c r="C90" s="367">
        <v>89301292</v>
      </c>
      <c r="D90" s="430" t="s">
        <v>1417</v>
      </c>
      <c r="E90" s="431" t="s">
        <v>673</v>
      </c>
      <c r="F90" s="367" t="s">
        <v>668</v>
      </c>
      <c r="G90" s="367" t="s">
        <v>709</v>
      </c>
      <c r="H90" s="367" t="s">
        <v>399</v>
      </c>
      <c r="I90" s="367" t="s">
        <v>925</v>
      </c>
      <c r="J90" s="367" t="s">
        <v>926</v>
      </c>
      <c r="K90" s="367" t="s">
        <v>927</v>
      </c>
      <c r="L90" s="368">
        <v>500</v>
      </c>
      <c r="M90" s="368">
        <v>500</v>
      </c>
      <c r="N90" s="367">
        <v>1</v>
      </c>
      <c r="O90" s="432">
        <v>1</v>
      </c>
      <c r="P90" s="368"/>
      <c r="Q90" s="390">
        <v>0</v>
      </c>
      <c r="R90" s="367"/>
      <c r="S90" s="390">
        <v>0</v>
      </c>
      <c r="T90" s="432"/>
      <c r="U90" s="414">
        <v>0</v>
      </c>
    </row>
    <row r="91" spans="1:21" ht="14.4" customHeight="1" x14ac:dyDescent="0.3">
      <c r="A91" s="366">
        <v>29</v>
      </c>
      <c r="B91" s="367" t="s">
        <v>400</v>
      </c>
      <c r="C91" s="367">
        <v>89301292</v>
      </c>
      <c r="D91" s="430" t="s">
        <v>1417</v>
      </c>
      <c r="E91" s="431" t="s">
        <v>673</v>
      </c>
      <c r="F91" s="367" t="s">
        <v>668</v>
      </c>
      <c r="G91" s="367" t="s">
        <v>709</v>
      </c>
      <c r="H91" s="367" t="s">
        <v>399</v>
      </c>
      <c r="I91" s="367" t="s">
        <v>928</v>
      </c>
      <c r="J91" s="367" t="s">
        <v>929</v>
      </c>
      <c r="K91" s="367" t="s">
        <v>930</v>
      </c>
      <c r="L91" s="368">
        <v>200</v>
      </c>
      <c r="M91" s="368">
        <v>200</v>
      </c>
      <c r="N91" s="367">
        <v>1</v>
      </c>
      <c r="O91" s="432">
        <v>1</v>
      </c>
      <c r="P91" s="368"/>
      <c r="Q91" s="390">
        <v>0</v>
      </c>
      <c r="R91" s="367"/>
      <c r="S91" s="390">
        <v>0</v>
      </c>
      <c r="T91" s="432"/>
      <c r="U91" s="414">
        <v>0</v>
      </c>
    </row>
    <row r="92" spans="1:21" ht="14.4" customHeight="1" x14ac:dyDescent="0.3">
      <c r="A92" s="366">
        <v>29</v>
      </c>
      <c r="B92" s="367" t="s">
        <v>400</v>
      </c>
      <c r="C92" s="367">
        <v>89301292</v>
      </c>
      <c r="D92" s="430" t="s">
        <v>1417</v>
      </c>
      <c r="E92" s="431" t="s">
        <v>674</v>
      </c>
      <c r="F92" s="367" t="s">
        <v>667</v>
      </c>
      <c r="G92" s="367" t="s">
        <v>684</v>
      </c>
      <c r="H92" s="367" t="s">
        <v>571</v>
      </c>
      <c r="I92" s="367" t="s">
        <v>720</v>
      </c>
      <c r="J92" s="367" t="s">
        <v>686</v>
      </c>
      <c r="K92" s="367" t="s">
        <v>719</v>
      </c>
      <c r="L92" s="368">
        <v>333.31</v>
      </c>
      <c r="M92" s="368">
        <v>2333.17</v>
      </c>
      <c r="N92" s="367">
        <v>7</v>
      </c>
      <c r="O92" s="432">
        <v>5.5</v>
      </c>
      <c r="P92" s="368">
        <v>1666.55</v>
      </c>
      <c r="Q92" s="390">
        <v>0.71428571428571419</v>
      </c>
      <c r="R92" s="367">
        <v>5</v>
      </c>
      <c r="S92" s="390">
        <v>0.7142857142857143</v>
      </c>
      <c r="T92" s="432">
        <v>3.5</v>
      </c>
      <c r="U92" s="414">
        <v>0.63636363636363635</v>
      </c>
    </row>
    <row r="93" spans="1:21" ht="14.4" customHeight="1" x14ac:dyDescent="0.3">
      <c r="A93" s="366">
        <v>29</v>
      </c>
      <c r="B93" s="367" t="s">
        <v>400</v>
      </c>
      <c r="C93" s="367">
        <v>89301292</v>
      </c>
      <c r="D93" s="430" t="s">
        <v>1417</v>
      </c>
      <c r="E93" s="431" t="s">
        <v>674</v>
      </c>
      <c r="F93" s="367" t="s">
        <v>667</v>
      </c>
      <c r="G93" s="367" t="s">
        <v>684</v>
      </c>
      <c r="H93" s="367" t="s">
        <v>571</v>
      </c>
      <c r="I93" s="367" t="s">
        <v>931</v>
      </c>
      <c r="J93" s="367" t="s">
        <v>932</v>
      </c>
      <c r="K93" s="367" t="s">
        <v>933</v>
      </c>
      <c r="L93" s="368">
        <v>333.31</v>
      </c>
      <c r="M93" s="368">
        <v>333.31</v>
      </c>
      <c r="N93" s="367">
        <v>1</v>
      </c>
      <c r="O93" s="432">
        <v>0.5</v>
      </c>
      <c r="P93" s="368">
        <v>333.31</v>
      </c>
      <c r="Q93" s="390">
        <v>1</v>
      </c>
      <c r="R93" s="367">
        <v>1</v>
      </c>
      <c r="S93" s="390">
        <v>1</v>
      </c>
      <c r="T93" s="432">
        <v>0.5</v>
      </c>
      <c r="U93" s="414">
        <v>1</v>
      </c>
    </row>
    <row r="94" spans="1:21" ht="14.4" customHeight="1" x14ac:dyDescent="0.3">
      <c r="A94" s="366">
        <v>29</v>
      </c>
      <c r="B94" s="367" t="s">
        <v>400</v>
      </c>
      <c r="C94" s="367">
        <v>89301292</v>
      </c>
      <c r="D94" s="430" t="s">
        <v>1417</v>
      </c>
      <c r="E94" s="431" t="s">
        <v>674</v>
      </c>
      <c r="F94" s="367" t="s">
        <v>667</v>
      </c>
      <c r="G94" s="367" t="s">
        <v>934</v>
      </c>
      <c r="H94" s="367" t="s">
        <v>399</v>
      </c>
      <c r="I94" s="367" t="s">
        <v>935</v>
      </c>
      <c r="J94" s="367" t="s">
        <v>936</v>
      </c>
      <c r="K94" s="367" t="s">
        <v>937</v>
      </c>
      <c r="L94" s="368">
        <v>33.36</v>
      </c>
      <c r="M94" s="368">
        <v>33.36</v>
      </c>
      <c r="N94" s="367">
        <v>1</v>
      </c>
      <c r="O94" s="432">
        <v>1</v>
      </c>
      <c r="P94" s="368">
        <v>33.36</v>
      </c>
      <c r="Q94" s="390">
        <v>1</v>
      </c>
      <c r="R94" s="367">
        <v>1</v>
      </c>
      <c r="S94" s="390">
        <v>1</v>
      </c>
      <c r="T94" s="432">
        <v>1</v>
      </c>
      <c r="U94" s="414">
        <v>1</v>
      </c>
    </row>
    <row r="95" spans="1:21" ht="14.4" customHeight="1" x14ac:dyDescent="0.3">
      <c r="A95" s="366">
        <v>29</v>
      </c>
      <c r="B95" s="367" t="s">
        <v>400</v>
      </c>
      <c r="C95" s="367">
        <v>89301292</v>
      </c>
      <c r="D95" s="430" t="s">
        <v>1417</v>
      </c>
      <c r="E95" s="431" t="s">
        <v>674</v>
      </c>
      <c r="F95" s="367" t="s">
        <v>667</v>
      </c>
      <c r="G95" s="367" t="s">
        <v>692</v>
      </c>
      <c r="H95" s="367" t="s">
        <v>399</v>
      </c>
      <c r="I95" s="367" t="s">
        <v>581</v>
      </c>
      <c r="J95" s="367" t="s">
        <v>582</v>
      </c>
      <c r="K95" s="367" t="s">
        <v>550</v>
      </c>
      <c r="L95" s="368">
        <v>31.64</v>
      </c>
      <c r="M95" s="368">
        <v>221.48</v>
      </c>
      <c r="N95" s="367">
        <v>7</v>
      </c>
      <c r="O95" s="432">
        <v>7</v>
      </c>
      <c r="P95" s="368">
        <v>158.19999999999999</v>
      </c>
      <c r="Q95" s="390">
        <v>0.7142857142857143</v>
      </c>
      <c r="R95" s="367">
        <v>5</v>
      </c>
      <c r="S95" s="390">
        <v>0.7142857142857143</v>
      </c>
      <c r="T95" s="432">
        <v>5</v>
      </c>
      <c r="U95" s="414">
        <v>0.7142857142857143</v>
      </c>
    </row>
    <row r="96" spans="1:21" ht="14.4" customHeight="1" x14ac:dyDescent="0.3">
      <c r="A96" s="366">
        <v>29</v>
      </c>
      <c r="B96" s="367" t="s">
        <v>400</v>
      </c>
      <c r="C96" s="367">
        <v>89301292</v>
      </c>
      <c r="D96" s="430" t="s">
        <v>1417</v>
      </c>
      <c r="E96" s="431" t="s">
        <v>674</v>
      </c>
      <c r="F96" s="367" t="s">
        <v>667</v>
      </c>
      <c r="G96" s="367" t="s">
        <v>764</v>
      </c>
      <c r="H96" s="367" t="s">
        <v>399</v>
      </c>
      <c r="I96" s="367" t="s">
        <v>765</v>
      </c>
      <c r="J96" s="367" t="s">
        <v>766</v>
      </c>
      <c r="K96" s="367" t="s">
        <v>767</v>
      </c>
      <c r="L96" s="368">
        <v>0</v>
      </c>
      <c r="M96" s="368">
        <v>0</v>
      </c>
      <c r="N96" s="367">
        <v>3</v>
      </c>
      <c r="O96" s="432">
        <v>2.5</v>
      </c>
      <c r="P96" s="368">
        <v>0</v>
      </c>
      <c r="Q96" s="390"/>
      <c r="R96" s="367">
        <v>3</v>
      </c>
      <c r="S96" s="390">
        <v>1</v>
      </c>
      <c r="T96" s="432">
        <v>2.5</v>
      </c>
      <c r="U96" s="414">
        <v>1</v>
      </c>
    </row>
    <row r="97" spans="1:21" ht="14.4" customHeight="1" x14ac:dyDescent="0.3">
      <c r="A97" s="366">
        <v>29</v>
      </c>
      <c r="B97" s="367" t="s">
        <v>400</v>
      </c>
      <c r="C97" s="367">
        <v>89301292</v>
      </c>
      <c r="D97" s="430" t="s">
        <v>1417</v>
      </c>
      <c r="E97" s="431" t="s">
        <v>674</v>
      </c>
      <c r="F97" s="367" t="s">
        <v>667</v>
      </c>
      <c r="G97" s="367" t="s">
        <v>768</v>
      </c>
      <c r="H97" s="367" t="s">
        <v>399</v>
      </c>
      <c r="I97" s="367" t="s">
        <v>938</v>
      </c>
      <c r="J97" s="367" t="s">
        <v>478</v>
      </c>
      <c r="K97" s="367" t="s">
        <v>939</v>
      </c>
      <c r="L97" s="368">
        <v>120.6</v>
      </c>
      <c r="M97" s="368">
        <v>120.6</v>
      </c>
      <c r="N97" s="367">
        <v>1</v>
      </c>
      <c r="O97" s="432">
        <v>1</v>
      </c>
      <c r="P97" s="368">
        <v>120.6</v>
      </c>
      <c r="Q97" s="390">
        <v>1</v>
      </c>
      <c r="R97" s="367">
        <v>1</v>
      </c>
      <c r="S97" s="390">
        <v>1</v>
      </c>
      <c r="T97" s="432">
        <v>1</v>
      </c>
      <c r="U97" s="414">
        <v>1</v>
      </c>
    </row>
    <row r="98" spans="1:21" ht="14.4" customHeight="1" x14ac:dyDescent="0.3">
      <c r="A98" s="366">
        <v>29</v>
      </c>
      <c r="B98" s="367" t="s">
        <v>400</v>
      </c>
      <c r="C98" s="367">
        <v>89301292</v>
      </c>
      <c r="D98" s="430" t="s">
        <v>1417</v>
      </c>
      <c r="E98" s="431" t="s">
        <v>674</v>
      </c>
      <c r="F98" s="367" t="s">
        <v>667</v>
      </c>
      <c r="G98" s="367" t="s">
        <v>782</v>
      </c>
      <c r="H98" s="367" t="s">
        <v>399</v>
      </c>
      <c r="I98" s="367" t="s">
        <v>783</v>
      </c>
      <c r="J98" s="367" t="s">
        <v>784</v>
      </c>
      <c r="K98" s="367" t="s">
        <v>940</v>
      </c>
      <c r="L98" s="368">
        <v>242.93</v>
      </c>
      <c r="M98" s="368">
        <v>242.93</v>
      </c>
      <c r="N98" s="367">
        <v>1</v>
      </c>
      <c r="O98" s="432">
        <v>1</v>
      </c>
      <c r="P98" s="368"/>
      <c r="Q98" s="390">
        <v>0</v>
      </c>
      <c r="R98" s="367"/>
      <c r="S98" s="390">
        <v>0</v>
      </c>
      <c r="T98" s="432"/>
      <c r="U98" s="414">
        <v>0</v>
      </c>
    </row>
    <row r="99" spans="1:21" ht="14.4" customHeight="1" x14ac:dyDescent="0.3">
      <c r="A99" s="366">
        <v>29</v>
      </c>
      <c r="B99" s="367" t="s">
        <v>400</v>
      </c>
      <c r="C99" s="367">
        <v>89301292</v>
      </c>
      <c r="D99" s="430" t="s">
        <v>1417</v>
      </c>
      <c r="E99" s="431" t="s">
        <v>674</v>
      </c>
      <c r="F99" s="367" t="s">
        <v>667</v>
      </c>
      <c r="G99" s="367" t="s">
        <v>782</v>
      </c>
      <c r="H99" s="367" t="s">
        <v>399</v>
      </c>
      <c r="I99" s="367" t="s">
        <v>783</v>
      </c>
      <c r="J99" s="367" t="s">
        <v>784</v>
      </c>
      <c r="K99" s="367" t="s">
        <v>785</v>
      </c>
      <c r="L99" s="368">
        <v>242.93</v>
      </c>
      <c r="M99" s="368">
        <v>971.72</v>
      </c>
      <c r="N99" s="367">
        <v>4</v>
      </c>
      <c r="O99" s="432">
        <v>4</v>
      </c>
      <c r="P99" s="368">
        <v>971.72</v>
      </c>
      <c r="Q99" s="390">
        <v>1</v>
      </c>
      <c r="R99" s="367">
        <v>4</v>
      </c>
      <c r="S99" s="390">
        <v>1</v>
      </c>
      <c r="T99" s="432">
        <v>4</v>
      </c>
      <c r="U99" s="414">
        <v>1</v>
      </c>
    </row>
    <row r="100" spans="1:21" ht="14.4" customHeight="1" x14ac:dyDescent="0.3">
      <c r="A100" s="366">
        <v>29</v>
      </c>
      <c r="B100" s="367" t="s">
        <v>400</v>
      </c>
      <c r="C100" s="367">
        <v>89301292</v>
      </c>
      <c r="D100" s="430" t="s">
        <v>1417</v>
      </c>
      <c r="E100" s="431" t="s">
        <v>674</v>
      </c>
      <c r="F100" s="367" t="s">
        <v>667</v>
      </c>
      <c r="G100" s="367" t="s">
        <v>786</v>
      </c>
      <c r="H100" s="367" t="s">
        <v>571</v>
      </c>
      <c r="I100" s="367" t="s">
        <v>787</v>
      </c>
      <c r="J100" s="367" t="s">
        <v>788</v>
      </c>
      <c r="K100" s="367" t="s">
        <v>789</v>
      </c>
      <c r="L100" s="368">
        <v>17.64</v>
      </c>
      <c r="M100" s="368">
        <v>17.64</v>
      </c>
      <c r="N100" s="367">
        <v>1</v>
      </c>
      <c r="O100" s="432">
        <v>1</v>
      </c>
      <c r="P100" s="368">
        <v>17.64</v>
      </c>
      <c r="Q100" s="390">
        <v>1</v>
      </c>
      <c r="R100" s="367">
        <v>1</v>
      </c>
      <c r="S100" s="390">
        <v>1</v>
      </c>
      <c r="T100" s="432">
        <v>1</v>
      </c>
      <c r="U100" s="414">
        <v>1</v>
      </c>
    </row>
    <row r="101" spans="1:21" ht="14.4" customHeight="1" x14ac:dyDescent="0.3">
      <c r="A101" s="366">
        <v>29</v>
      </c>
      <c r="B101" s="367" t="s">
        <v>400</v>
      </c>
      <c r="C101" s="367">
        <v>89301292</v>
      </c>
      <c r="D101" s="430" t="s">
        <v>1417</v>
      </c>
      <c r="E101" s="431" t="s">
        <v>674</v>
      </c>
      <c r="F101" s="367" t="s">
        <v>667</v>
      </c>
      <c r="G101" s="367" t="s">
        <v>791</v>
      </c>
      <c r="H101" s="367" t="s">
        <v>571</v>
      </c>
      <c r="I101" s="367" t="s">
        <v>792</v>
      </c>
      <c r="J101" s="367" t="s">
        <v>793</v>
      </c>
      <c r="K101" s="367" t="s">
        <v>794</v>
      </c>
      <c r="L101" s="368">
        <v>468.96</v>
      </c>
      <c r="M101" s="368">
        <v>468.96</v>
      </c>
      <c r="N101" s="367">
        <v>1</v>
      </c>
      <c r="O101" s="432">
        <v>1</v>
      </c>
      <c r="P101" s="368">
        <v>468.96</v>
      </c>
      <c r="Q101" s="390">
        <v>1</v>
      </c>
      <c r="R101" s="367">
        <v>1</v>
      </c>
      <c r="S101" s="390">
        <v>1</v>
      </c>
      <c r="T101" s="432">
        <v>1</v>
      </c>
      <c r="U101" s="414">
        <v>1</v>
      </c>
    </row>
    <row r="102" spans="1:21" ht="14.4" customHeight="1" x14ac:dyDescent="0.3">
      <c r="A102" s="366">
        <v>29</v>
      </c>
      <c r="B102" s="367" t="s">
        <v>400</v>
      </c>
      <c r="C102" s="367">
        <v>89301292</v>
      </c>
      <c r="D102" s="430" t="s">
        <v>1417</v>
      </c>
      <c r="E102" s="431" t="s">
        <v>674</v>
      </c>
      <c r="F102" s="367" t="s">
        <v>667</v>
      </c>
      <c r="G102" s="367" t="s">
        <v>791</v>
      </c>
      <c r="H102" s="367" t="s">
        <v>571</v>
      </c>
      <c r="I102" s="367" t="s">
        <v>795</v>
      </c>
      <c r="J102" s="367" t="s">
        <v>793</v>
      </c>
      <c r="K102" s="367" t="s">
        <v>796</v>
      </c>
      <c r="L102" s="368">
        <v>625.29</v>
      </c>
      <c r="M102" s="368">
        <v>3751.74</v>
      </c>
      <c r="N102" s="367">
        <v>6</v>
      </c>
      <c r="O102" s="432">
        <v>5</v>
      </c>
      <c r="P102" s="368">
        <v>3126.45</v>
      </c>
      <c r="Q102" s="390">
        <v>0.83333333333333337</v>
      </c>
      <c r="R102" s="367">
        <v>5</v>
      </c>
      <c r="S102" s="390">
        <v>0.83333333333333337</v>
      </c>
      <c r="T102" s="432">
        <v>4</v>
      </c>
      <c r="U102" s="414">
        <v>0.8</v>
      </c>
    </row>
    <row r="103" spans="1:21" ht="14.4" customHeight="1" x14ac:dyDescent="0.3">
      <c r="A103" s="366">
        <v>29</v>
      </c>
      <c r="B103" s="367" t="s">
        <v>400</v>
      </c>
      <c r="C103" s="367">
        <v>89301292</v>
      </c>
      <c r="D103" s="430" t="s">
        <v>1417</v>
      </c>
      <c r="E103" s="431" t="s">
        <v>674</v>
      </c>
      <c r="F103" s="367" t="s">
        <v>667</v>
      </c>
      <c r="G103" s="367" t="s">
        <v>791</v>
      </c>
      <c r="H103" s="367" t="s">
        <v>571</v>
      </c>
      <c r="I103" s="367" t="s">
        <v>941</v>
      </c>
      <c r="J103" s="367" t="s">
        <v>793</v>
      </c>
      <c r="K103" s="367" t="s">
        <v>942</v>
      </c>
      <c r="L103" s="368">
        <v>1166.47</v>
      </c>
      <c r="M103" s="368">
        <v>1166.47</v>
      </c>
      <c r="N103" s="367">
        <v>1</v>
      </c>
      <c r="O103" s="432">
        <v>1</v>
      </c>
      <c r="P103" s="368">
        <v>1166.47</v>
      </c>
      <c r="Q103" s="390">
        <v>1</v>
      </c>
      <c r="R103" s="367">
        <v>1</v>
      </c>
      <c r="S103" s="390">
        <v>1</v>
      </c>
      <c r="T103" s="432">
        <v>1</v>
      </c>
      <c r="U103" s="414">
        <v>1</v>
      </c>
    </row>
    <row r="104" spans="1:21" ht="14.4" customHeight="1" x14ac:dyDescent="0.3">
      <c r="A104" s="366">
        <v>29</v>
      </c>
      <c r="B104" s="367" t="s">
        <v>400</v>
      </c>
      <c r="C104" s="367">
        <v>89301292</v>
      </c>
      <c r="D104" s="430" t="s">
        <v>1417</v>
      </c>
      <c r="E104" s="431" t="s">
        <v>674</v>
      </c>
      <c r="F104" s="367" t="s">
        <v>667</v>
      </c>
      <c r="G104" s="367" t="s">
        <v>791</v>
      </c>
      <c r="H104" s="367" t="s">
        <v>571</v>
      </c>
      <c r="I104" s="367" t="s">
        <v>943</v>
      </c>
      <c r="J104" s="367" t="s">
        <v>944</v>
      </c>
      <c r="K104" s="367" t="s">
        <v>945</v>
      </c>
      <c r="L104" s="368">
        <v>1749.69</v>
      </c>
      <c r="M104" s="368">
        <v>1749.69</v>
      </c>
      <c r="N104" s="367">
        <v>1</v>
      </c>
      <c r="O104" s="432">
        <v>0.5</v>
      </c>
      <c r="P104" s="368">
        <v>1749.69</v>
      </c>
      <c r="Q104" s="390">
        <v>1</v>
      </c>
      <c r="R104" s="367">
        <v>1</v>
      </c>
      <c r="S104" s="390">
        <v>1</v>
      </c>
      <c r="T104" s="432">
        <v>0.5</v>
      </c>
      <c r="U104" s="414">
        <v>1</v>
      </c>
    </row>
    <row r="105" spans="1:21" ht="14.4" customHeight="1" x14ac:dyDescent="0.3">
      <c r="A105" s="366">
        <v>29</v>
      </c>
      <c r="B105" s="367" t="s">
        <v>400</v>
      </c>
      <c r="C105" s="367">
        <v>89301292</v>
      </c>
      <c r="D105" s="430" t="s">
        <v>1417</v>
      </c>
      <c r="E105" s="431" t="s">
        <v>674</v>
      </c>
      <c r="F105" s="367" t="s">
        <v>667</v>
      </c>
      <c r="G105" s="367" t="s">
        <v>791</v>
      </c>
      <c r="H105" s="367" t="s">
        <v>571</v>
      </c>
      <c r="I105" s="367" t="s">
        <v>946</v>
      </c>
      <c r="J105" s="367" t="s">
        <v>944</v>
      </c>
      <c r="K105" s="367" t="s">
        <v>942</v>
      </c>
      <c r="L105" s="368">
        <v>2332.92</v>
      </c>
      <c r="M105" s="368">
        <v>2332.92</v>
      </c>
      <c r="N105" s="367">
        <v>1</v>
      </c>
      <c r="O105" s="432">
        <v>0.5</v>
      </c>
      <c r="P105" s="368">
        <v>2332.92</v>
      </c>
      <c r="Q105" s="390">
        <v>1</v>
      </c>
      <c r="R105" s="367">
        <v>1</v>
      </c>
      <c r="S105" s="390">
        <v>1</v>
      </c>
      <c r="T105" s="432">
        <v>0.5</v>
      </c>
      <c r="U105" s="414">
        <v>1</v>
      </c>
    </row>
    <row r="106" spans="1:21" ht="14.4" customHeight="1" x14ac:dyDescent="0.3">
      <c r="A106" s="366">
        <v>29</v>
      </c>
      <c r="B106" s="367" t="s">
        <v>400</v>
      </c>
      <c r="C106" s="367">
        <v>89301292</v>
      </c>
      <c r="D106" s="430" t="s">
        <v>1417</v>
      </c>
      <c r="E106" s="431" t="s">
        <v>674</v>
      </c>
      <c r="F106" s="367" t="s">
        <v>667</v>
      </c>
      <c r="G106" s="367" t="s">
        <v>818</v>
      </c>
      <c r="H106" s="367" t="s">
        <v>399</v>
      </c>
      <c r="I106" s="367" t="s">
        <v>822</v>
      </c>
      <c r="J106" s="367" t="s">
        <v>820</v>
      </c>
      <c r="K106" s="367" t="s">
        <v>821</v>
      </c>
      <c r="L106" s="368">
        <v>28.74</v>
      </c>
      <c r="M106" s="368">
        <v>28.74</v>
      </c>
      <c r="N106" s="367">
        <v>1</v>
      </c>
      <c r="O106" s="432">
        <v>0.5</v>
      </c>
      <c r="P106" s="368">
        <v>28.74</v>
      </c>
      <c r="Q106" s="390">
        <v>1</v>
      </c>
      <c r="R106" s="367">
        <v>1</v>
      </c>
      <c r="S106" s="390">
        <v>1</v>
      </c>
      <c r="T106" s="432">
        <v>0.5</v>
      </c>
      <c r="U106" s="414">
        <v>1</v>
      </c>
    </row>
    <row r="107" spans="1:21" ht="14.4" customHeight="1" x14ac:dyDescent="0.3">
      <c r="A107" s="366">
        <v>29</v>
      </c>
      <c r="B107" s="367" t="s">
        <v>400</v>
      </c>
      <c r="C107" s="367">
        <v>89301292</v>
      </c>
      <c r="D107" s="430" t="s">
        <v>1417</v>
      </c>
      <c r="E107" s="431" t="s">
        <v>674</v>
      </c>
      <c r="F107" s="367" t="s">
        <v>667</v>
      </c>
      <c r="G107" s="367" t="s">
        <v>695</v>
      </c>
      <c r="H107" s="367" t="s">
        <v>399</v>
      </c>
      <c r="I107" s="367" t="s">
        <v>593</v>
      </c>
      <c r="J107" s="367" t="s">
        <v>594</v>
      </c>
      <c r="K107" s="367" t="s">
        <v>696</v>
      </c>
      <c r="L107" s="368">
        <v>314.69</v>
      </c>
      <c r="M107" s="368">
        <v>2832.21</v>
      </c>
      <c r="N107" s="367">
        <v>9</v>
      </c>
      <c r="O107" s="432">
        <v>6</v>
      </c>
      <c r="P107" s="368">
        <v>629.38</v>
      </c>
      <c r="Q107" s="390">
        <v>0.22222222222222221</v>
      </c>
      <c r="R107" s="367">
        <v>2</v>
      </c>
      <c r="S107" s="390">
        <v>0.22222222222222221</v>
      </c>
      <c r="T107" s="432">
        <v>2</v>
      </c>
      <c r="U107" s="414">
        <v>0.33333333333333331</v>
      </c>
    </row>
    <row r="108" spans="1:21" ht="14.4" customHeight="1" x14ac:dyDescent="0.3">
      <c r="A108" s="366">
        <v>29</v>
      </c>
      <c r="B108" s="367" t="s">
        <v>400</v>
      </c>
      <c r="C108" s="367">
        <v>89301292</v>
      </c>
      <c r="D108" s="430" t="s">
        <v>1417</v>
      </c>
      <c r="E108" s="431" t="s">
        <v>674</v>
      </c>
      <c r="F108" s="367" t="s">
        <v>667</v>
      </c>
      <c r="G108" s="367" t="s">
        <v>840</v>
      </c>
      <c r="H108" s="367" t="s">
        <v>399</v>
      </c>
      <c r="I108" s="367" t="s">
        <v>841</v>
      </c>
      <c r="J108" s="367" t="s">
        <v>842</v>
      </c>
      <c r="K108" s="367" t="s">
        <v>843</v>
      </c>
      <c r="L108" s="368">
        <v>38.99</v>
      </c>
      <c r="M108" s="368">
        <v>38.99</v>
      </c>
      <c r="N108" s="367">
        <v>1</v>
      </c>
      <c r="O108" s="432">
        <v>1</v>
      </c>
      <c r="P108" s="368"/>
      <c r="Q108" s="390">
        <v>0</v>
      </c>
      <c r="R108" s="367"/>
      <c r="S108" s="390">
        <v>0</v>
      </c>
      <c r="T108" s="432"/>
      <c r="U108" s="414">
        <v>0</v>
      </c>
    </row>
    <row r="109" spans="1:21" ht="14.4" customHeight="1" x14ac:dyDescent="0.3">
      <c r="A109" s="366">
        <v>29</v>
      </c>
      <c r="B109" s="367" t="s">
        <v>400</v>
      </c>
      <c r="C109" s="367">
        <v>89301292</v>
      </c>
      <c r="D109" s="430" t="s">
        <v>1417</v>
      </c>
      <c r="E109" s="431" t="s">
        <v>674</v>
      </c>
      <c r="F109" s="367" t="s">
        <v>667</v>
      </c>
      <c r="G109" s="367" t="s">
        <v>850</v>
      </c>
      <c r="H109" s="367" t="s">
        <v>399</v>
      </c>
      <c r="I109" s="367" t="s">
        <v>851</v>
      </c>
      <c r="J109" s="367" t="s">
        <v>852</v>
      </c>
      <c r="K109" s="367" t="s">
        <v>853</v>
      </c>
      <c r="L109" s="368">
        <v>51.44</v>
      </c>
      <c r="M109" s="368">
        <v>51.44</v>
      </c>
      <c r="N109" s="367">
        <v>1</v>
      </c>
      <c r="O109" s="432">
        <v>1</v>
      </c>
      <c r="P109" s="368"/>
      <c r="Q109" s="390">
        <v>0</v>
      </c>
      <c r="R109" s="367"/>
      <c r="S109" s="390">
        <v>0</v>
      </c>
      <c r="T109" s="432"/>
      <c r="U109" s="414">
        <v>0</v>
      </c>
    </row>
    <row r="110" spans="1:21" ht="14.4" customHeight="1" x14ac:dyDescent="0.3">
      <c r="A110" s="366">
        <v>29</v>
      </c>
      <c r="B110" s="367" t="s">
        <v>400</v>
      </c>
      <c r="C110" s="367">
        <v>89301292</v>
      </c>
      <c r="D110" s="430" t="s">
        <v>1417</v>
      </c>
      <c r="E110" s="431" t="s">
        <v>674</v>
      </c>
      <c r="F110" s="367" t="s">
        <v>667</v>
      </c>
      <c r="G110" s="367" t="s">
        <v>850</v>
      </c>
      <c r="H110" s="367" t="s">
        <v>399</v>
      </c>
      <c r="I110" s="367" t="s">
        <v>856</v>
      </c>
      <c r="J110" s="367" t="s">
        <v>852</v>
      </c>
      <c r="K110" s="367" t="s">
        <v>857</v>
      </c>
      <c r="L110" s="368">
        <v>154.33000000000001</v>
      </c>
      <c r="M110" s="368">
        <v>154.33000000000001</v>
      </c>
      <c r="N110" s="367">
        <v>1</v>
      </c>
      <c r="O110" s="432">
        <v>1</v>
      </c>
      <c r="P110" s="368"/>
      <c r="Q110" s="390">
        <v>0</v>
      </c>
      <c r="R110" s="367"/>
      <c r="S110" s="390">
        <v>0</v>
      </c>
      <c r="T110" s="432"/>
      <c r="U110" s="414">
        <v>0</v>
      </c>
    </row>
    <row r="111" spans="1:21" ht="14.4" customHeight="1" x14ac:dyDescent="0.3">
      <c r="A111" s="366">
        <v>29</v>
      </c>
      <c r="B111" s="367" t="s">
        <v>400</v>
      </c>
      <c r="C111" s="367">
        <v>89301292</v>
      </c>
      <c r="D111" s="430" t="s">
        <v>1417</v>
      </c>
      <c r="E111" s="431" t="s">
        <v>674</v>
      </c>
      <c r="F111" s="367" t="s">
        <v>667</v>
      </c>
      <c r="G111" s="367" t="s">
        <v>947</v>
      </c>
      <c r="H111" s="367" t="s">
        <v>399</v>
      </c>
      <c r="I111" s="367" t="s">
        <v>948</v>
      </c>
      <c r="J111" s="367" t="s">
        <v>949</v>
      </c>
      <c r="K111" s="367" t="s">
        <v>550</v>
      </c>
      <c r="L111" s="368">
        <v>26.26</v>
      </c>
      <c r="M111" s="368">
        <v>78.78</v>
      </c>
      <c r="N111" s="367">
        <v>3</v>
      </c>
      <c r="O111" s="432">
        <v>1</v>
      </c>
      <c r="P111" s="368">
        <v>78.78</v>
      </c>
      <c r="Q111" s="390">
        <v>1</v>
      </c>
      <c r="R111" s="367">
        <v>3</v>
      </c>
      <c r="S111" s="390">
        <v>1</v>
      </c>
      <c r="T111" s="432">
        <v>1</v>
      </c>
      <c r="U111" s="414">
        <v>1</v>
      </c>
    </row>
    <row r="112" spans="1:21" ht="14.4" customHeight="1" x14ac:dyDescent="0.3">
      <c r="A112" s="366">
        <v>29</v>
      </c>
      <c r="B112" s="367" t="s">
        <v>400</v>
      </c>
      <c r="C112" s="367">
        <v>89301292</v>
      </c>
      <c r="D112" s="430" t="s">
        <v>1417</v>
      </c>
      <c r="E112" s="431" t="s">
        <v>674</v>
      </c>
      <c r="F112" s="367" t="s">
        <v>668</v>
      </c>
      <c r="G112" s="367" t="s">
        <v>697</v>
      </c>
      <c r="H112" s="367" t="s">
        <v>399</v>
      </c>
      <c r="I112" s="367" t="s">
        <v>950</v>
      </c>
      <c r="J112" s="367" t="s">
        <v>699</v>
      </c>
      <c r="K112" s="367" t="s">
        <v>951</v>
      </c>
      <c r="L112" s="368">
        <v>566</v>
      </c>
      <c r="M112" s="368">
        <v>1698</v>
      </c>
      <c r="N112" s="367">
        <v>3</v>
      </c>
      <c r="O112" s="432">
        <v>2</v>
      </c>
      <c r="P112" s="368">
        <v>566</v>
      </c>
      <c r="Q112" s="390">
        <v>0.33333333333333331</v>
      </c>
      <c r="R112" s="367">
        <v>1</v>
      </c>
      <c r="S112" s="390">
        <v>0.33333333333333331</v>
      </c>
      <c r="T112" s="432">
        <v>1</v>
      </c>
      <c r="U112" s="414">
        <v>0.5</v>
      </c>
    </row>
    <row r="113" spans="1:21" ht="14.4" customHeight="1" x14ac:dyDescent="0.3">
      <c r="A113" s="366">
        <v>29</v>
      </c>
      <c r="B113" s="367" t="s">
        <v>400</v>
      </c>
      <c r="C113" s="367">
        <v>89301292</v>
      </c>
      <c r="D113" s="430" t="s">
        <v>1417</v>
      </c>
      <c r="E113" s="431" t="s">
        <v>674</v>
      </c>
      <c r="F113" s="367" t="s">
        <v>668</v>
      </c>
      <c r="G113" s="367" t="s">
        <v>697</v>
      </c>
      <c r="H113" s="367" t="s">
        <v>399</v>
      </c>
      <c r="I113" s="367" t="s">
        <v>698</v>
      </c>
      <c r="J113" s="367" t="s">
        <v>699</v>
      </c>
      <c r="K113" s="367" t="s">
        <v>700</v>
      </c>
      <c r="L113" s="368">
        <v>566</v>
      </c>
      <c r="M113" s="368">
        <v>1132</v>
      </c>
      <c r="N113" s="367">
        <v>2</v>
      </c>
      <c r="O113" s="432">
        <v>1</v>
      </c>
      <c r="P113" s="368">
        <v>1132</v>
      </c>
      <c r="Q113" s="390">
        <v>1</v>
      </c>
      <c r="R113" s="367">
        <v>2</v>
      </c>
      <c r="S113" s="390">
        <v>1</v>
      </c>
      <c r="T113" s="432">
        <v>1</v>
      </c>
      <c r="U113" s="414">
        <v>1</v>
      </c>
    </row>
    <row r="114" spans="1:21" ht="14.4" customHeight="1" x14ac:dyDescent="0.3">
      <c r="A114" s="366">
        <v>29</v>
      </c>
      <c r="B114" s="367" t="s">
        <v>400</v>
      </c>
      <c r="C114" s="367">
        <v>89301292</v>
      </c>
      <c r="D114" s="430" t="s">
        <v>1417</v>
      </c>
      <c r="E114" s="431" t="s">
        <v>674</v>
      </c>
      <c r="F114" s="367" t="s">
        <v>668</v>
      </c>
      <c r="G114" s="367" t="s">
        <v>701</v>
      </c>
      <c r="H114" s="367" t="s">
        <v>399</v>
      </c>
      <c r="I114" s="367" t="s">
        <v>952</v>
      </c>
      <c r="J114" s="367" t="s">
        <v>953</v>
      </c>
      <c r="K114" s="367" t="s">
        <v>954</v>
      </c>
      <c r="L114" s="368">
        <v>8</v>
      </c>
      <c r="M114" s="368">
        <v>16</v>
      </c>
      <c r="N114" s="367">
        <v>2</v>
      </c>
      <c r="O114" s="432">
        <v>1</v>
      </c>
      <c r="P114" s="368">
        <v>16</v>
      </c>
      <c r="Q114" s="390">
        <v>1</v>
      </c>
      <c r="R114" s="367">
        <v>2</v>
      </c>
      <c r="S114" s="390">
        <v>1</v>
      </c>
      <c r="T114" s="432">
        <v>1</v>
      </c>
      <c r="U114" s="414">
        <v>1</v>
      </c>
    </row>
    <row r="115" spans="1:21" ht="14.4" customHeight="1" x14ac:dyDescent="0.3">
      <c r="A115" s="366">
        <v>29</v>
      </c>
      <c r="B115" s="367" t="s">
        <v>400</v>
      </c>
      <c r="C115" s="367">
        <v>89301292</v>
      </c>
      <c r="D115" s="430" t="s">
        <v>1417</v>
      </c>
      <c r="E115" s="431" t="s">
        <v>674</v>
      </c>
      <c r="F115" s="367" t="s">
        <v>668</v>
      </c>
      <c r="G115" s="367" t="s">
        <v>701</v>
      </c>
      <c r="H115" s="367" t="s">
        <v>399</v>
      </c>
      <c r="I115" s="367" t="s">
        <v>955</v>
      </c>
      <c r="J115" s="367" t="s">
        <v>956</v>
      </c>
      <c r="K115" s="367" t="s">
        <v>957</v>
      </c>
      <c r="L115" s="368">
        <v>6</v>
      </c>
      <c r="M115" s="368">
        <v>60</v>
      </c>
      <c r="N115" s="367">
        <v>10</v>
      </c>
      <c r="O115" s="432">
        <v>1</v>
      </c>
      <c r="P115" s="368"/>
      <c r="Q115" s="390">
        <v>0</v>
      </c>
      <c r="R115" s="367"/>
      <c r="S115" s="390">
        <v>0</v>
      </c>
      <c r="T115" s="432"/>
      <c r="U115" s="414">
        <v>0</v>
      </c>
    </row>
    <row r="116" spans="1:21" ht="14.4" customHeight="1" x14ac:dyDescent="0.3">
      <c r="A116" s="366">
        <v>29</v>
      </c>
      <c r="B116" s="367" t="s">
        <v>400</v>
      </c>
      <c r="C116" s="367">
        <v>89301292</v>
      </c>
      <c r="D116" s="430" t="s">
        <v>1417</v>
      </c>
      <c r="E116" s="431" t="s">
        <v>674</v>
      </c>
      <c r="F116" s="367" t="s">
        <v>668</v>
      </c>
      <c r="G116" s="367" t="s">
        <v>701</v>
      </c>
      <c r="H116" s="367" t="s">
        <v>399</v>
      </c>
      <c r="I116" s="367" t="s">
        <v>879</v>
      </c>
      <c r="J116" s="367" t="s">
        <v>703</v>
      </c>
      <c r="K116" s="367" t="s">
        <v>880</v>
      </c>
      <c r="L116" s="368">
        <v>175.15</v>
      </c>
      <c r="M116" s="368">
        <v>350.3</v>
      </c>
      <c r="N116" s="367">
        <v>2</v>
      </c>
      <c r="O116" s="432">
        <v>2</v>
      </c>
      <c r="P116" s="368"/>
      <c r="Q116" s="390">
        <v>0</v>
      </c>
      <c r="R116" s="367"/>
      <c r="S116" s="390">
        <v>0</v>
      </c>
      <c r="T116" s="432"/>
      <c r="U116" s="414">
        <v>0</v>
      </c>
    </row>
    <row r="117" spans="1:21" ht="14.4" customHeight="1" x14ac:dyDescent="0.3">
      <c r="A117" s="366">
        <v>29</v>
      </c>
      <c r="B117" s="367" t="s">
        <v>400</v>
      </c>
      <c r="C117" s="367">
        <v>89301292</v>
      </c>
      <c r="D117" s="430" t="s">
        <v>1417</v>
      </c>
      <c r="E117" s="431" t="s">
        <v>674</v>
      </c>
      <c r="F117" s="367" t="s">
        <v>668</v>
      </c>
      <c r="G117" s="367" t="s">
        <v>701</v>
      </c>
      <c r="H117" s="367" t="s">
        <v>399</v>
      </c>
      <c r="I117" s="367" t="s">
        <v>702</v>
      </c>
      <c r="J117" s="367" t="s">
        <v>703</v>
      </c>
      <c r="K117" s="367" t="s">
        <v>704</v>
      </c>
      <c r="L117" s="368">
        <v>200</v>
      </c>
      <c r="M117" s="368">
        <v>400</v>
      </c>
      <c r="N117" s="367">
        <v>2</v>
      </c>
      <c r="O117" s="432">
        <v>2</v>
      </c>
      <c r="P117" s="368"/>
      <c r="Q117" s="390">
        <v>0</v>
      </c>
      <c r="R117" s="367"/>
      <c r="S117" s="390">
        <v>0</v>
      </c>
      <c r="T117" s="432"/>
      <c r="U117" s="414">
        <v>0</v>
      </c>
    </row>
    <row r="118" spans="1:21" ht="14.4" customHeight="1" x14ac:dyDescent="0.3">
      <c r="A118" s="366">
        <v>29</v>
      </c>
      <c r="B118" s="367" t="s">
        <v>400</v>
      </c>
      <c r="C118" s="367">
        <v>89301292</v>
      </c>
      <c r="D118" s="430" t="s">
        <v>1417</v>
      </c>
      <c r="E118" s="431" t="s">
        <v>674</v>
      </c>
      <c r="F118" s="367" t="s">
        <v>668</v>
      </c>
      <c r="G118" s="367" t="s">
        <v>701</v>
      </c>
      <c r="H118" s="367" t="s">
        <v>399</v>
      </c>
      <c r="I118" s="367" t="s">
        <v>958</v>
      </c>
      <c r="J118" s="367" t="s">
        <v>959</v>
      </c>
      <c r="K118" s="367" t="s">
        <v>960</v>
      </c>
      <c r="L118" s="368">
        <v>120</v>
      </c>
      <c r="M118" s="368">
        <v>240</v>
      </c>
      <c r="N118" s="367">
        <v>2</v>
      </c>
      <c r="O118" s="432">
        <v>1</v>
      </c>
      <c r="P118" s="368"/>
      <c r="Q118" s="390">
        <v>0</v>
      </c>
      <c r="R118" s="367"/>
      <c r="S118" s="390">
        <v>0</v>
      </c>
      <c r="T118" s="432"/>
      <c r="U118" s="414">
        <v>0</v>
      </c>
    </row>
    <row r="119" spans="1:21" ht="14.4" customHeight="1" x14ac:dyDescent="0.3">
      <c r="A119" s="366">
        <v>29</v>
      </c>
      <c r="B119" s="367" t="s">
        <v>400</v>
      </c>
      <c r="C119" s="367">
        <v>89301292</v>
      </c>
      <c r="D119" s="430" t="s">
        <v>1417</v>
      </c>
      <c r="E119" s="431" t="s">
        <v>674</v>
      </c>
      <c r="F119" s="367" t="s">
        <v>668</v>
      </c>
      <c r="G119" s="367" t="s">
        <v>701</v>
      </c>
      <c r="H119" s="367" t="s">
        <v>399</v>
      </c>
      <c r="I119" s="367" t="s">
        <v>961</v>
      </c>
      <c r="J119" s="367" t="s">
        <v>888</v>
      </c>
      <c r="K119" s="367" t="s">
        <v>962</v>
      </c>
      <c r="L119" s="368">
        <v>5.39</v>
      </c>
      <c r="M119" s="368">
        <v>80.849999999999994</v>
      </c>
      <c r="N119" s="367">
        <v>15</v>
      </c>
      <c r="O119" s="432">
        <v>1</v>
      </c>
      <c r="P119" s="368">
        <v>80.849999999999994</v>
      </c>
      <c r="Q119" s="390">
        <v>1</v>
      </c>
      <c r="R119" s="367">
        <v>15</v>
      </c>
      <c r="S119" s="390">
        <v>1</v>
      </c>
      <c r="T119" s="432">
        <v>1</v>
      </c>
      <c r="U119" s="414">
        <v>1</v>
      </c>
    </row>
    <row r="120" spans="1:21" ht="14.4" customHeight="1" x14ac:dyDescent="0.3">
      <c r="A120" s="366">
        <v>29</v>
      </c>
      <c r="B120" s="367" t="s">
        <v>400</v>
      </c>
      <c r="C120" s="367">
        <v>89301292</v>
      </c>
      <c r="D120" s="430" t="s">
        <v>1417</v>
      </c>
      <c r="E120" s="431" t="s">
        <v>674</v>
      </c>
      <c r="F120" s="367" t="s">
        <v>668</v>
      </c>
      <c r="G120" s="367" t="s">
        <v>701</v>
      </c>
      <c r="H120" s="367" t="s">
        <v>399</v>
      </c>
      <c r="I120" s="367" t="s">
        <v>963</v>
      </c>
      <c r="J120" s="367" t="s">
        <v>964</v>
      </c>
      <c r="K120" s="367" t="s">
        <v>965</v>
      </c>
      <c r="L120" s="368">
        <v>3.6</v>
      </c>
      <c r="M120" s="368">
        <v>36</v>
      </c>
      <c r="N120" s="367">
        <v>10</v>
      </c>
      <c r="O120" s="432">
        <v>1</v>
      </c>
      <c r="P120" s="368">
        <v>36</v>
      </c>
      <c r="Q120" s="390">
        <v>1</v>
      </c>
      <c r="R120" s="367">
        <v>10</v>
      </c>
      <c r="S120" s="390">
        <v>1</v>
      </c>
      <c r="T120" s="432">
        <v>1</v>
      </c>
      <c r="U120" s="414">
        <v>1</v>
      </c>
    </row>
    <row r="121" spans="1:21" ht="14.4" customHeight="1" x14ac:dyDescent="0.3">
      <c r="A121" s="366">
        <v>29</v>
      </c>
      <c r="B121" s="367" t="s">
        <v>400</v>
      </c>
      <c r="C121" s="367">
        <v>89301292</v>
      </c>
      <c r="D121" s="430" t="s">
        <v>1417</v>
      </c>
      <c r="E121" s="431" t="s">
        <v>674</v>
      </c>
      <c r="F121" s="367" t="s">
        <v>668</v>
      </c>
      <c r="G121" s="367" t="s">
        <v>701</v>
      </c>
      <c r="H121" s="367" t="s">
        <v>399</v>
      </c>
      <c r="I121" s="367" t="s">
        <v>966</v>
      </c>
      <c r="J121" s="367" t="s">
        <v>967</v>
      </c>
      <c r="K121" s="367" t="s">
        <v>968</v>
      </c>
      <c r="L121" s="368">
        <v>414.55</v>
      </c>
      <c r="M121" s="368">
        <v>414.55</v>
      </c>
      <c r="N121" s="367">
        <v>1</v>
      </c>
      <c r="O121" s="432">
        <v>1</v>
      </c>
      <c r="P121" s="368"/>
      <c r="Q121" s="390">
        <v>0</v>
      </c>
      <c r="R121" s="367"/>
      <c r="S121" s="390">
        <v>0</v>
      </c>
      <c r="T121" s="432"/>
      <c r="U121" s="414">
        <v>0</v>
      </c>
    </row>
    <row r="122" spans="1:21" ht="14.4" customHeight="1" x14ac:dyDescent="0.3">
      <c r="A122" s="366">
        <v>29</v>
      </c>
      <c r="B122" s="367" t="s">
        <v>400</v>
      </c>
      <c r="C122" s="367">
        <v>89301292</v>
      </c>
      <c r="D122" s="430" t="s">
        <v>1417</v>
      </c>
      <c r="E122" s="431" t="s">
        <v>674</v>
      </c>
      <c r="F122" s="367" t="s">
        <v>668</v>
      </c>
      <c r="G122" s="367" t="s">
        <v>701</v>
      </c>
      <c r="H122" s="367" t="s">
        <v>399</v>
      </c>
      <c r="I122" s="367" t="s">
        <v>893</v>
      </c>
      <c r="J122" s="367" t="s">
        <v>891</v>
      </c>
      <c r="K122" s="367" t="s">
        <v>894</v>
      </c>
      <c r="L122" s="368">
        <v>156</v>
      </c>
      <c r="M122" s="368">
        <v>156</v>
      </c>
      <c r="N122" s="367">
        <v>1</v>
      </c>
      <c r="O122" s="432">
        <v>1</v>
      </c>
      <c r="P122" s="368"/>
      <c r="Q122" s="390">
        <v>0</v>
      </c>
      <c r="R122" s="367"/>
      <c r="S122" s="390">
        <v>0</v>
      </c>
      <c r="T122" s="432"/>
      <c r="U122" s="414">
        <v>0</v>
      </c>
    </row>
    <row r="123" spans="1:21" ht="14.4" customHeight="1" x14ac:dyDescent="0.3">
      <c r="A123" s="366">
        <v>29</v>
      </c>
      <c r="B123" s="367" t="s">
        <v>400</v>
      </c>
      <c r="C123" s="367">
        <v>89301292</v>
      </c>
      <c r="D123" s="430" t="s">
        <v>1417</v>
      </c>
      <c r="E123" s="431" t="s">
        <v>674</v>
      </c>
      <c r="F123" s="367" t="s">
        <v>668</v>
      </c>
      <c r="G123" s="367" t="s">
        <v>701</v>
      </c>
      <c r="H123" s="367" t="s">
        <v>399</v>
      </c>
      <c r="I123" s="367" t="s">
        <v>969</v>
      </c>
      <c r="J123" s="367" t="s">
        <v>891</v>
      </c>
      <c r="K123" s="367" t="s">
        <v>970</v>
      </c>
      <c r="L123" s="368">
        <v>7.4</v>
      </c>
      <c r="M123" s="368">
        <v>74</v>
      </c>
      <c r="N123" s="367">
        <v>10</v>
      </c>
      <c r="O123" s="432">
        <v>1</v>
      </c>
      <c r="P123" s="368"/>
      <c r="Q123" s="390">
        <v>0</v>
      </c>
      <c r="R123" s="367"/>
      <c r="S123" s="390">
        <v>0</v>
      </c>
      <c r="T123" s="432"/>
      <c r="U123" s="414">
        <v>0</v>
      </c>
    </row>
    <row r="124" spans="1:21" ht="14.4" customHeight="1" x14ac:dyDescent="0.3">
      <c r="A124" s="366">
        <v>29</v>
      </c>
      <c r="B124" s="367" t="s">
        <v>400</v>
      </c>
      <c r="C124" s="367">
        <v>89301292</v>
      </c>
      <c r="D124" s="430" t="s">
        <v>1417</v>
      </c>
      <c r="E124" s="431" t="s">
        <v>674</v>
      </c>
      <c r="F124" s="367" t="s">
        <v>668</v>
      </c>
      <c r="G124" s="367" t="s">
        <v>701</v>
      </c>
      <c r="H124" s="367" t="s">
        <v>399</v>
      </c>
      <c r="I124" s="367" t="s">
        <v>971</v>
      </c>
      <c r="J124" s="367" t="s">
        <v>972</v>
      </c>
      <c r="K124" s="367" t="s">
        <v>973</v>
      </c>
      <c r="L124" s="368">
        <v>800</v>
      </c>
      <c r="M124" s="368">
        <v>2400</v>
      </c>
      <c r="N124" s="367">
        <v>3</v>
      </c>
      <c r="O124" s="432">
        <v>1</v>
      </c>
      <c r="P124" s="368"/>
      <c r="Q124" s="390">
        <v>0</v>
      </c>
      <c r="R124" s="367"/>
      <c r="S124" s="390">
        <v>0</v>
      </c>
      <c r="T124" s="432"/>
      <c r="U124" s="414">
        <v>0</v>
      </c>
    </row>
    <row r="125" spans="1:21" ht="14.4" customHeight="1" x14ac:dyDescent="0.3">
      <c r="A125" s="366">
        <v>29</v>
      </c>
      <c r="B125" s="367" t="s">
        <v>400</v>
      </c>
      <c r="C125" s="367">
        <v>89301292</v>
      </c>
      <c r="D125" s="430" t="s">
        <v>1417</v>
      </c>
      <c r="E125" s="431" t="s">
        <v>674</v>
      </c>
      <c r="F125" s="367" t="s">
        <v>668</v>
      </c>
      <c r="G125" s="367" t="s">
        <v>701</v>
      </c>
      <c r="H125" s="367" t="s">
        <v>399</v>
      </c>
      <c r="I125" s="367" t="s">
        <v>974</v>
      </c>
      <c r="J125" s="367" t="s">
        <v>975</v>
      </c>
      <c r="K125" s="367" t="s">
        <v>976</v>
      </c>
      <c r="L125" s="368">
        <v>32.520000000000003</v>
      </c>
      <c r="M125" s="368">
        <v>65.040000000000006</v>
      </c>
      <c r="N125" s="367">
        <v>2</v>
      </c>
      <c r="O125" s="432">
        <v>1</v>
      </c>
      <c r="P125" s="368">
        <v>65.040000000000006</v>
      </c>
      <c r="Q125" s="390">
        <v>1</v>
      </c>
      <c r="R125" s="367">
        <v>2</v>
      </c>
      <c r="S125" s="390">
        <v>1</v>
      </c>
      <c r="T125" s="432">
        <v>1</v>
      </c>
      <c r="U125" s="414">
        <v>1</v>
      </c>
    </row>
    <row r="126" spans="1:21" ht="14.4" customHeight="1" x14ac:dyDescent="0.3">
      <c r="A126" s="366">
        <v>29</v>
      </c>
      <c r="B126" s="367" t="s">
        <v>400</v>
      </c>
      <c r="C126" s="367">
        <v>89301292</v>
      </c>
      <c r="D126" s="430" t="s">
        <v>1417</v>
      </c>
      <c r="E126" s="431" t="s">
        <v>674</v>
      </c>
      <c r="F126" s="367" t="s">
        <v>668</v>
      </c>
      <c r="G126" s="367" t="s">
        <v>701</v>
      </c>
      <c r="H126" s="367" t="s">
        <v>399</v>
      </c>
      <c r="I126" s="367" t="s">
        <v>977</v>
      </c>
      <c r="J126" s="367" t="s">
        <v>872</v>
      </c>
      <c r="K126" s="367" t="s">
        <v>902</v>
      </c>
      <c r="L126" s="368">
        <v>274.64</v>
      </c>
      <c r="M126" s="368">
        <v>274.64</v>
      </c>
      <c r="N126" s="367">
        <v>1</v>
      </c>
      <c r="O126" s="432">
        <v>1</v>
      </c>
      <c r="P126" s="368">
        <v>274.64</v>
      </c>
      <c r="Q126" s="390">
        <v>1</v>
      </c>
      <c r="R126" s="367">
        <v>1</v>
      </c>
      <c r="S126" s="390">
        <v>1</v>
      </c>
      <c r="T126" s="432">
        <v>1</v>
      </c>
      <c r="U126" s="414">
        <v>1</v>
      </c>
    </row>
    <row r="127" spans="1:21" ht="14.4" customHeight="1" x14ac:dyDescent="0.3">
      <c r="A127" s="366">
        <v>29</v>
      </c>
      <c r="B127" s="367" t="s">
        <v>400</v>
      </c>
      <c r="C127" s="367">
        <v>89301292</v>
      </c>
      <c r="D127" s="430" t="s">
        <v>1417</v>
      </c>
      <c r="E127" s="431" t="s">
        <v>674</v>
      </c>
      <c r="F127" s="367" t="s">
        <v>668</v>
      </c>
      <c r="G127" s="367" t="s">
        <v>705</v>
      </c>
      <c r="H127" s="367" t="s">
        <v>399</v>
      </c>
      <c r="I127" s="367" t="s">
        <v>978</v>
      </c>
      <c r="J127" s="367" t="s">
        <v>979</v>
      </c>
      <c r="K127" s="367" t="s">
        <v>980</v>
      </c>
      <c r="L127" s="368">
        <v>213.22</v>
      </c>
      <c r="M127" s="368">
        <v>426.44</v>
      </c>
      <c r="N127" s="367">
        <v>2</v>
      </c>
      <c r="O127" s="432">
        <v>1</v>
      </c>
      <c r="P127" s="368">
        <v>426.44</v>
      </c>
      <c r="Q127" s="390">
        <v>1</v>
      </c>
      <c r="R127" s="367">
        <v>2</v>
      </c>
      <c r="S127" s="390">
        <v>1</v>
      </c>
      <c r="T127" s="432">
        <v>1</v>
      </c>
      <c r="U127" s="414">
        <v>1</v>
      </c>
    </row>
    <row r="128" spans="1:21" ht="14.4" customHeight="1" x14ac:dyDescent="0.3">
      <c r="A128" s="366">
        <v>29</v>
      </c>
      <c r="B128" s="367" t="s">
        <v>400</v>
      </c>
      <c r="C128" s="367">
        <v>89301292</v>
      </c>
      <c r="D128" s="430" t="s">
        <v>1417</v>
      </c>
      <c r="E128" s="431" t="s">
        <v>674</v>
      </c>
      <c r="F128" s="367" t="s">
        <v>668</v>
      </c>
      <c r="G128" s="367" t="s">
        <v>709</v>
      </c>
      <c r="H128" s="367" t="s">
        <v>399</v>
      </c>
      <c r="I128" s="367" t="s">
        <v>981</v>
      </c>
      <c r="J128" s="367" t="s">
        <v>982</v>
      </c>
      <c r="K128" s="367" t="s">
        <v>983</v>
      </c>
      <c r="L128" s="368">
        <v>250</v>
      </c>
      <c r="M128" s="368">
        <v>250</v>
      </c>
      <c r="N128" s="367">
        <v>1</v>
      </c>
      <c r="O128" s="432">
        <v>1</v>
      </c>
      <c r="P128" s="368"/>
      <c r="Q128" s="390">
        <v>0</v>
      </c>
      <c r="R128" s="367"/>
      <c r="S128" s="390">
        <v>0</v>
      </c>
      <c r="T128" s="432"/>
      <c r="U128" s="414">
        <v>0</v>
      </c>
    </row>
    <row r="129" spans="1:21" ht="14.4" customHeight="1" x14ac:dyDescent="0.3">
      <c r="A129" s="366">
        <v>29</v>
      </c>
      <c r="B129" s="367" t="s">
        <v>400</v>
      </c>
      <c r="C129" s="367">
        <v>89301292</v>
      </c>
      <c r="D129" s="430" t="s">
        <v>1417</v>
      </c>
      <c r="E129" s="431" t="s">
        <v>674</v>
      </c>
      <c r="F129" s="367" t="s">
        <v>668</v>
      </c>
      <c r="G129" s="367" t="s">
        <v>709</v>
      </c>
      <c r="H129" s="367" t="s">
        <v>399</v>
      </c>
      <c r="I129" s="367" t="s">
        <v>917</v>
      </c>
      <c r="J129" s="367" t="s">
        <v>918</v>
      </c>
      <c r="K129" s="367" t="s">
        <v>919</v>
      </c>
      <c r="L129" s="368">
        <v>58.5</v>
      </c>
      <c r="M129" s="368">
        <v>117</v>
      </c>
      <c r="N129" s="367">
        <v>2</v>
      </c>
      <c r="O129" s="432">
        <v>2</v>
      </c>
      <c r="P129" s="368">
        <v>117</v>
      </c>
      <c r="Q129" s="390">
        <v>1</v>
      </c>
      <c r="R129" s="367">
        <v>2</v>
      </c>
      <c r="S129" s="390">
        <v>1</v>
      </c>
      <c r="T129" s="432">
        <v>2</v>
      </c>
      <c r="U129" s="414">
        <v>1</v>
      </c>
    </row>
    <row r="130" spans="1:21" ht="14.4" customHeight="1" x14ac:dyDescent="0.3">
      <c r="A130" s="366">
        <v>29</v>
      </c>
      <c r="B130" s="367" t="s">
        <v>400</v>
      </c>
      <c r="C130" s="367">
        <v>89301292</v>
      </c>
      <c r="D130" s="430" t="s">
        <v>1417</v>
      </c>
      <c r="E130" s="431" t="s">
        <v>674</v>
      </c>
      <c r="F130" s="367" t="s">
        <v>668</v>
      </c>
      <c r="G130" s="367" t="s">
        <v>709</v>
      </c>
      <c r="H130" s="367" t="s">
        <v>399</v>
      </c>
      <c r="I130" s="367" t="s">
        <v>984</v>
      </c>
      <c r="J130" s="367" t="s">
        <v>985</v>
      </c>
      <c r="K130" s="367" t="s">
        <v>986</v>
      </c>
      <c r="L130" s="368">
        <v>1000</v>
      </c>
      <c r="M130" s="368">
        <v>1000</v>
      </c>
      <c r="N130" s="367">
        <v>1</v>
      </c>
      <c r="O130" s="432">
        <v>1</v>
      </c>
      <c r="P130" s="368">
        <v>1000</v>
      </c>
      <c r="Q130" s="390">
        <v>1</v>
      </c>
      <c r="R130" s="367">
        <v>1</v>
      </c>
      <c r="S130" s="390">
        <v>1</v>
      </c>
      <c r="T130" s="432">
        <v>1</v>
      </c>
      <c r="U130" s="414">
        <v>1</v>
      </c>
    </row>
    <row r="131" spans="1:21" ht="14.4" customHeight="1" x14ac:dyDescent="0.3">
      <c r="A131" s="366">
        <v>29</v>
      </c>
      <c r="B131" s="367" t="s">
        <v>400</v>
      </c>
      <c r="C131" s="367">
        <v>89301292</v>
      </c>
      <c r="D131" s="430" t="s">
        <v>1417</v>
      </c>
      <c r="E131" s="431" t="s">
        <v>674</v>
      </c>
      <c r="F131" s="367" t="s">
        <v>668</v>
      </c>
      <c r="G131" s="367" t="s">
        <v>987</v>
      </c>
      <c r="H131" s="367" t="s">
        <v>399</v>
      </c>
      <c r="I131" s="367" t="s">
        <v>988</v>
      </c>
      <c r="J131" s="367" t="s">
        <v>989</v>
      </c>
      <c r="K131" s="367"/>
      <c r="L131" s="368">
        <v>0</v>
      </c>
      <c r="M131" s="368">
        <v>0</v>
      </c>
      <c r="N131" s="367">
        <v>1</v>
      </c>
      <c r="O131" s="432">
        <v>1</v>
      </c>
      <c r="P131" s="368"/>
      <c r="Q131" s="390"/>
      <c r="R131" s="367"/>
      <c r="S131" s="390">
        <v>0</v>
      </c>
      <c r="T131" s="432"/>
      <c r="U131" s="414">
        <v>0</v>
      </c>
    </row>
    <row r="132" spans="1:21" ht="14.4" customHeight="1" x14ac:dyDescent="0.3">
      <c r="A132" s="366">
        <v>29</v>
      </c>
      <c r="B132" s="367" t="s">
        <v>400</v>
      </c>
      <c r="C132" s="367">
        <v>89301292</v>
      </c>
      <c r="D132" s="430" t="s">
        <v>1417</v>
      </c>
      <c r="E132" s="431" t="s">
        <v>675</v>
      </c>
      <c r="F132" s="367" t="s">
        <v>667</v>
      </c>
      <c r="G132" s="367" t="s">
        <v>684</v>
      </c>
      <c r="H132" s="367" t="s">
        <v>571</v>
      </c>
      <c r="I132" s="367" t="s">
        <v>720</v>
      </c>
      <c r="J132" s="367" t="s">
        <v>686</v>
      </c>
      <c r="K132" s="367" t="s">
        <v>719</v>
      </c>
      <c r="L132" s="368">
        <v>333.31</v>
      </c>
      <c r="M132" s="368">
        <v>3333.1</v>
      </c>
      <c r="N132" s="367">
        <v>10</v>
      </c>
      <c r="O132" s="432">
        <v>10</v>
      </c>
      <c r="P132" s="368">
        <v>1999.86</v>
      </c>
      <c r="Q132" s="390">
        <v>0.6</v>
      </c>
      <c r="R132" s="367">
        <v>6</v>
      </c>
      <c r="S132" s="390">
        <v>0.6</v>
      </c>
      <c r="T132" s="432">
        <v>6</v>
      </c>
      <c r="U132" s="414">
        <v>0.6</v>
      </c>
    </row>
    <row r="133" spans="1:21" ht="14.4" customHeight="1" x14ac:dyDescent="0.3">
      <c r="A133" s="366">
        <v>29</v>
      </c>
      <c r="B133" s="367" t="s">
        <v>400</v>
      </c>
      <c r="C133" s="367">
        <v>89301292</v>
      </c>
      <c r="D133" s="430" t="s">
        <v>1417</v>
      </c>
      <c r="E133" s="431" t="s">
        <v>675</v>
      </c>
      <c r="F133" s="367" t="s">
        <v>667</v>
      </c>
      <c r="G133" s="367" t="s">
        <v>990</v>
      </c>
      <c r="H133" s="367" t="s">
        <v>399</v>
      </c>
      <c r="I133" s="367" t="s">
        <v>991</v>
      </c>
      <c r="J133" s="367" t="s">
        <v>992</v>
      </c>
      <c r="K133" s="367" t="s">
        <v>993</v>
      </c>
      <c r="L133" s="368">
        <v>68.3</v>
      </c>
      <c r="M133" s="368">
        <v>546.4</v>
      </c>
      <c r="N133" s="367">
        <v>8</v>
      </c>
      <c r="O133" s="432">
        <v>4</v>
      </c>
      <c r="P133" s="368">
        <v>341.5</v>
      </c>
      <c r="Q133" s="390">
        <v>0.625</v>
      </c>
      <c r="R133" s="367">
        <v>5</v>
      </c>
      <c r="S133" s="390">
        <v>0.625</v>
      </c>
      <c r="T133" s="432">
        <v>3</v>
      </c>
      <c r="U133" s="414">
        <v>0.75</v>
      </c>
    </row>
    <row r="134" spans="1:21" ht="14.4" customHeight="1" x14ac:dyDescent="0.3">
      <c r="A134" s="366">
        <v>29</v>
      </c>
      <c r="B134" s="367" t="s">
        <v>400</v>
      </c>
      <c r="C134" s="367">
        <v>89301292</v>
      </c>
      <c r="D134" s="430" t="s">
        <v>1417</v>
      </c>
      <c r="E134" s="431" t="s">
        <v>675</v>
      </c>
      <c r="F134" s="367" t="s">
        <v>667</v>
      </c>
      <c r="G134" s="367" t="s">
        <v>994</v>
      </c>
      <c r="H134" s="367" t="s">
        <v>571</v>
      </c>
      <c r="I134" s="367" t="s">
        <v>995</v>
      </c>
      <c r="J134" s="367" t="s">
        <v>996</v>
      </c>
      <c r="K134" s="367" t="s">
        <v>731</v>
      </c>
      <c r="L134" s="368">
        <v>184.22</v>
      </c>
      <c r="M134" s="368">
        <v>552.66</v>
      </c>
      <c r="N134" s="367">
        <v>3</v>
      </c>
      <c r="O134" s="432">
        <v>3</v>
      </c>
      <c r="P134" s="368">
        <v>368.44</v>
      </c>
      <c r="Q134" s="390">
        <v>0.66666666666666674</v>
      </c>
      <c r="R134" s="367">
        <v>2</v>
      </c>
      <c r="S134" s="390">
        <v>0.66666666666666663</v>
      </c>
      <c r="T134" s="432">
        <v>2</v>
      </c>
      <c r="U134" s="414">
        <v>0.66666666666666663</v>
      </c>
    </row>
    <row r="135" spans="1:21" ht="14.4" customHeight="1" x14ac:dyDescent="0.3">
      <c r="A135" s="366">
        <v>29</v>
      </c>
      <c r="B135" s="367" t="s">
        <v>400</v>
      </c>
      <c r="C135" s="367">
        <v>89301292</v>
      </c>
      <c r="D135" s="430" t="s">
        <v>1417</v>
      </c>
      <c r="E135" s="431" t="s">
        <v>675</v>
      </c>
      <c r="F135" s="367" t="s">
        <v>667</v>
      </c>
      <c r="G135" s="367" t="s">
        <v>725</v>
      </c>
      <c r="H135" s="367" t="s">
        <v>571</v>
      </c>
      <c r="I135" s="367" t="s">
        <v>732</v>
      </c>
      <c r="J135" s="367" t="s">
        <v>733</v>
      </c>
      <c r="K135" s="367" t="s">
        <v>731</v>
      </c>
      <c r="L135" s="368">
        <v>69.86</v>
      </c>
      <c r="M135" s="368">
        <v>209.57999999999998</v>
      </c>
      <c r="N135" s="367">
        <v>3</v>
      </c>
      <c r="O135" s="432">
        <v>3</v>
      </c>
      <c r="P135" s="368">
        <v>209.57999999999998</v>
      </c>
      <c r="Q135" s="390">
        <v>1</v>
      </c>
      <c r="R135" s="367">
        <v>3</v>
      </c>
      <c r="S135" s="390">
        <v>1</v>
      </c>
      <c r="T135" s="432">
        <v>3</v>
      </c>
      <c r="U135" s="414">
        <v>1</v>
      </c>
    </row>
    <row r="136" spans="1:21" ht="14.4" customHeight="1" x14ac:dyDescent="0.3">
      <c r="A136" s="366">
        <v>29</v>
      </c>
      <c r="B136" s="367" t="s">
        <v>400</v>
      </c>
      <c r="C136" s="367">
        <v>89301292</v>
      </c>
      <c r="D136" s="430" t="s">
        <v>1417</v>
      </c>
      <c r="E136" s="431" t="s">
        <v>675</v>
      </c>
      <c r="F136" s="367" t="s">
        <v>667</v>
      </c>
      <c r="G136" s="367" t="s">
        <v>738</v>
      </c>
      <c r="H136" s="367" t="s">
        <v>399</v>
      </c>
      <c r="I136" s="367" t="s">
        <v>997</v>
      </c>
      <c r="J136" s="367" t="s">
        <v>740</v>
      </c>
      <c r="K136" s="367" t="s">
        <v>998</v>
      </c>
      <c r="L136" s="368">
        <v>138.61000000000001</v>
      </c>
      <c r="M136" s="368">
        <v>138.61000000000001</v>
      </c>
      <c r="N136" s="367">
        <v>1</v>
      </c>
      <c r="O136" s="432">
        <v>1</v>
      </c>
      <c r="P136" s="368"/>
      <c r="Q136" s="390">
        <v>0</v>
      </c>
      <c r="R136" s="367"/>
      <c r="S136" s="390">
        <v>0</v>
      </c>
      <c r="T136" s="432"/>
      <c r="U136" s="414">
        <v>0</v>
      </c>
    </row>
    <row r="137" spans="1:21" ht="14.4" customHeight="1" x14ac:dyDescent="0.3">
      <c r="A137" s="366">
        <v>29</v>
      </c>
      <c r="B137" s="367" t="s">
        <v>400</v>
      </c>
      <c r="C137" s="367">
        <v>89301292</v>
      </c>
      <c r="D137" s="430" t="s">
        <v>1417</v>
      </c>
      <c r="E137" s="431" t="s">
        <v>675</v>
      </c>
      <c r="F137" s="367" t="s">
        <v>667</v>
      </c>
      <c r="G137" s="367" t="s">
        <v>692</v>
      </c>
      <c r="H137" s="367" t="s">
        <v>399</v>
      </c>
      <c r="I137" s="367" t="s">
        <v>581</v>
      </c>
      <c r="J137" s="367" t="s">
        <v>582</v>
      </c>
      <c r="K137" s="367" t="s">
        <v>550</v>
      </c>
      <c r="L137" s="368">
        <v>31.64</v>
      </c>
      <c r="M137" s="368">
        <v>348.03999999999996</v>
      </c>
      <c r="N137" s="367">
        <v>11</v>
      </c>
      <c r="O137" s="432">
        <v>11</v>
      </c>
      <c r="P137" s="368">
        <v>158.19999999999999</v>
      </c>
      <c r="Q137" s="390">
        <v>0.45454545454545459</v>
      </c>
      <c r="R137" s="367">
        <v>5</v>
      </c>
      <c r="S137" s="390">
        <v>0.45454545454545453</v>
      </c>
      <c r="T137" s="432">
        <v>5</v>
      </c>
      <c r="U137" s="414">
        <v>0.45454545454545453</v>
      </c>
    </row>
    <row r="138" spans="1:21" ht="14.4" customHeight="1" x14ac:dyDescent="0.3">
      <c r="A138" s="366">
        <v>29</v>
      </c>
      <c r="B138" s="367" t="s">
        <v>400</v>
      </c>
      <c r="C138" s="367">
        <v>89301292</v>
      </c>
      <c r="D138" s="430" t="s">
        <v>1417</v>
      </c>
      <c r="E138" s="431" t="s">
        <v>675</v>
      </c>
      <c r="F138" s="367" t="s">
        <v>667</v>
      </c>
      <c r="G138" s="367" t="s">
        <v>692</v>
      </c>
      <c r="H138" s="367" t="s">
        <v>399</v>
      </c>
      <c r="I138" s="367" t="s">
        <v>581</v>
      </c>
      <c r="J138" s="367" t="s">
        <v>582</v>
      </c>
      <c r="K138" s="367" t="s">
        <v>550</v>
      </c>
      <c r="L138" s="368">
        <v>50.27</v>
      </c>
      <c r="M138" s="368">
        <v>50.27</v>
      </c>
      <c r="N138" s="367">
        <v>1</v>
      </c>
      <c r="O138" s="432">
        <v>1</v>
      </c>
      <c r="P138" s="368"/>
      <c r="Q138" s="390">
        <v>0</v>
      </c>
      <c r="R138" s="367"/>
      <c r="S138" s="390">
        <v>0</v>
      </c>
      <c r="T138" s="432"/>
      <c r="U138" s="414">
        <v>0</v>
      </c>
    </row>
    <row r="139" spans="1:21" ht="14.4" customHeight="1" x14ac:dyDescent="0.3">
      <c r="A139" s="366">
        <v>29</v>
      </c>
      <c r="B139" s="367" t="s">
        <v>400</v>
      </c>
      <c r="C139" s="367">
        <v>89301292</v>
      </c>
      <c r="D139" s="430" t="s">
        <v>1417</v>
      </c>
      <c r="E139" s="431" t="s">
        <v>675</v>
      </c>
      <c r="F139" s="367" t="s">
        <v>667</v>
      </c>
      <c r="G139" s="367" t="s">
        <v>768</v>
      </c>
      <c r="H139" s="367" t="s">
        <v>399</v>
      </c>
      <c r="I139" s="367" t="s">
        <v>649</v>
      </c>
      <c r="J139" s="367" t="s">
        <v>436</v>
      </c>
      <c r="K139" s="367" t="s">
        <v>769</v>
      </c>
      <c r="L139" s="368">
        <v>0</v>
      </c>
      <c r="M139" s="368">
        <v>0</v>
      </c>
      <c r="N139" s="367">
        <v>1</v>
      </c>
      <c r="O139" s="432">
        <v>1</v>
      </c>
      <c r="P139" s="368">
        <v>0</v>
      </c>
      <c r="Q139" s="390"/>
      <c r="R139" s="367">
        <v>1</v>
      </c>
      <c r="S139" s="390">
        <v>1</v>
      </c>
      <c r="T139" s="432">
        <v>1</v>
      </c>
      <c r="U139" s="414">
        <v>1</v>
      </c>
    </row>
    <row r="140" spans="1:21" ht="14.4" customHeight="1" x14ac:dyDescent="0.3">
      <c r="A140" s="366">
        <v>29</v>
      </c>
      <c r="B140" s="367" t="s">
        <v>400</v>
      </c>
      <c r="C140" s="367">
        <v>89301292</v>
      </c>
      <c r="D140" s="430" t="s">
        <v>1417</v>
      </c>
      <c r="E140" s="431" t="s">
        <v>675</v>
      </c>
      <c r="F140" s="367" t="s">
        <v>667</v>
      </c>
      <c r="G140" s="367" t="s">
        <v>770</v>
      </c>
      <c r="H140" s="367" t="s">
        <v>571</v>
      </c>
      <c r="I140" s="367" t="s">
        <v>771</v>
      </c>
      <c r="J140" s="367" t="s">
        <v>772</v>
      </c>
      <c r="K140" s="367" t="s">
        <v>773</v>
      </c>
      <c r="L140" s="368">
        <v>154.01</v>
      </c>
      <c r="M140" s="368">
        <v>308.02</v>
      </c>
      <c r="N140" s="367">
        <v>2</v>
      </c>
      <c r="O140" s="432">
        <v>2</v>
      </c>
      <c r="P140" s="368">
        <v>154.01</v>
      </c>
      <c r="Q140" s="390">
        <v>0.5</v>
      </c>
      <c r="R140" s="367">
        <v>1</v>
      </c>
      <c r="S140" s="390">
        <v>0.5</v>
      </c>
      <c r="T140" s="432">
        <v>1</v>
      </c>
      <c r="U140" s="414">
        <v>0.5</v>
      </c>
    </row>
    <row r="141" spans="1:21" ht="14.4" customHeight="1" x14ac:dyDescent="0.3">
      <c r="A141" s="366">
        <v>29</v>
      </c>
      <c r="B141" s="367" t="s">
        <v>400</v>
      </c>
      <c r="C141" s="367">
        <v>89301292</v>
      </c>
      <c r="D141" s="430" t="s">
        <v>1417</v>
      </c>
      <c r="E141" s="431" t="s">
        <v>675</v>
      </c>
      <c r="F141" s="367" t="s">
        <v>667</v>
      </c>
      <c r="G141" s="367" t="s">
        <v>770</v>
      </c>
      <c r="H141" s="367" t="s">
        <v>399</v>
      </c>
      <c r="I141" s="367" t="s">
        <v>774</v>
      </c>
      <c r="J141" s="367" t="s">
        <v>772</v>
      </c>
      <c r="K141" s="367" t="s">
        <v>775</v>
      </c>
      <c r="L141" s="368">
        <v>0</v>
      </c>
      <c r="M141" s="368">
        <v>0</v>
      </c>
      <c r="N141" s="367">
        <v>1</v>
      </c>
      <c r="O141" s="432">
        <v>1</v>
      </c>
      <c r="P141" s="368">
        <v>0</v>
      </c>
      <c r="Q141" s="390"/>
      <c r="R141" s="367">
        <v>1</v>
      </c>
      <c r="S141" s="390">
        <v>1</v>
      </c>
      <c r="T141" s="432">
        <v>1</v>
      </c>
      <c r="U141" s="414">
        <v>1</v>
      </c>
    </row>
    <row r="142" spans="1:21" ht="14.4" customHeight="1" x14ac:dyDescent="0.3">
      <c r="A142" s="366">
        <v>29</v>
      </c>
      <c r="B142" s="367" t="s">
        <v>400</v>
      </c>
      <c r="C142" s="367">
        <v>89301292</v>
      </c>
      <c r="D142" s="430" t="s">
        <v>1417</v>
      </c>
      <c r="E142" s="431" t="s">
        <v>675</v>
      </c>
      <c r="F142" s="367" t="s">
        <v>667</v>
      </c>
      <c r="G142" s="367" t="s">
        <v>999</v>
      </c>
      <c r="H142" s="367" t="s">
        <v>399</v>
      </c>
      <c r="I142" s="367" t="s">
        <v>1000</v>
      </c>
      <c r="J142" s="367" t="s">
        <v>549</v>
      </c>
      <c r="K142" s="367" t="s">
        <v>1001</v>
      </c>
      <c r="L142" s="368">
        <v>378.97</v>
      </c>
      <c r="M142" s="368">
        <v>757.94</v>
      </c>
      <c r="N142" s="367">
        <v>2</v>
      </c>
      <c r="O142" s="432">
        <v>2</v>
      </c>
      <c r="P142" s="368">
        <v>378.97</v>
      </c>
      <c r="Q142" s="390">
        <v>0.5</v>
      </c>
      <c r="R142" s="367">
        <v>1</v>
      </c>
      <c r="S142" s="390">
        <v>0.5</v>
      </c>
      <c r="T142" s="432">
        <v>1</v>
      </c>
      <c r="U142" s="414">
        <v>0.5</v>
      </c>
    </row>
    <row r="143" spans="1:21" ht="14.4" customHeight="1" x14ac:dyDescent="0.3">
      <c r="A143" s="366">
        <v>29</v>
      </c>
      <c r="B143" s="367" t="s">
        <v>400</v>
      </c>
      <c r="C143" s="367">
        <v>89301292</v>
      </c>
      <c r="D143" s="430" t="s">
        <v>1417</v>
      </c>
      <c r="E143" s="431" t="s">
        <v>675</v>
      </c>
      <c r="F143" s="367" t="s">
        <v>667</v>
      </c>
      <c r="G143" s="367" t="s">
        <v>776</v>
      </c>
      <c r="H143" s="367" t="s">
        <v>399</v>
      </c>
      <c r="I143" s="367" t="s">
        <v>585</v>
      </c>
      <c r="J143" s="367" t="s">
        <v>586</v>
      </c>
      <c r="K143" s="367" t="s">
        <v>777</v>
      </c>
      <c r="L143" s="368">
        <v>38.65</v>
      </c>
      <c r="M143" s="368">
        <v>193.25</v>
      </c>
      <c r="N143" s="367">
        <v>5</v>
      </c>
      <c r="O143" s="432">
        <v>5</v>
      </c>
      <c r="P143" s="368">
        <v>38.65</v>
      </c>
      <c r="Q143" s="390">
        <v>0.19999999999999998</v>
      </c>
      <c r="R143" s="367">
        <v>1</v>
      </c>
      <c r="S143" s="390">
        <v>0.2</v>
      </c>
      <c r="T143" s="432">
        <v>1</v>
      </c>
      <c r="U143" s="414">
        <v>0.2</v>
      </c>
    </row>
    <row r="144" spans="1:21" ht="14.4" customHeight="1" x14ac:dyDescent="0.3">
      <c r="A144" s="366">
        <v>29</v>
      </c>
      <c r="B144" s="367" t="s">
        <v>400</v>
      </c>
      <c r="C144" s="367">
        <v>89301292</v>
      </c>
      <c r="D144" s="430" t="s">
        <v>1417</v>
      </c>
      <c r="E144" s="431" t="s">
        <v>675</v>
      </c>
      <c r="F144" s="367" t="s">
        <v>667</v>
      </c>
      <c r="G144" s="367" t="s">
        <v>786</v>
      </c>
      <c r="H144" s="367" t="s">
        <v>571</v>
      </c>
      <c r="I144" s="367" t="s">
        <v>787</v>
      </c>
      <c r="J144" s="367" t="s">
        <v>788</v>
      </c>
      <c r="K144" s="367" t="s">
        <v>789</v>
      </c>
      <c r="L144" s="368">
        <v>17.64</v>
      </c>
      <c r="M144" s="368">
        <v>17.64</v>
      </c>
      <c r="N144" s="367">
        <v>1</v>
      </c>
      <c r="O144" s="432">
        <v>1</v>
      </c>
      <c r="P144" s="368">
        <v>17.64</v>
      </c>
      <c r="Q144" s="390">
        <v>1</v>
      </c>
      <c r="R144" s="367">
        <v>1</v>
      </c>
      <c r="S144" s="390">
        <v>1</v>
      </c>
      <c r="T144" s="432">
        <v>1</v>
      </c>
      <c r="U144" s="414">
        <v>1</v>
      </c>
    </row>
    <row r="145" spans="1:21" ht="14.4" customHeight="1" x14ac:dyDescent="0.3">
      <c r="A145" s="366">
        <v>29</v>
      </c>
      <c r="B145" s="367" t="s">
        <v>400</v>
      </c>
      <c r="C145" s="367">
        <v>89301292</v>
      </c>
      <c r="D145" s="430" t="s">
        <v>1417</v>
      </c>
      <c r="E145" s="431" t="s">
        <v>675</v>
      </c>
      <c r="F145" s="367" t="s">
        <v>667</v>
      </c>
      <c r="G145" s="367" t="s">
        <v>790</v>
      </c>
      <c r="H145" s="367" t="s">
        <v>399</v>
      </c>
      <c r="I145" s="367" t="s">
        <v>589</v>
      </c>
      <c r="J145" s="367" t="s">
        <v>590</v>
      </c>
      <c r="K145" s="367" t="s">
        <v>591</v>
      </c>
      <c r="L145" s="368">
        <v>72.94</v>
      </c>
      <c r="M145" s="368">
        <v>145.88</v>
      </c>
      <c r="N145" s="367">
        <v>2</v>
      </c>
      <c r="O145" s="432">
        <v>2</v>
      </c>
      <c r="P145" s="368">
        <v>72.94</v>
      </c>
      <c r="Q145" s="390">
        <v>0.5</v>
      </c>
      <c r="R145" s="367">
        <v>1</v>
      </c>
      <c r="S145" s="390">
        <v>0.5</v>
      </c>
      <c r="T145" s="432">
        <v>1</v>
      </c>
      <c r="U145" s="414">
        <v>0.5</v>
      </c>
    </row>
    <row r="146" spans="1:21" ht="14.4" customHeight="1" x14ac:dyDescent="0.3">
      <c r="A146" s="366">
        <v>29</v>
      </c>
      <c r="B146" s="367" t="s">
        <v>400</v>
      </c>
      <c r="C146" s="367">
        <v>89301292</v>
      </c>
      <c r="D146" s="430" t="s">
        <v>1417</v>
      </c>
      <c r="E146" s="431" t="s">
        <v>675</v>
      </c>
      <c r="F146" s="367" t="s">
        <v>667</v>
      </c>
      <c r="G146" s="367" t="s">
        <v>695</v>
      </c>
      <c r="H146" s="367" t="s">
        <v>399</v>
      </c>
      <c r="I146" s="367" t="s">
        <v>838</v>
      </c>
      <c r="J146" s="367" t="s">
        <v>594</v>
      </c>
      <c r="K146" s="367" t="s">
        <v>839</v>
      </c>
      <c r="L146" s="368">
        <v>104.9</v>
      </c>
      <c r="M146" s="368">
        <v>209.8</v>
      </c>
      <c r="N146" s="367">
        <v>2</v>
      </c>
      <c r="O146" s="432">
        <v>2</v>
      </c>
      <c r="P146" s="368">
        <v>209.8</v>
      </c>
      <c r="Q146" s="390">
        <v>1</v>
      </c>
      <c r="R146" s="367">
        <v>2</v>
      </c>
      <c r="S146" s="390">
        <v>1</v>
      </c>
      <c r="T146" s="432">
        <v>2</v>
      </c>
      <c r="U146" s="414">
        <v>1</v>
      </c>
    </row>
    <row r="147" spans="1:21" ht="14.4" customHeight="1" x14ac:dyDescent="0.3">
      <c r="A147" s="366">
        <v>29</v>
      </c>
      <c r="B147" s="367" t="s">
        <v>400</v>
      </c>
      <c r="C147" s="367">
        <v>89301292</v>
      </c>
      <c r="D147" s="430" t="s">
        <v>1417</v>
      </c>
      <c r="E147" s="431" t="s">
        <v>675</v>
      </c>
      <c r="F147" s="367" t="s">
        <v>667</v>
      </c>
      <c r="G147" s="367" t="s">
        <v>695</v>
      </c>
      <c r="H147" s="367" t="s">
        <v>399</v>
      </c>
      <c r="I147" s="367" t="s">
        <v>593</v>
      </c>
      <c r="J147" s="367" t="s">
        <v>594</v>
      </c>
      <c r="K147" s="367" t="s">
        <v>696</v>
      </c>
      <c r="L147" s="368">
        <v>314.69</v>
      </c>
      <c r="M147" s="368">
        <v>2517.52</v>
      </c>
      <c r="N147" s="367">
        <v>8</v>
      </c>
      <c r="O147" s="432">
        <v>8</v>
      </c>
      <c r="P147" s="368">
        <v>1258.76</v>
      </c>
      <c r="Q147" s="390">
        <v>0.5</v>
      </c>
      <c r="R147" s="367">
        <v>4</v>
      </c>
      <c r="S147" s="390">
        <v>0.5</v>
      </c>
      <c r="T147" s="432">
        <v>4</v>
      </c>
      <c r="U147" s="414">
        <v>0.5</v>
      </c>
    </row>
    <row r="148" spans="1:21" ht="14.4" customHeight="1" x14ac:dyDescent="0.3">
      <c r="A148" s="366">
        <v>29</v>
      </c>
      <c r="B148" s="367" t="s">
        <v>400</v>
      </c>
      <c r="C148" s="367">
        <v>89301292</v>
      </c>
      <c r="D148" s="430" t="s">
        <v>1417</v>
      </c>
      <c r="E148" s="431" t="s">
        <v>675</v>
      </c>
      <c r="F148" s="367" t="s">
        <v>667</v>
      </c>
      <c r="G148" s="367" t="s">
        <v>1002</v>
      </c>
      <c r="H148" s="367" t="s">
        <v>571</v>
      </c>
      <c r="I148" s="367" t="s">
        <v>1003</v>
      </c>
      <c r="J148" s="367" t="s">
        <v>1004</v>
      </c>
      <c r="K148" s="367" t="s">
        <v>1005</v>
      </c>
      <c r="L148" s="368">
        <v>32.74</v>
      </c>
      <c r="M148" s="368">
        <v>32.74</v>
      </c>
      <c r="N148" s="367">
        <v>1</v>
      </c>
      <c r="O148" s="432">
        <v>1</v>
      </c>
      <c r="P148" s="368">
        <v>32.74</v>
      </c>
      <c r="Q148" s="390">
        <v>1</v>
      </c>
      <c r="R148" s="367">
        <v>1</v>
      </c>
      <c r="S148" s="390">
        <v>1</v>
      </c>
      <c r="T148" s="432">
        <v>1</v>
      </c>
      <c r="U148" s="414">
        <v>1</v>
      </c>
    </row>
    <row r="149" spans="1:21" ht="14.4" customHeight="1" x14ac:dyDescent="0.3">
      <c r="A149" s="366">
        <v>29</v>
      </c>
      <c r="B149" s="367" t="s">
        <v>400</v>
      </c>
      <c r="C149" s="367">
        <v>89301292</v>
      </c>
      <c r="D149" s="430" t="s">
        <v>1417</v>
      </c>
      <c r="E149" s="431" t="s">
        <v>675</v>
      </c>
      <c r="F149" s="367" t="s">
        <v>667</v>
      </c>
      <c r="G149" s="367" t="s">
        <v>1002</v>
      </c>
      <c r="H149" s="367" t="s">
        <v>571</v>
      </c>
      <c r="I149" s="367" t="s">
        <v>1003</v>
      </c>
      <c r="J149" s="367" t="s">
        <v>1004</v>
      </c>
      <c r="K149" s="367" t="s">
        <v>1005</v>
      </c>
      <c r="L149" s="368">
        <v>49.12</v>
      </c>
      <c r="M149" s="368">
        <v>98.24</v>
      </c>
      <c r="N149" s="367">
        <v>2</v>
      </c>
      <c r="O149" s="432">
        <v>2</v>
      </c>
      <c r="P149" s="368">
        <v>98.24</v>
      </c>
      <c r="Q149" s="390">
        <v>1</v>
      </c>
      <c r="R149" s="367">
        <v>2</v>
      </c>
      <c r="S149" s="390">
        <v>1</v>
      </c>
      <c r="T149" s="432">
        <v>2</v>
      </c>
      <c r="U149" s="414">
        <v>1</v>
      </c>
    </row>
    <row r="150" spans="1:21" ht="14.4" customHeight="1" x14ac:dyDescent="0.3">
      <c r="A150" s="366">
        <v>29</v>
      </c>
      <c r="B150" s="367" t="s">
        <v>400</v>
      </c>
      <c r="C150" s="367">
        <v>89301292</v>
      </c>
      <c r="D150" s="430" t="s">
        <v>1417</v>
      </c>
      <c r="E150" s="431" t="s">
        <v>675</v>
      </c>
      <c r="F150" s="367" t="s">
        <v>667</v>
      </c>
      <c r="G150" s="367" t="s">
        <v>850</v>
      </c>
      <c r="H150" s="367" t="s">
        <v>399</v>
      </c>
      <c r="I150" s="367" t="s">
        <v>854</v>
      </c>
      <c r="J150" s="367" t="s">
        <v>852</v>
      </c>
      <c r="K150" s="367" t="s">
        <v>855</v>
      </c>
      <c r="L150" s="368">
        <v>102.89</v>
      </c>
      <c r="M150" s="368">
        <v>102.89</v>
      </c>
      <c r="N150" s="367">
        <v>1</v>
      </c>
      <c r="O150" s="432">
        <v>1</v>
      </c>
      <c r="P150" s="368">
        <v>102.89</v>
      </c>
      <c r="Q150" s="390">
        <v>1</v>
      </c>
      <c r="R150" s="367">
        <v>1</v>
      </c>
      <c r="S150" s="390">
        <v>1</v>
      </c>
      <c r="T150" s="432">
        <v>1</v>
      </c>
      <c r="U150" s="414">
        <v>1</v>
      </c>
    </row>
    <row r="151" spans="1:21" ht="14.4" customHeight="1" x14ac:dyDescent="0.3">
      <c r="A151" s="366">
        <v>29</v>
      </c>
      <c r="B151" s="367" t="s">
        <v>400</v>
      </c>
      <c r="C151" s="367">
        <v>89301292</v>
      </c>
      <c r="D151" s="430" t="s">
        <v>1417</v>
      </c>
      <c r="E151" s="431" t="s">
        <v>675</v>
      </c>
      <c r="F151" s="367" t="s">
        <v>668</v>
      </c>
      <c r="G151" s="367" t="s">
        <v>697</v>
      </c>
      <c r="H151" s="367" t="s">
        <v>399</v>
      </c>
      <c r="I151" s="367" t="s">
        <v>1006</v>
      </c>
      <c r="J151" s="367" t="s">
        <v>699</v>
      </c>
      <c r="K151" s="367" t="s">
        <v>1007</v>
      </c>
      <c r="L151" s="368">
        <v>588</v>
      </c>
      <c r="M151" s="368">
        <v>588</v>
      </c>
      <c r="N151" s="367">
        <v>1</v>
      </c>
      <c r="O151" s="432">
        <v>1</v>
      </c>
      <c r="P151" s="368">
        <v>588</v>
      </c>
      <c r="Q151" s="390">
        <v>1</v>
      </c>
      <c r="R151" s="367">
        <v>1</v>
      </c>
      <c r="S151" s="390">
        <v>1</v>
      </c>
      <c r="T151" s="432">
        <v>1</v>
      </c>
      <c r="U151" s="414">
        <v>1</v>
      </c>
    </row>
    <row r="152" spans="1:21" ht="14.4" customHeight="1" x14ac:dyDescent="0.3">
      <c r="A152" s="366">
        <v>29</v>
      </c>
      <c r="B152" s="367" t="s">
        <v>400</v>
      </c>
      <c r="C152" s="367">
        <v>89301292</v>
      </c>
      <c r="D152" s="430" t="s">
        <v>1417</v>
      </c>
      <c r="E152" s="431" t="s">
        <v>675</v>
      </c>
      <c r="F152" s="367" t="s">
        <v>668</v>
      </c>
      <c r="G152" s="367" t="s">
        <v>697</v>
      </c>
      <c r="H152" s="367" t="s">
        <v>399</v>
      </c>
      <c r="I152" s="367" t="s">
        <v>698</v>
      </c>
      <c r="J152" s="367" t="s">
        <v>699</v>
      </c>
      <c r="K152" s="367" t="s">
        <v>700</v>
      </c>
      <c r="L152" s="368">
        <v>566</v>
      </c>
      <c r="M152" s="368">
        <v>3962</v>
      </c>
      <c r="N152" s="367">
        <v>7</v>
      </c>
      <c r="O152" s="432">
        <v>4</v>
      </c>
      <c r="P152" s="368">
        <v>2830</v>
      </c>
      <c r="Q152" s="390">
        <v>0.7142857142857143</v>
      </c>
      <c r="R152" s="367">
        <v>5</v>
      </c>
      <c r="S152" s="390">
        <v>0.7142857142857143</v>
      </c>
      <c r="T152" s="432">
        <v>3</v>
      </c>
      <c r="U152" s="414">
        <v>0.75</v>
      </c>
    </row>
    <row r="153" spans="1:21" ht="14.4" customHeight="1" x14ac:dyDescent="0.3">
      <c r="A153" s="366">
        <v>29</v>
      </c>
      <c r="B153" s="367" t="s">
        <v>400</v>
      </c>
      <c r="C153" s="367">
        <v>89301292</v>
      </c>
      <c r="D153" s="430" t="s">
        <v>1417</v>
      </c>
      <c r="E153" s="431" t="s">
        <v>675</v>
      </c>
      <c r="F153" s="367" t="s">
        <v>668</v>
      </c>
      <c r="G153" s="367" t="s">
        <v>701</v>
      </c>
      <c r="H153" s="367" t="s">
        <v>399</v>
      </c>
      <c r="I153" s="367" t="s">
        <v>1008</v>
      </c>
      <c r="J153" s="367" t="s">
        <v>1009</v>
      </c>
      <c r="K153" s="367" t="s">
        <v>1010</v>
      </c>
      <c r="L153" s="368">
        <v>50</v>
      </c>
      <c r="M153" s="368">
        <v>100</v>
      </c>
      <c r="N153" s="367">
        <v>2</v>
      </c>
      <c r="O153" s="432">
        <v>1</v>
      </c>
      <c r="P153" s="368">
        <v>100</v>
      </c>
      <c r="Q153" s="390">
        <v>1</v>
      </c>
      <c r="R153" s="367">
        <v>2</v>
      </c>
      <c r="S153" s="390">
        <v>1</v>
      </c>
      <c r="T153" s="432">
        <v>1</v>
      </c>
      <c r="U153" s="414">
        <v>1</v>
      </c>
    </row>
    <row r="154" spans="1:21" ht="14.4" customHeight="1" x14ac:dyDescent="0.3">
      <c r="A154" s="366">
        <v>29</v>
      </c>
      <c r="B154" s="367" t="s">
        <v>400</v>
      </c>
      <c r="C154" s="367">
        <v>89301292</v>
      </c>
      <c r="D154" s="430" t="s">
        <v>1417</v>
      </c>
      <c r="E154" s="431" t="s">
        <v>675</v>
      </c>
      <c r="F154" s="367" t="s">
        <v>668</v>
      </c>
      <c r="G154" s="367" t="s">
        <v>701</v>
      </c>
      <c r="H154" s="367" t="s">
        <v>399</v>
      </c>
      <c r="I154" s="367" t="s">
        <v>877</v>
      </c>
      <c r="J154" s="367" t="s">
        <v>703</v>
      </c>
      <c r="K154" s="367" t="s">
        <v>878</v>
      </c>
      <c r="L154" s="368">
        <v>133.69</v>
      </c>
      <c r="M154" s="368">
        <v>401.07</v>
      </c>
      <c r="N154" s="367">
        <v>3</v>
      </c>
      <c r="O154" s="432">
        <v>2</v>
      </c>
      <c r="P154" s="368">
        <v>401.07</v>
      </c>
      <c r="Q154" s="390">
        <v>1</v>
      </c>
      <c r="R154" s="367">
        <v>3</v>
      </c>
      <c r="S154" s="390">
        <v>1</v>
      </c>
      <c r="T154" s="432">
        <v>2</v>
      </c>
      <c r="U154" s="414">
        <v>1</v>
      </c>
    </row>
    <row r="155" spans="1:21" ht="14.4" customHeight="1" x14ac:dyDescent="0.3">
      <c r="A155" s="366">
        <v>29</v>
      </c>
      <c r="B155" s="367" t="s">
        <v>400</v>
      </c>
      <c r="C155" s="367">
        <v>89301292</v>
      </c>
      <c r="D155" s="430" t="s">
        <v>1417</v>
      </c>
      <c r="E155" s="431" t="s">
        <v>675</v>
      </c>
      <c r="F155" s="367" t="s">
        <v>668</v>
      </c>
      <c r="G155" s="367" t="s">
        <v>701</v>
      </c>
      <c r="H155" s="367" t="s">
        <v>399</v>
      </c>
      <c r="I155" s="367" t="s">
        <v>879</v>
      </c>
      <c r="J155" s="367" t="s">
        <v>703</v>
      </c>
      <c r="K155" s="367" t="s">
        <v>880</v>
      </c>
      <c r="L155" s="368">
        <v>175.15</v>
      </c>
      <c r="M155" s="368">
        <v>1050.9000000000001</v>
      </c>
      <c r="N155" s="367">
        <v>6</v>
      </c>
      <c r="O155" s="432">
        <v>6</v>
      </c>
      <c r="P155" s="368">
        <v>525.45000000000005</v>
      </c>
      <c r="Q155" s="390">
        <v>0.5</v>
      </c>
      <c r="R155" s="367">
        <v>3</v>
      </c>
      <c r="S155" s="390">
        <v>0.5</v>
      </c>
      <c r="T155" s="432">
        <v>3</v>
      </c>
      <c r="U155" s="414">
        <v>0.5</v>
      </c>
    </row>
    <row r="156" spans="1:21" ht="14.4" customHeight="1" x14ac:dyDescent="0.3">
      <c r="A156" s="366">
        <v>29</v>
      </c>
      <c r="B156" s="367" t="s">
        <v>400</v>
      </c>
      <c r="C156" s="367">
        <v>89301292</v>
      </c>
      <c r="D156" s="430" t="s">
        <v>1417</v>
      </c>
      <c r="E156" s="431" t="s">
        <v>675</v>
      </c>
      <c r="F156" s="367" t="s">
        <v>668</v>
      </c>
      <c r="G156" s="367" t="s">
        <v>701</v>
      </c>
      <c r="H156" s="367" t="s">
        <v>399</v>
      </c>
      <c r="I156" s="367" t="s">
        <v>702</v>
      </c>
      <c r="J156" s="367" t="s">
        <v>703</v>
      </c>
      <c r="K156" s="367" t="s">
        <v>704</v>
      </c>
      <c r="L156" s="368">
        <v>200</v>
      </c>
      <c r="M156" s="368">
        <v>3200</v>
      </c>
      <c r="N156" s="367">
        <v>16</v>
      </c>
      <c r="O156" s="432">
        <v>14</v>
      </c>
      <c r="P156" s="368">
        <v>2000</v>
      </c>
      <c r="Q156" s="390">
        <v>0.625</v>
      </c>
      <c r="R156" s="367">
        <v>10</v>
      </c>
      <c r="S156" s="390">
        <v>0.625</v>
      </c>
      <c r="T156" s="432">
        <v>8</v>
      </c>
      <c r="U156" s="414">
        <v>0.5714285714285714</v>
      </c>
    </row>
    <row r="157" spans="1:21" ht="14.4" customHeight="1" x14ac:dyDescent="0.3">
      <c r="A157" s="366">
        <v>29</v>
      </c>
      <c r="B157" s="367" t="s">
        <v>400</v>
      </c>
      <c r="C157" s="367">
        <v>89301292</v>
      </c>
      <c r="D157" s="430" t="s">
        <v>1417</v>
      </c>
      <c r="E157" s="431" t="s">
        <v>675</v>
      </c>
      <c r="F157" s="367" t="s">
        <v>668</v>
      </c>
      <c r="G157" s="367" t="s">
        <v>701</v>
      </c>
      <c r="H157" s="367" t="s">
        <v>399</v>
      </c>
      <c r="I157" s="367" t="s">
        <v>1011</v>
      </c>
      <c r="J157" s="367" t="s">
        <v>1012</v>
      </c>
      <c r="K157" s="367" t="s">
        <v>1013</v>
      </c>
      <c r="L157" s="368">
        <v>175.15</v>
      </c>
      <c r="M157" s="368">
        <v>350.3</v>
      </c>
      <c r="N157" s="367">
        <v>2</v>
      </c>
      <c r="O157" s="432">
        <v>1</v>
      </c>
      <c r="P157" s="368">
        <v>350.3</v>
      </c>
      <c r="Q157" s="390">
        <v>1</v>
      </c>
      <c r="R157" s="367">
        <v>2</v>
      </c>
      <c r="S157" s="390">
        <v>1</v>
      </c>
      <c r="T157" s="432">
        <v>1</v>
      </c>
      <c r="U157" s="414">
        <v>1</v>
      </c>
    </row>
    <row r="158" spans="1:21" ht="14.4" customHeight="1" x14ac:dyDescent="0.3">
      <c r="A158" s="366">
        <v>29</v>
      </c>
      <c r="B158" s="367" t="s">
        <v>400</v>
      </c>
      <c r="C158" s="367">
        <v>89301292</v>
      </c>
      <c r="D158" s="430" t="s">
        <v>1417</v>
      </c>
      <c r="E158" s="431" t="s">
        <v>675</v>
      </c>
      <c r="F158" s="367" t="s">
        <v>668</v>
      </c>
      <c r="G158" s="367" t="s">
        <v>701</v>
      </c>
      <c r="H158" s="367" t="s">
        <v>399</v>
      </c>
      <c r="I158" s="367" t="s">
        <v>1014</v>
      </c>
      <c r="J158" s="367" t="s">
        <v>1015</v>
      </c>
      <c r="K158" s="367" t="s">
        <v>1016</v>
      </c>
      <c r="L158" s="368">
        <v>537.09</v>
      </c>
      <c r="M158" s="368">
        <v>1074.18</v>
      </c>
      <c r="N158" s="367">
        <v>2</v>
      </c>
      <c r="O158" s="432">
        <v>2</v>
      </c>
      <c r="P158" s="368"/>
      <c r="Q158" s="390">
        <v>0</v>
      </c>
      <c r="R158" s="367"/>
      <c r="S158" s="390">
        <v>0</v>
      </c>
      <c r="T158" s="432"/>
      <c r="U158" s="414">
        <v>0</v>
      </c>
    </row>
    <row r="159" spans="1:21" ht="14.4" customHeight="1" x14ac:dyDescent="0.3">
      <c r="A159" s="366">
        <v>29</v>
      </c>
      <c r="B159" s="367" t="s">
        <v>400</v>
      </c>
      <c r="C159" s="367">
        <v>89301292</v>
      </c>
      <c r="D159" s="430" t="s">
        <v>1417</v>
      </c>
      <c r="E159" s="431" t="s">
        <v>675</v>
      </c>
      <c r="F159" s="367" t="s">
        <v>668</v>
      </c>
      <c r="G159" s="367" t="s">
        <v>701</v>
      </c>
      <c r="H159" s="367" t="s">
        <v>399</v>
      </c>
      <c r="I159" s="367" t="s">
        <v>893</v>
      </c>
      <c r="J159" s="367" t="s">
        <v>891</v>
      </c>
      <c r="K159" s="367" t="s">
        <v>894</v>
      </c>
      <c r="L159" s="368">
        <v>156</v>
      </c>
      <c r="M159" s="368">
        <v>468</v>
      </c>
      <c r="N159" s="367">
        <v>3</v>
      </c>
      <c r="O159" s="432">
        <v>2</v>
      </c>
      <c r="P159" s="368"/>
      <c r="Q159" s="390">
        <v>0</v>
      </c>
      <c r="R159" s="367"/>
      <c r="S159" s="390">
        <v>0</v>
      </c>
      <c r="T159" s="432"/>
      <c r="U159" s="414">
        <v>0</v>
      </c>
    </row>
    <row r="160" spans="1:21" ht="14.4" customHeight="1" x14ac:dyDescent="0.3">
      <c r="A160" s="366">
        <v>29</v>
      </c>
      <c r="B160" s="367" t="s">
        <v>400</v>
      </c>
      <c r="C160" s="367">
        <v>89301292</v>
      </c>
      <c r="D160" s="430" t="s">
        <v>1417</v>
      </c>
      <c r="E160" s="431" t="s">
        <v>675</v>
      </c>
      <c r="F160" s="367" t="s">
        <v>668</v>
      </c>
      <c r="G160" s="367" t="s">
        <v>701</v>
      </c>
      <c r="H160" s="367" t="s">
        <v>399</v>
      </c>
      <c r="I160" s="367" t="s">
        <v>895</v>
      </c>
      <c r="J160" s="367" t="s">
        <v>896</v>
      </c>
      <c r="K160" s="367" t="s">
        <v>897</v>
      </c>
      <c r="L160" s="368">
        <v>1333.95</v>
      </c>
      <c r="M160" s="368">
        <v>2667.9</v>
      </c>
      <c r="N160" s="367">
        <v>2</v>
      </c>
      <c r="O160" s="432">
        <v>2</v>
      </c>
      <c r="P160" s="368">
        <v>1333.95</v>
      </c>
      <c r="Q160" s="390">
        <v>0.5</v>
      </c>
      <c r="R160" s="367">
        <v>1</v>
      </c>
      <c r="S160" s="390">
        <v>0.5</v>
      </c>
      <c r="T160" s="432">
        <v>1</v>
      </c>
      <c r="U160" s="414">
        <v>0.5</v>
      </c>
    </row>
    <row r="161" spans="1:21" ht="14.4" customHeight="1" x14ac:dyDescent="0.3">
      <c r="A161" s="366">
        <v>29</v>
      </c>
      <c r="B161" s="367" t="s">
        <v>400</v>
      </c>
      <c r="C161" s="367">
        <v>89301292</v>
      </c>
      <c r="D161" s="430" t="s">
        <v>1417</v>
      </c>
      <c r="E161" s="431" t="s">
        <v>675</v>
      </c>
      <c r="F161" s="367" t="s">
        <v>668</v>
      </c>
      <c r="G161" s="367" t="s">
        <v>701</v>
      </c>
      <c r="H161" s="367" t="s">
        <v>399</v>
      </c>
      <c r="I161" s="367" t="s">
        <v>1017</v>
      </c>
      <c r="J161" s="367" t="s">
        <v>1018</v>
      </c>
      <c r="K161" s="367" t="s">
        <v>899</v>
      </c>
      <c r="L161" s="368">
        <v>1512.58</v>
      </c>
      <c r="M161" s="368">
        <v>3025.16</v>
      </c>
      <c r="N161" s="367">
        <v>2</v>
      </c>
      <c r="O161" s="432">
        <v>1</v>
      </c>
      <c r="P161" s="368"/>
      <c r="Q161" s="390">
        <v>0</v>
      </c>
      <c r="R161" s="367"/>
      <c r="S161" s="390">
        <v>0</v>
      </c>
      <c r="T161" s="432"/>
      <c r="U161" s="414">
        <v>0</v>
      </c>
    </row>
    <row r="162" spans="1:21" ht="14.4" customHeight="1" x14ac:dyDescent="0.3">
      <c r="A162" s="366">
        <v>29</v>
      </c>
      <c r="B162" s="367" t="s">
        <v>400</v>
      </c>
      <c r="C162" s="367">
        <v>89301292</v>
      </c>
      <c r="D162" s="430" t="s">
        <v>1417</v>
      </c>
      <c r="E162" s="431" t="s">
        <v>675</v>
      </c>
      <c r="F162" s="367" t="s">
        <v>668</v>
      </c>
      <c r="G162" s="367" t="s">
        <v>701</v>
      </c>
      <c r="H162" s="367" t="s">
        <v>399</v>
      </c>
      <c r="I162" s="367" t="s">
        <v>1019</v>
      </c>
      <c r="J162" s="367" t="s">
        <v>1020</v>
      </c>
      <c r="K162" s="367" t="s">
        <v>1021</v>
      </c>
      <c r="L162" s="368">
        <v>173.96</v>
      </c>
      <c r="M162" s="368">
        <v>173.96</v>
      </c>
      <c r="N162" s="367">
        <v>1</v>
      </c>
      <c r="O162" s="432">
        <v>1</v>
      </c>
      <c r="P162" s="368">
        <v>173.96</v>
      </c>
      <c r="Q162" s="390">
        <v>1</v>
      </c>
      <c r="R162" s="367">
        <v>1</v>
      </c>
      <c r="S162" s="390">
        <v>1</v>
      </c>
      <c r="T162" s="432">
        <v>1</v>
      </c>
      <c r="U162" s="414">
        <v>1</v>
      </c>
    </row>
    <row r="163" spans="1:21" ht="14.4" customHeight="1" x14ac:dyDescent="0.3">
      <c r="A163" s="366">
        <v>29</v>
      </c>
      <c r="B163" s="367" t="s">
        <v>400</v>
      </c>
      <c r="C163" s="367">
        <v>89301292</v>
      </c>
      <c r="D163" s="430" t="s">
        <v>1417</v>
      </c>
      <c r="E163" s="431" t="s">
        <v>675</v>
      </c>
      <c r="F163" s="367" t="s">
        <v>668</v>
      </c>
      <c r="G163" s="367" t="s">
        <v>701</v>
      </c>
      <c r="H163" s="367" t="s">
        <v>399</v>
      </c>
      <c r="I163" s="367" t="s">
        <v>906</v>
      </c>
      <c r="J163" s="367" t="s">
        <v>896</v>
      </c>
      <c r="K163" s="367" t="s">
        <v>907</v>
      </c>
      <c r="L163" s="368">
        <v>1127.46</v>
      </c>
      <c r="M163" s="368">
        <v>2254.92</v>
      </c>
      <c r="N163" s="367">
        <v>2</v>
      </c>
      <c r="O163" s="432">
        <v>1</v>
      </c>
      <c r="P163" s="368">
        <v>2254.92</v>
      </c>
      <c r="Q163" s="390">
        <v>1</v>
      </c>
      <c r="R163" s="367">
        <v>2</v>
      </c>
      <c r="S163" s="390">
        <v>1</v>
      </c>
      <c r="T163" s="432">
        <v>1</v>
      </c>
      <c r="U163" s="414">
        <v>1</v>
      </c>
    </row>
    <row r="164" spans="1:21" ht="14.4" customHeight="1" x14ac:dyDescent="0.3">
      <c r="A164" s="366">
        <v>29</v>
      </c>
      <c r="B164" s="367" t="s">
        <v>400</v>
      </c>
      <c r="C164" s="367">
        <v>89301292</v>
      </c>
      <c r="D164" s="430" t="s">
        <v>1417</v>
      </c>
      <c r="E164" s="431" t="s">
        <v>675</v>
      </c>
      <c r="F164" s="367" t="s">
        <v>668</v>
      </c>
      <c r="G164" s="367" t="s">
        <v>701</v>
      </c>
      <c r="H164" s="367" t="s">
        <v>399</v>
      </c>
      <c r="I164" s="367" t="s">
        <v>1022</v>
      </c>
      <c r="J164" s="367" t="s">
        <v>888</v>
      </c>
      <c r="K164" s="367" t="s">
        <v>1023</v>
      </c>
      <c r="L164" s="368">
        <v>9.85</v>
      </c>
      <c r="M164" s="368">
        <v>98.5</v>
      </c>
      <c r="N164" s="367">
        <v>10</v>
      </c>
      <c r="O164" s="432">
        <v>1</v>
      </c>
      <c r="P164" s="368"/>
      <c r="Q164" s="390">
        <v>0</v>
      </c>
      <c r="R164" s="367"/>
      <c r="S164" s="390">
        <v>0</v>
      </c>
      <c r="T164" s="432"/>
      <c r="U164" s="414">
        <v>0</v>
      </c>
    </row>
    <row r="165" spans="1:21" ht="14.4" customHeight="1" x14ac:dyDescent="0.3">
      <c r="A165" s="366">
        <v>29</v>
      </c>
      <c r="B165" s="367" t="s">
        <v>400</v>
      </c>
      <c r="C165" s="367">
        <v>89301292</v>
      </c>
      <c r="D165" s="430" t="s">
        <v>1417</v>
      </c>
      <c r="E165" s="431" t="s">
        <v>675</v>
      </c>
      <c r="F165" s="367" t="s">
        <v>668</v>
      </c>
      <c r="G165" s="367" t="s">
        <v>701</v>
      </c>
      <c r="H165" s="367" t="s">
        <v>399</v>
      </c>
      <c r="I165" s="367" t="s">
        <v>1024</v>
      </c>
      <c r="J165" s="367" t="s">
        <v>1025</v>
      </c>
      <c r="K165" s="367" t="s">
        <v>897</v>
      </c>
      <c r="L165" s="368">
        <v>1531.59</v>
      </c>
      <c r="M165" s="368">
        <v>1531.59</v>
      </c>
      <c r="N165" s="367">
        <v>1</v>
      </c>
      <c r="O165" s="432">
        <v>1</v>
      </c>
      <c r="P165" s="368">
        <v>1531.59</v>
      </c>
      <c r="Q165" s="390">
        <v>1</v>
      </c>
      <c r="R165" s="367">
        <v>1</v>
      </c>
      <c r="S165" s="390">
        <v>1</v>
      </c>
      <c r="T165" s="432">
        <v>1</v>
      </c>
      <c r="U165" s="414">
        <v>1</v>
      </c>
    </row>
    <row r="166" spans="1:21" ht="14.4" customHeight="1" x14ac:dyDescent="0.3">
      <c r="A166" s="366">
        <v>29</v>
      </c>
      <c r="B166" s="367" t="s">
        <v>400</v>
      </c>
      <c r="C166" s="367">
        <v>89301292</v>
      </c>
      <c r="D166" s="430" t="s">
        <v>1417</v>
      </c>
      <c r="E166" s="431" t="s">
        <v>675</v>
      </c>
      <c r="F166" s="367" t="s">
        <v>668</v>
      </c>
      <c r="G166" s="367" t="s">
        <v>709</v>
      </c>
      <c r="H166" s="367" t="s">
        <v>399</v>
      </c>
      <c r="I166" s="367" t="s">
        <v>1026</v>
      </c>
      <c r="J166" s="367" t="s">
        <v>1027</v>
      </c>
      <c r="K166" s="367" t="s">
        <v>1028</v>
      </c>
      <c r="L166" s="368">
        <v>350</v>
      </c>
      <c r="M166" s="368">
        <v>350</v>
      </c>
      <c r="N166" s="367">
        <v>1</v>
      </c>
      <c r="O166" s="432">
        <v>1</v>
      </c>
      <c r="P166" s="368"/>
      <c r="Q166" s="390">
        <v>0</v>
      </c>
      <c r="R166" s="367"/>
      <c r="S166" s="390">
        <v>0</v>
      </c>
      <c r="T166" s="432"/>
      <c r="U166" s="414">
        <v>0</v>
      </c>
    </row>
    <row r="167" spans="1:21" ht="14.4" customHeight="1" x14ac:dyDescent="0.3">
      <c r="A167" s="366">
        <v>29</v>
      </c>
      <c r="B167" s="367" t="s">
        <v>400</v>
      </c>
      <c r="C167" s="367">
        <v>89301292</v>
      </c>
      <c r="D167" s="430" t="s">
        <v>1417</v>
      </c>
      <c r="E167" s="431" t="s">
        <v>675</v>
      </c>
      <c r="F167" s="367" t="s">
        <v>668</v>
      </c>
      <c r="G167" s="367" t="s">
        <v>709</v>
      </c>
      <c r="H167" s="367" t="s">
        <v>399</v>
      </c>
      <c r="I167" s="367" t="s">
        <v>710</v>
      </c>
      <c r="J167" s="367" t="s">
        <v>711</v>
      </c>
      <c r="K167" s="367" t="s">
        <v>712</v>
      </c>
      <c r="L167" s="368">
        <v>378.48</v>
      </c>
      <c r="M167" s="368">
        <v>756.96</v>
      </c>
      <c r="N167" s="367">
        <v>2</v>
      </c>
      <c r="O167" s="432">
        <v>2</v>
      </c>
      <c r="P167" s="368">
        <v>756.96</v>
      </c>
      <c r="Q167" s="390">
        <v>1</v>
      </c>
      <c r="R167" s="367">
        <v>2</v>
      </c>
      <c r="S167" s="390">
        <v>1</v>
      </c>
      <c r="T167" s="432">
        <v>2</v>
      </c>
      <c r="U167" s="414">
        <v>1</v>
      </c>
    </row>
    <row r="168" spans="1:21" ht="14.4" customHeight="1" x14ac:dyDescent="0.3">
      <c r="A168" s="366">
        <v>29</v>
      </c>
      <c r="B168" s="367" t="s">
        <v>400</v>
      </c>
      <c r="C168" s="367">
        <v>89301292</v>
      </c>
      <c r="D168" s="430" t="s">
        <v>1417</v>
      </c>
      <c r="E168" s="431" t="s">
        <v>675</v>
      </c>
      <c r="F168" s="367" t="s">
        <v>668</v>
      </c>
      <c r="G168" s="367" t="s">
        <v>709</v>
      </c>
      <c r="H168" s="367" t="s">
        <v>399</v>
      </c>
      <c r="I168" s="367" t="s">
        <v>925</v>
      </c>
      <c r="J168" s="367" t="s">
        <v>926</v>
      </c>
      <c r="K168" s="367" t="s">
        <v>927</v>
      </c>
      <c r="L168" s="368">
        <v>500</v>
      </c>
      <c r="M168" s="368">
        <v>500</v>
      </c>
      <c r="N168" s="367">
        <v>1</v>
      </c>
      <c r="O168" s="432">
        <v>1</v>
      </c>
      <c r="P168" s="368"/>
      <c r="Q168" s="390">
        <v>0</v>
      </c>
      <c r="R168" s="367"/>
      <c r="S168" s="390">
        <v>0</v>
      </c>
      <c r="T168" s="432"/>
      <c r="U168" s="414">
        <v>0</v>
      </c>
    </row>
    <row r="169" spans="1:21" ht="14.4" customHeight="1" x14ac:dyDescent="0.3">
      <c r="A169" s="366">
        <v>29</v>
      </c>
      <c r="B169" s="367" t="s">
        <v>400</v>
      </c>
      <c r="C169" s="367">
        <v>89301292</v>
      </c>
      <c r="D169" s="430" t="s">
        <v>1417</v>
      </c>
      <c r="E169" s="431" t="s">
        <v>676</v>
      </c>
      <c r="F169" s="367" t="s">
        <v>667</v>
      </c>
      <c r="G169" s="367" t="s">
        <v>684</v>
      </c>
      <c r="H169" s="367" t="s">
        <v>571</v>
      </c>
      <c r="I169" s="367" t="s">
        <v>720</v>
      </c>
      <c r="J169" s="367" t="s">
        <v>686</v>
      </c>
      <c r="K169" s="367" t="s">
        <v>719</v>
      </c>
      <c r="L169" s="368">
        <v>333.31</v>
      </c>
      <c r="M169" s="368">
        <v>333.31</v>
      </c>
      <c r="N169" s="367">
        <v>1</v>
      </c>
      <c r="O169" s="432">
        <v>0.5</v>
      </c>
      <c r="P169" s="368"/>
      <c r="Q169" s="390">
        <v>0</v>
      </c>
      <c r="R169" s="367"/>
      <c r="S169" s="390">
        <v>0</v>
      </c>
      <c r="T169" s="432"/>
      <c r="U169" s="414">
        <v>0</v>
      </c>
    </row>
    <row r="170" spans="1:21" ht="14.4" customHeight="1" x14ac:dyDescent="0.3">
      <c r="A170" s="366">
        <v>29</v>
      </c>
      <c r="B170" s="367" t="s">
        <v>400</v>
      </c>
      <c r="C170" s="367">
        <v>89301292</v>
      </c>
      <c r="D170" s="430" t="s">
        <v>1417</v>
      </c>
      <c r="E170" s="431" t="s">
        <v>676</v>
      </c>
      <c r="F170" s="367" t="s">
        <v>667</v>
      </c>
      <c r="G170" s="367" t="s">
        <v>684</v>
      </c>
      <c r="H170" s="367" t="s">
        <v>571</v>
      </c>
      <c r="I170" s="367" t="s">
        <v>931</v>
      </c>
      <c r="J170" s="367" t="s">
        <v>932</v>
      </c>
      <c r="K170" s="367" t="s">
        <v>933</v>
      </c>
      <c r="L170" s="368">
        <v>333.31</v>
      </c>
      <c r="M170" s="368">
        <v>333.31</v>
      </c>
      <c r="N170" s="367">
        <v>1</v>
      </c>
      <c r="O170" s="432">
        <v>1</v>
      </c>
      <c r="P170" s="368"/>
      <c r="Q170" s="390">
        <v>0</v>
      </c>
      <c r="R170" s="367"/>
      <c r="S170" s="390">
        <v>0</v>
      </c>
      <c r="T170" s="432"/>
      <c r="U170" s="414">
        <v>0</v>
      </c>
    </row>
    <row r="171" spans="1:21" ht="14.4" customHeight="1" x14ac:dyDescent="0.3">
      <c r="A171" s="366">
        <v>29</v>
      </c>
      <c r="B171" s="367" t="s">
        <v>400</v>
      </c>
      <c r="C171" s="367">
        <v>89301292</v>
      </c>
      <c r="D171" s="430" t="s">
        <v>1417</v>
      </c>
      <c r="E171" s="431" t="s">
        <v>676</v>
      </c>
      <c r="F171" s="367" t="s">
        <v>667</v>
      </c>
      <c r="G171" s="367" t="s">
        <v>994</v>
      </c>
      <c r="H171" s="367" t="s">
        <v>571</v>
      </c>
      <c r="I171" s="367" t="s">
        <v>995</v>
      </c>
      <c r="J171" s="367" t="s">
        <v>996</v>
      </c>
      <c r="K171" s="367" t="s">
        <v>731</v>
      </c>
      <c r="L171" s="368">
        <v>184.22</v>
      </c>
      <c r="M171" s="368">
        <v>921.09999999999991</v>
      </c>
      <c r="N171" s="367">
        <v>5</v>
      </c>
      <c r="O171" s="432">
        <v>4.5</v>
      </c>
      <c r="P171" s="368">
        <v>552.66</v>
      </c>
      <c r="Q171" s="390">
        <v>0.6</v>
      </c>
      <c r="R171" s="367">
        <v>3</v>
      </c>
      <c r="S171" s="390">
        <v>0.6</v>
      </c>
      <c r="T171" s="432">
        <v>2.5</v>
      </c>
      <c r="U171" s="414">
        <v>0.55555555555555558</v>
      </c>
    </row>
    <row r="172" spans="1:21" ht="14.4" customHeight="1" x14ac:dyDescent="0.3">
      <c r="A172" s="366">
        <v>29</v>
      </c>
      <c r="B172" s="367" t="s">
        <v>400</v>
      </c>
      <c r="C172" s="367">
        <v>89301292</v>
      </c>
      <c r="D172" s="430" t="s">
        <v>1417</v>
      </c>
      <c r="E172" s="431" t="s">
        <v>676</v>
      </c>
      <c r="F172" s="367" t="s">
        <v>667</v>
      </c>
      <c r="G172" s="367" t="s">
        <v>692</v>
      </c>
      <c r="H172" s="367" t="s">
        <v>399</v>
      </c>
      <c r="I172" s="367" t="s">
        <v>581</v>
      </c>
      <c r="J172" s="367" t="s">
        <v>582</v>
      </c>
      <c r="K172" s="367" t="s">
        <v>550</v>
      </c>
      <c r="L172" s="368">
        <v>31.64</v>
      </c>
      <c r="M172" s="368">
        <v>601.16</v>
      </c>
      <c r="N172" s="367">
        <v>19</v>
      </c>
      <c r="O172" s="432">
        <v>14.5</v>
      </c>
      <c r="P172" s="368">
        <v>316.39999999999998</v>
      </c>
      <c r="Q172" s="390">
        <v>0.52631578947368418</v>
      </c>
      <c r="R172" s="367">
        <v>10</v>
      </c>
      <c r="S172" s="390">
        <v>0.52631578947368418</v>
      </c>
      <c r="T172" s="432">
        <v>7</v>
      </c>
      <c r="U172" s="414">
        <v>0.48275862068965519</v>
      </c>
    </row>
    <row r="173" spans="1:21" ht="14.4" customHeight="1" x14ac:dyDescent="0.3">
      <c r="A173" s="366">
        <v>29</v>
      </c>
      <c r="B173" s="367" t="s">
        <v>400</v>
      </c>
      <c r="C173" s="367">
        <v>89301292</v>
      </c>
      <c r="D173" s="430" t="s">
        <v>1417</v>
      </c>
      <c r="E173" s="431" t="s">
        <v>676</v>
      </c>
      <c r="F173" s="367" t="s">
        <v>667</v>
      </c>
      <c r="G173" s="367" t="s">
        <v>692</v>
      </c>
      <c r="H173" s="367" t="s">
        <v>399</v>
      </c>
      <c r="I173" s="367" t="s">
        <v>581</v>
      </c>
      <c r="J173" s="367" t="s">
        <v>582</v>
      </c>
      <c r="K173" s="367" t="s">
        <v>550</v>
      </c>
      <c r="L173" s="368">
        <v>50.27</v>
      </c>
      <c r="M173" s="368">
        <v>150.81</v>
      </c>
      <c r="N173" s="367">
        <v>3</v>
      </c>
      <c r="O173" s="432">
        <v>3</v>
      </c>
      <c r="P173" s="368">
        <v>100.54</v>
      </c>
      <c r="Q173" s="390">
        <v>0.66666666666666674</v>
      </c>
      <c r="R173" s="367">
        <v>2</v>
      </c>
      <c r="S173" s="390">
        <v>0.66666666666666663</v>
      </c>
      <c r="T173" s="432">
        <v>2</v>
      </c>
      <c r="U173" s="414">
        <v>0.66666666666666663</v>
      </c>
    </row>
    <row r="174" spans="1:21" ht="14.4" customHeight="1" x14ac:dyDescent="0.3">
      <c r="A174" s="366">
        <v>29</v>
      </c>
      <c r="B174" s="367" t="s">
        <v>400</v>
      </c>
      <c r="C174" s="367">
        <v>89301292</v>
      </c>
      <c r="D174" s="430" t="s">
        <v>1417</v>
      </c>
      <c r="E174" s="431" t="s">
        <v>676</v>
      </c>
      <c r="F174" s="367" t="s">
        <v>667</v>
      </c>
      <c r="G174" s="367" t="s">
        <v>770</v>
      </c>
      <c r="H174" s="367" t="s">
        <v>571</v>
      </c>
      <c r="I174" s="367" t="s">
        <v>771</v>
      </c>
      <c r="J174" s="367" t="s">
        <v>772</v>
      </c>
      <c r="K174" s="367" t="s">
        <v>773</v>
      </c>
      <c r="L174" s="368">
        <v>154.01</v>
      </c>
      <c r="M174" s="368">
        <v>308.02</v>
      </c>
      <c r="N174" s="367">
        <v>2</v>
      </c>
      <c r="O174" s="432">
        <v>0.5</v>
      </c>
      <c r="P174" s="368"/>
      <c r="Q174" s="390">
        <v>0</v>
      </c>
      <c r="R174" s="367"/>
      <c r="S174" s="390">
        <v>0</v>
      </c>
      <c r="T174" s="432"/>
      <c r="U174" s="414">
        <v>0</v>
      </c>
    </row>
    <row r="175" spans="1:21" ht="14.4" customHeight="1" x14ac:dyDescent="0.3">
      <c r="A175" s="366">
        <v>29</v>
      </c>
      <c r="B175" s="367" t="s">
        <v>400</v>
      </c>
      <c r="C175" s="367">
        <v>89301292</v>
      </c>
      <c r="D175" s="430" t="s">
        <v>1417</v>
      </c>
      <c r="E175" s="431" t="s">
        <v>676</v>
      </c>
      <c r="F175" s="367" t="s">
        <v>667</v>
      </c>
      <c r="G175" s="367" t="s">
        <v>1029</v>
      </c>
      <c r="H175" s="367" t="s">
        <v>399</v>
      </c>
      <c r="I175" s="367" t="s">
        <v>1030</v>
      </c>
      <c r="J175" s="367" t="s">
        <v>1031</v>
      </c>
      <c r="K175" s="367" t="s">
        <v>1032</v>
      </c>
      <c r="L175" s="368">
        <v>0</v>
      </c>
      <c r="M175" s="368">
        <v>0</v>
      </c>
      <c r="N175" s="367">
        <v>2</v>
      </c>
      <c r="O175" s="432">
        <v>2</v>
      </c>
      <c r="P175" s="368">
        <v>0</v>
      </c>
      <c r="Q175" s="390"/>
      <c r="R175" s="367">
        <v>2</v>
      </c>
      <c r="S175" s="390">
        <v>1</v>
      </c>
      <c r="T175" s="432">
        <v>2</v>
      </c>
      <c r="U175" s="414">
        <v>1</v>
      </c>
    </row>
    <row r="176" spans="1:21" ht="14.4" customHeight="1" x14ac:dyDescent="0.3">
      <c r="A176" s="366">
        <v>29</v>
      </c>
      <c r="B176" s="367" t="s">
        <v>400</v>
      </c>
      <c r="C176" s="367">
        <v>89301292</v>
      </c>
      <c r="D176" s="430" t="s">
        <v>1417</v>
      </c>
      <c r="E176" s="431" t="s">
        <v>676</v>
      </c>
      <c r="F176" s="367" t="s">
        <v>667</v>
      </c>
      <c r="G176" s="367" t="s">
        <v>776</v>
      </c>
      <c r="H176" s="367" t="s">
        <v>399</v>
      </c>
      <c r="I176" s="367" t="s">
        <v>585</v>
      </c>
      <c r="J176" s="367" t="s">
        <v>586</v>
      </c>
      <c r="K176" s="367" t="s">
        <v>777</v>
      </c>
      <c r="L176" s="368">
        <v>38.65</v>
      </c>
      <c r="M176" s="368">
        <v>154.6</v>
      </c>
      <c r="N176" s="367">
        <v>4</v>
      </c>
      <c r="O176" s="432">
        <v>3.5</v>
      </c>
      <c r="P176" s="368">
        <v>77.3</v>
      </c>
      <c r="Q176" s="390">
        <v>0.5</v>
      </c>
      <c r="R176" s="367">
        <v>2</v>
      </c>
      <c r="S176" s="390">
        <v>0.5</v>
      </c>
      <c r="T176" s="432">
        <v>2</v>
      </c>
      <c r="U176" s="414">
        <v>0.5714285714285714</v>
      </c>
    </row>
    <row r="177" spans="1:21" ht="14.4" customHeight="1" x14ac:dyDescent="0.3">
      <c r="A177" s="366">
        <v>29</v>
      </c>
      <c r="B177" s="367" t="s">
        <v>400</v>
      </c>
      <c r="C177" s="367">
        <v>89301292</v>
      </c>
      <c r="D177" s="430" t="s">
        <v>1417</v>
      </c>
      <c r="E177" s="431" t="s">
        <v>676</v>
      </c>
      <c r="F177" s="367" t="s">
        <v>667</v>
      </c>
      <c r="G177" s="367" t="s">
        <v>786</v>
      </c>
      <c r="H177" s="367" t="s">
        <v>571</v>
      </c>
      <c r="I177" s="367" t="s">
        <v>787</v>
      </c>
      <c r="J177" s="367" t="s">
        <v>788</v>
      </c>
      <c r="K177" s="367" t="s">
        <v>789</v>
      </c>
      <c r="L177" s="368">
        <v>17.64</v>
      </c>
      <c r="M177" s="368">
        <v>176.39999999999998</v>
      </c>
      <c r="N177" s="367">
        <v>10</v>
      </c>
      <c r="O177" s="432">
        <v>10</v>
      </c>
      <c r="P177" s="368">
        <v>176.39999999999998</v>
      </c>
      <c r="Q177" s="390">
        <v>1</v>
      </c>
      <c r="R177" s="367">
        <v>10</v>
      </c>
      <c r="S177" s="390">
        <v>1</v>
      </c>
      <c r="T177" s="432">
        <v>10</v>
      </c>
      <c r="U177" s="414">
        <v>1</v>
      </c>
    </row>
    <row r="178" spans="1:21" ht="14.4" customHeight="1" x14ac:dyDescent="0.3">
      <c r="A178" s="366">
        <v>29</v>
      </c>
      <c r="B178" s="367" t="s">
        <v>400</v>
      </c>
      <c r="C178" s="367">
        <v>89301292</v>
      </c>
      <c r="D178" s="430" t="s">
        <v>1417</v>
      </c>
      <c r="E178" s="431" t="s">
        <v>676</v>
      </c>
      <c r="F178" s="367" t="s">
        <v>667</v>
      </c>
      <c r="G178" s="367" t="s">
        <v>790</v>
      </c>
      <c r="H178" s="367" t="s">
        <v>399</v>
      </c>
      <c r="I178" s="367" t="s">
        <v>589</v>
      </c>
      <c r="J178" s="367" t="s">
        <v>590</v>
      </c>
      <c r="K178" s="367" t="s">
        <v>591</v>
      </c>
      <c r="L178" s="368">
        <v>72.94</v>
      </c>
      <c r="M178" s="368">
        <v>145.88</v>
      </c>
      <c r="N178" s="367">
        <v>2</v>
      </c>
      <c r="O178" s="432">
        <v>2</v>
      </c>
      <c r="P178" s="368">
        <v>72.94</v>
      </c>
      <c r="Q178" s="390">
        <v>0.5</v>
      </c>
      <c r="R178" s="367">
        <v>1</v>
      </c>
      <c r="S178" s="390">
        <v>0.5</v>
      </c>
      <c r="T178" s="432">
        <v>1</v>
      </c>
      <c r="U178" s="414">
        <v>0.5</v>
      </c>
    </row>
    <row r="179" spans="1:21" ht="14.4" customHeight="1" x14ac:dyDescent="0.3">
      <c r="A179" s="366">
        <v>29</v>
      </c>
      <c r="B179" s="367" t="s">
        <v>400</v>
      </c>
      <c r="C179" s="367">
        <v>89301292</v>
      </c>
      <c r="D179" s="430" t="s">
        <v>1417</v>
      </c>
      <c r="E179" s="431" t="s">
        <v>676</v>
      </c>
      <c r="F179" s="367" t="s">
        <v>667</v>
      </c>
      <c r="G179" s="367" t="s">
        <v>790</v>
      </c>
      <c r="H179" s="367" t="s">
        <v>399</v>
      </c>
      <c r="I179" s="367" t="s">
        <v>589</v>
      </c>
      <c r="J179" s="367" t="s">
        <v>590</v>
      </c>
      <c r="K179" s="367" t="s">
        <v>591</v>
      </c>
      <c r="L179" s="368">
        <v>120.37</v>
      </c>
      <c r="M179" s="368">
        <v>120.37</v>
      </c>
      <c r="N179" s="367">
        <v>1</v>
      </c>
      <c r="O179" s="432">
        <v>1</v>
      </c>
      <c r="P179" s="368"/>
      <c r="Q179" s="390">
        <v>0</v>
      </c>
      <c r="R179" s="367"/>
      <c r="S179" s="390">
        <v>0</v>
      </c>
      <c r="T179" s="432"/>
      <c r="U179" s="414">
        <v>0</v>
      </c>
    </row>
    <row r="180" spans="1:21" ht="14.4" customHeight="1" x14ac:dyDescent="0.3">
      <c r="A180" s="366">
        <v>29</v>
      </c>
      <c r="B180" s="367" t="s">
        <v>400</v>
      </c>
      <c r="C180" s="367">
        <v>89301292</v>
      </c>
      <c r="D180" s="430" t="s">
        <v>1417</v>
      </c>
      <c r="E180" s="431" t="s">
        <v>676</v>
      </c>
      <c r="F180" s="367" t="s">
        <v>667</v>
      </c>
      <c r="G180" s="367" t="s">
        <v>791</v>
      </c>
      <c r="H180" s="367" t="s">
        <v>571</v>
      </c>
      <c r="I180" s="367" t="s">
        <v>1033</v>
      </c>
      <c r="J180" s="367" t="s">
        <v>793</v>
      </c>
      <c r="K180" s="367" t="s">
        <v>1034</v>
      </c>
      <c r="L180" s="368">
        <v>187.59</v>
      </c>
      <c r="M180" s="368">
        <v>375.18</v>
      </c>
      <c r="N180" s="367">
        <v>2</v>
      </c>
      <c r="O180" s="432">
        <v>1</v>
      </c>
      <c r="P180" s="368">
        <v>375.18</v>
      </c>
      <c r="Q180" s="390">
        <v>1</v>
      </c>
      <c r="R180" s="367">
        <v>2</v>
      </c>
      <c r="S180" s="390">
        <v>1</v>
      </c>
      <c r="T180" s="432">
        <v>1</v>
      </c>
      <c r="U180" s="414">
        <v>1</v>
      </c>
    </row>
    <row r="181" spans="1:21" ht="14.4" customHeight="1" x14ac:dyDescent="0.3">
      <c r="A181" s="366">
        <v>29</v>
      </c>
      <c r="B181" s="367" t="s">
        <v>400</v>
      </c>
      <c r="C181" s="367">
        <v>89301292</v>
      </c>
      <c r="D181" s="430" t="s">
        <v>1417</v>
      </c>
      <c r="E181" s="431" t="s">
        <v>676</v>
      </c>
      <c r="F181" s="367" t="s">
        <v>667</v>
      </c>
      <c r="G181" s="367" t="s">
        <v>791</v>
      </c>
      <c r="H181" s="367" t="s">
        <v>571</v>
      </c>
      <c r="I181" s="367" t="s">
        <v>1035</v>
      </c>
      <c r="J181" s="367" t="s">
        <v>793</v>
      </c>
      <c r="K181" s="367" t="s">
        <v>945</v>
      </c>
      <c r="L181" s="368">
        <v>937.93</v>
      </c>
      <c r="M181" s="368">
        <v>937.93</v>
      </c>
      <c r="N181" s="367">
        <v>1</v>
      </c>
      <c r="O181" s="432">
        <v>1</v>
      </c>
      <c r="P181" s="368">
        <v>937.93</v>
      </c>
      <c r="Q181" s="390">
        <v>1</v>
      </c>
      <c r="R181" s="367">
        <v>1</v>
      </c>
      <c r="S181" s="390">
        <v>1</v>
      </c>
      <c r="T181" s="432">
        <v>1</v>
      </c>
      <c r="U181" s="414">
        <v>1</v>
      </c>
    </row>
    <row r="182" spans="1:21" ht="14.4" customHeight="1" x14ac:dyDescent="0.3">
      <c r="A182" s="366">
        <v>29</v>
      </c>
      <c r="B182" s="367" t="s">
        <v>400</v>
      </c>
      <c r="C182" s="367">
        <v>89301292</v>
      </c>
      <c r="D182" s="430" t="s">
        <v>1417</v>
      </c>
      <c r="E182" s="431" t="s">
        <v>676</v>
      </c>
      <c r="F182" s="367" t="s">
        <v>667</v>
      </c>
      <c r="G182" s="367" t="s">
        <v>791</v>
      </c>
      <c r="H182" s="367" t="s">
        <v>571</v>
      </c>
      <c r="I182" s="367" t="s">
        <v>941</v>
      </c>
      <c r="J182" s="367" t="s">
        <v>793</v>
      </c>
      <c r="K182" s="367" t="s">
        <v>942</v>
      </c>
      <c r="L182" s="368">
        <v>1166.47</v>
      </c>
      <c r="M182" s="368">
        <v>1166.47</v>
      </c>
      <c r="N182" s="367">
        <v>1</v>
      </c>
      <c r="O182" s="432">
        <v>1</v>
      </c>
      <c r="P182" s="368">
        <v>1166.47</v>
      </c>
      <c r="Q182" s="390">
        <v>1</v>
      </c>
      <c r="R182" s="367">
        <v>1</v>
      </c>
      <c r="S182" s="390">
        <v>1</v>
      </c>
      <c r="T182" s="432">
        <v>1</v>
      </c>
      <c r="U182" s="414">
        <v>1</v>
      </c>
    </row>
    <row r="183" spans="1:21" ht="14.4" customHeight="1" x14ac:dyDescent="0.3">
      <c r="A183" s="366">
        <v>29</v>
      </c>
      <c r="B183" s="367" t="s">
        <v>400</v>
      </c>
      <c r="C183" s="367">
        <v>89301292</v>
      </c>
      <c r="D183" s="430" t="s">
        <v>1417</v>
      </c>
      <c r="E183" s="431" t="s">
        <v>676</v>
      </c>
      <c r="F183" s="367" t="s">
        <v>667</v>
      </c>
      <c r="G183" s="367" t="s">
        <v>803</v>
      </c>
      <c r="H183" s="367" t="s">
        <v>399</v>
      </c>
      <c r="I183" s="367" t="s">
        <v>804</v>
      </c>
      <c r="J183" s="367" t="s">
        <v>805</v>
      </c>
      <c r="K183" s="367" t="s">
        <v>806</v>
      </c>
      <c r="L183" s="368">
        <v>123.72</v>
      </c>
      <c r="M183" s="368">
        <v>123.72</v>
      </c>
      <c r="N183" s="367">
        <v>1</v>
      </c>
      <c r="O183" s="432">
        <v>1</v>
      </c>
      <c r="P183" s="368">
        <v>123.72</v>
      </c>
      <c r="Q183" s="390">
        <v>1</v>
      </c>
      <c r="R183" s="367">
        <v>1</v>
      </c>
      <c r="S183" s="390">
        <v>1</v>
      </c>
      <c r="T183" s="432">
        <v>1</v>
      </c>
      <c r="U183" s="414">
        <v>1</v>
      </c>
    </row>
    <row r="184" spans="1:21" ht="14.4" customHeight="1" x14ac:dyDescent="0.3">
      <c r="A184" s="366">
        <v>29</v>
      </c>
      <c r="B184" s="367" t="s">
        <v>400</v>
      </c>
      <c r="C184" s="367">
        <v>89301292</v>
      </c>
      <c r="D184" s="430" t="s">
        <v>1417</v>
      </c>
      <c r="E184" s="431" t="s">
        <v>676</v>
      </c>
      <c r="F184" s="367" t="s">
        <v>667</v>
      </c>
      <c r="G184" s="367" t="s">
        <v>835</v>
      </c>
      <c r="H184" s="367" t="s">
        <v>399</v>
      </c>
      <c r="I184" s="367" t="s">
        <v>431</v>
      </c>
      <c r="J184" s="367" t="s">
        <v>836</v>
      </c>
      <c r="K184" s="367" t="s">
        <v>837</v>
      </c>
      <c r="L184" s="368">
        <v>0</v>
      </c>
      <c r="M184" s="368">
        <v>0</v>
      </c>
      <c r="N184" s="367">
        <v>4</v>
      </c>
      <c r="O184" s="432">
        <v>3</v>
      </c>
      <c r="P184" s="368">
        <v>0</v>
      </c>
      <c r="Q184" s="390"/>
      <c r="R184" s="367">
        <v>2</v>
      </c>
      <c r="S184" s="390">
        <v>0.5</v>
      </c>
      <c r="T184" s="432">
        <v>1.5</v>
      </c>
      <c r="U184" s="414">
        <v>0.5</v>
      </c>
    </row>
    <row r="185" spans="1:21" ht="14.4" customHeight="1" x14ac:dyDescent="0.3">
      <c r="A185" s="366">
        <v>29</v>
      </c>
      <c r="B185" s="367" t="s">
        <v>400</v>
      </c>
      <c r="C185" s="367">
        <v>89301292</v>
      </c>
      <c r="D185" s="430" t="s">
        <v>1417</v>
      </c>
      <c r="E185" s="431" t="s">
        <v>676</v>
      </c>
      <c r="F185" s="367" t="s">
        <v>667</v>
      </c>
      <c r="G185" s="367" t="s">
        <v>695</v>
      </c>
      <c r="H185" s="367" t="s">
        <v>399</v>
      </c>
      <c r="I185" s="367" t="s">
        <v>838</v>
      </c>
      <c r="J185" s="367" t="s">
        <v>594</v>
      </c>
      <c r="K185" s="367" t="s">
        <v>839</v>
      </c>
      <c r="L185" s="368">
        <v>104.9</v>
      </c>
      <c r="M185" s="368">
        <v>104.9</v>
      </c>
      <c r="N185" s="367">
        <v>1</v>
      </c>
      <c r="O185" s="432">
        <v>1</v>
      </c>
      <c r="P185" s="368">
        <v>104.9</v>
      </c>
      <c r="Q185" s="390">
        <v>1</v>
      </c>
      <c r="R185" s="367">
        <v>1</v>
      </c>
      <c r="S185" s="390">
        <v>1</v>
      </c>
      <c r="T185" s="432">
        <v>1</v>
      </c>
      <c r="U185" s="414">
        <v>1</v>
      </c>
    </row>
    <row r="186" spans="1:21" ht="14.4" customHeight="1" x14ac:dyDescent="0.3">
      <c r="A186" s="366">
        <v>29</v>
      </c>
      <c r="B186" s="367" t="s">
        <v>400</v>
      </c>
      <c r="C186" s="367">
        <v>89301292</v>
      </c>
      <c r="D186" s="430" t="s">
        <v>1417</v>
      </c>
      <c r="E186" s="431" t="s">
        <v>676</v>
      </c>
      <c r="F186" s="367" t="s">
        <v>667</v>
      </c>
      <c r="G186" s="367" t="s">
        <v>695</v>
      </c>
      <c r="H186" s="367" t="s">
        <v>399</v>
      </c>
      <c r="I186" s="367" t="s">
        <v>593</v>
      </c>
      <c r="J186" s="367" t="s">
        <v>594</v>
      </c>
      <c r="K186" s="367" t="s">
        <v>696</v>
      </c>
      <c r="L186" s="368">
        <v>314.69</v>
      </c>
      <c r="M186" s="368">
        <v>10384.77</v>
      </c>
      <c r="N186" s="367">
        <v>33</v>
      </c>
      <c r="O186" s="432">
        <v>22</v>
      </c>
      <c r="P186" s="368">
        <v>7552.5599999999995</v>
      </c>
      <c r="Q186" s="390">
        <v>0.72727272727272718</v>
      </c>
      <c r="R186" s="367">
        <v>24</v>
      </c>
      <c r="S186" s="390">
        <v>0.72727272727272729</v>
      </c>
      <c r="T186" s="432">
        <v>16</v>
      </c>
      <c r="U186" s="414">
        <v>0.72727272727272729</v>
      </c>
    </row>
    <row r="187" spans="1:21" ht="14.4" customHeight="1" x14ac:dyDescent="0.3">
      <c r="A187" s="366">
        <v>29</v>
      </c>
      <c r="B187" s="367" t="s">
        <v>400</v>
      </c>
      <c r="C187" s="367">
        <v>89301292</v>
      </c>
      <c r="D187" s="430" t="s">
        <v>1417</v>
      </c>
      <c r="E187" s="431" t="s">
        <v>676</v>
      </c>
      <c r="F187" s="367" t="s">
        <v>667</v>
      </c>
      <c r="G187" s="367" t="s">
        <v>1002</v>
      </c>
      <c r="H187" s="367" t="s">
        <v>571</v>
      </c>
      <c r="I187" s="367" t="s">
        <v>1003</v>
      </c>
      <c r="J187" s="367" t="s">
        <v>1004</v>
      </c>
      <c r="K187" s="367" t="s">
        <v>1005</v>
      </c>
      <c r="L187" s="368">
        <v>49.12</v>
      </c>
      <c r="M187" s="368">
        <v>98.24</v>
      </c>
      <c r="N187" s="367">
        <v>2</v>
      </c>
      <c r="O187" s="432">
        <v>1.5</v>
      </c>
      <c r="P187" s="368">
        <v>49.12</v>
      </c>
      <c r="Q187" s="390">
        <v>0.5</v>
      </c>
      <c r="R187" s="367">
        <v>1</v>
      </c>
      <c r="S187" s="390">
        <v>0.5</v>
      </c>
      <c r="T187" s="432">
        <v>1</v>
      </c>
      <c r="U187" s="414">
        <v>0.66666666666666663</v>
      </c>
    </row>
    <row r="188" spans="1:21" ht="14.4" customHeight="1" x14ac:dyDescent="0.3">
      <c r="A188" s="366">
        <v>29</v>
      </c>
      <c r="B188" s="367" t="s">
        <v>400</v>
      </c>
      <c r="C188" s="367">
        <v>89301292</v>
      </c>
      <c r="D188" s="430" t="s">
        <v>1417</v>
      </c>
      <c r="E188" s="431" t="s">
        <v>676</v>
      </c>
      <c r="F188" s="367" t="s">
        <v>667</v>
      </c>
      <c r="G188" s="367" t="s">
        <v>1002</v>
      </c>
      <c r="H188" s="367" t="s">
        <v>571</v>
      </c>
      <c r="I188" s="367" t="s">
        <v>1036</v>
      </c>
      <c r="J188" s="367" t="s">
        <v>1037</v>
      </c>
      <c r="K188" s="367" t="s">
        <v>1038</v>
      </c>
      <c r="L188" s="368">
        <v>49.12</v>
      </c>
      <c r="M188" s="368">
        <v>49.12</v>
      </c>
      <c r="N188" s="367">
        <v>1</v>
      </c>
      <c r="O188" s="432">
        <v>1</v>
      </c>
      <c r="P188" s="368"/>
      <c r="Q188" s="390">
        <v>0</v>
      </c>
      <c r="R188" s="367"/>
      <c r="S188" s="390">
        <v>0</v>
      </c>
      <c r="T188" s="432"/>
      <c r="U188" s="414">
        <v>0</v>
      </c>
    </row>
    <row r="189" spans="1:21" ht="14.4" customHeight="1" x14ac:dyDescent="0.3">
      <c r="A189" s="366">
        <v>29</v>
      </c>
      <c r="B189" s="367" t="s">
        <v>400</v>
      </c>
      <c r="C189" s="367">
        <v>89301292</v>
      </c>
      <c r="D189" s="430" t="s">
        <v>1417</v>
      </c>
      <c r="E189" s="431" t="s">
        <v>676</v>
      </c>
      <c r="F189" s="367" t="s">
        <v>667</v>
      </c>
      <c r="G189" s="367" t="s">
        <v>1002</v>
      </c>
      <c r="H189" s="367" t="s">
        <v>571</v>
      </c>
      <c r="I189" s="367" t="s">
        <v>1039</v>
      </c>
      <c r="J189" s="367" t="s">
        <v>1037</v>
      </c>
      <c r="K189" s="367" t="s">
        <v>1040</v>
      </c>
      <c r="L189" s="368">
        <v>147.36000000000001</v>
      </c>
      <c r="M189" s="368">
        <v>147.36000000000001</v>
      </c>
      <c r="N189" s="367">
        <v>1</v>
      </c>
      <c r="O189" s="432">
        <v>1</v>
      </c>
      <c r="P189" s="368"/>
      <c r="Q189" s="390">
        <v>0</v>
      </c>
      <c r="R189" s="367"/>
      <c r="S189" s="390">
        <v>0</v>
      </c>
      <c r="T189" s="432"/>
      <c r="U189" s="414">
        <v>0</v>
      </c>
    </row>
    <row r="190" spans="1:21" ht="14.4" customHeight="1" x14ac:dyDescent="0.3">
      <c r="A190" s="366">
        <v>29</v>
      </c>
      <c r="B190" s="367" t="s">
        <v>400</v>
      </c>
      <c r="C190" s="367">
        <v>89301292</v>
      </c>
      <c r="D190" s="430" t="s">
        <v>1417</v>
      </c>
      <c r="E190" s="431" t="s">
        <v>676</v>
      </c>
      <c r="F190" s="367" t="s">
        <v>667</v>
      </c>
      <c r="G190" s="367" t="s">
        <v>1002</v>
      </c>
      <c r="H190" s="367" t="s">
        <v>571</v>
      </c>
      <c r="I190" s="367" t="s">
        <v>1041</v>
      </c>
      <c r="J190" s="367" t="s">
        <v>1042</v>
      </c>
      <c r="K190" s="367" t="s">
        <v>1043</v>
      </c>
      <c r="L190" s="368">
        <v>55.35</v>
      </c>
      <c r="M190" s="368">
        <v>55.35</v>
      </c>
      <c r="N190" s="367">
        <v>1</v>
      </c>
      <c r="O190" s="432">
        <v>1</v>
      </c>
      <c r="P190" s="368">
        <v>55.35</v>
      </c>
      <c r="Q190" s="390">
        <v>1</v>
      </c>
      <c r="R190" s="367">
        <v>1</v>
      </c>
      <c r="S190" s="390">
        <v>1</v>
      </c>
      <c r="T190" s="432">
        <v>1</v>
      </c>
      <c r="U190" s="414">
        <v>1</v>
      </c>
    </row>
    <row r="191" spans="1:21" ht="14.4" customHeight="1" x14ac:dyDescent="0.3">
      <c r="A191" s="366">
        <v>29</v>
      </c>
      <c r="B191" s="367" t="s">
        <v>400</v>
      </c>
      <c r="C191" s="367">
        <v>89301292</v>
      </c>
      <c r="D191" s="430" t="s">
        <v>1417</v>
      </c>
      <c r="E191" s="431" t="s">
        <v>676</v>
      </c>
      <c r="F191" s="367" t="s">
        <v>667</v>
      </c>
      <c r="G191" s="367" t="s">
        <v>1002</v>
      </c>
      <c r="H191" s="367" t="s">
        <v>571</v>
      </c>
      <c r="I191" s="367" t="s">
        <v>1044</v>
      </c>
      <c r="J191" s="367" t="s">
        <v>1045</v>
      </c>
      <c r="K191" s="367" t="s">
        <v>1046</v>
      </c>
      <c r="L191" s="368">
        <v>41.5</v>
      </c>
      <c r="M191" s="368">
        <v>41.5</v>
      </c>
      <c r="N191" s="367">
        <v>1</v>
      </c>
      <c r="O191" s="432">
        <v>1</v>
      </c>
      <c r="P191" s="368">
        <v>41.5</v>
      </c>
      <c r="Q191" s="390">
        <v>1</v>
      </c>
      <c r="R191" s="367">
        <v>1</v>
      </c>
      <c r="S191" s="390">
        <v>1</v>
      </c>
      <c r="T191" s="432">
        <v>1</v>
      </c>
      <c r="U191" s="414">
        <v>1</v>
      </c>
    </row>
    <row r="192" spans="1:21" ht="14.4" customHeight="1" x14ac:dyDescent="0.3">
      <c r="A192" s="366">
        <v>29</v>
      </c>
      <c r="B192" s="367" t="s">
        <v>400</v>
      </c>
      <c r="C192" s="367">
        <v>89301292</v>
      </c>
      <c r="D192" s="430" t="s">
        <v>1417</v>
      </c>
      <c r="E192" s="431" t="s">
        <v>676</v>
      </c>
      <c r="F192" s="367" t="s">
        <v>668</v>
      </c>
      <c r="G192" s="367" t="s">
        <v>697</v>
      </c>
      <c r="H192" s="367" t="s">
        <v>399</v>
      </c>
      <c r="I192" s="367" t="s">
        <v>698</v>
      </c>
      <c r="J192" s="367" t="s">
        <v>699</v>
      </c>
      <c r="K192" s="367" t="s">
        <v>700</v>
      </c>
      <c r="L192" s="368">
        <v>566</v>
      </c>
      <c r="M192" s="368">
        <v>20376</v>
      </c>
      <c r="N192" s="367">
        <v>36</v>
      </c>
      <c r="O192" s="432">
        <v>18</v>
      </c>
      <c r="P192" s="368">
        <v>19244</v>
      </c>
      <c r="Q192" s="390">
        <v>0.94444444444444442</v>
      </c>
      <c r="R192" s="367">
        <v>34</v>
      </c>
      <c r="S192" s="390">
        <v>0.94444444444444442</v>
      </c>
      <c r="T192" s="432">
        <v>17</v>
      </c>
      <c r="U192" s="414">
        <v>0.94444444444444442</v>
      </c>
    </row>
    <row r="193" spans="1:21" ht="14.4" customHeight="1" x14ac:dyDescent="0.3">
      <c r="A193" s="366">
        <v>29</v>
      </c>
      <c r="B193" s="367" t="s">
        <v>400</v>
      </c>
      <c r="C193" s="367">
        <v>89301292</v>
      </c>
      <c r="D193" s="430" t="s">
        <v>1417</v>
      </c>
      <c r="E193" s="431" t="s">
        <v>676</v>
      </c>
      <c r="F193" s="367" t="s">
        <v>668</v>
      </c>
      <c r="G193" s="367" t="s">
        <v>701</v>
      </c>
      <c r="H193" s="367" t="s">
        <v>399</v>
      </c>
      <c r="I193" s="367" t="s">
        <v>1047</v>
      </c>
      <c r="J193" s="367" t="s">
        <v>953</v>
      </c>
      <c r="K193" s="367" t="s">
        <v>1048</v>
      </c>
      <c r="L193" s="368">
        <v>6.11</v>
      </c>
      <c r="M193" s="368">
        <v>12.22</v>
      </c>
      <c r="N193" s="367">
        <v>2</v>
      </c>
      <c r="O193" s="432">
        <v>2</v>
      </c>
      <c r="P193" s="368">
        <v>12.22</v>
      </c>
      <c r="Q193" s="390">
        <v>1</v>
      </c>
      <c r="R193" s="367">
        <v>2</v>
      </c>
      <c r="S193" s="390">
        <v>1</v>
      </c>
      <c r="T193" s="432">
        <v>2</v>
      </c>
      <c r="U193" s="414">
        <v>1</v>
      </c>
    </row>
    <row r="194" spans="1:21" ht="14.4" customHeight="1" x14ac:dyDescent="0.3">
      <c r="A194" s="366">
        <v>29</v>
      </c>
      <c r="B194" s="367" t="s">
        <v>400</v>
      </c>
      <c r="C194" s="367">
        <v>89301292</v>
      </c>
      <c r="D194" s="430" t="s">
        <v>1417</v>
      </c>
      <c r="E194" s="431" t="s">
        <v>676</v>
      </c>
      <c r="F194" s="367" t="s">
        <v>668</v>
      </c>
      <c r="G194" s="367" t="s">
        <v>701</v>
      </c>
      <c r="H194" s="367" t="s">
        <v>399</v>
      </c>
      <c r="I194" s="367" t="s">
        <v>952</v>
      </c>
      <c r="J194" s="367" t="s">
        <v>953</v>
      </c>
      <c r="K194" s="367" t="s">
        <v>954</v>
      </c>
      <c r="L194" s="368">
        <v>8</v>
      </c>
      <c r="M194" s="368">
        <v>128</v>
      </c>
      <c r="N194" s="367">
        <v>16</v>
      </c>
      <c r="O194" s="432">
        <v>8</v>
      </c>
      <c r="P194" s="368">
        <v>56</v>
      </c>
      <c r="Q194" s="390">
        <v>0.4375</v>
      </c>
      <c r="R194" s="367">
        <v>7</v>
      </c>
      <c r="S194" s="390">
        <v>0.4375</v>
      </c>
      <c r="T194" s="432">
        <v>4</v>
      </c>
      <c r="U194" s="414">
        <v>0.5</v>
      </c>
    </row>
    <row r="195" spans="1:21" ht="14.4" customHeight="1" x14ac:dyDescent="0.3">
      <c r="A195" s="366">
        <v>29</v>
      </c>
      <c r="B195" s="367" t="s">
        <v>400</v>
      </c>
      <c r="C195" s="367">
        <v>89301292</v>
      </c>
      <c r="D195" s="430" t="s">
        <v>1417</v>
      </c>
      <c r="E195" s="431" t="s">
        <v>676</v>
      </c>
      <c r="F195" s="367" t="s">
        <v>668</v>
      </c>
      <c r="G195" s="367" t="s">
        <v>701</v>
      </c>
      <c r="H195" s="367" t="s">
        <v>399</v>
      </c>
      <c r="I195" s="367" t="s">
        <v>874</v>
      </c>
      <c r="J195" s="367" t="s">
        <v>875</v>
      </c>
      <c r="K195" s="367" t="s">
        <v>876</v>
      </c>
      <c r="L195" s="368">
        <v>100</v>
      </c>
      <c r="M195" s="368">
        <v>100</v>
      </c>
      <c r="N195" s="367">
        <v>1</v>
      </c>
      <c r="O195" s="432">
        <v>1</v>
      </c>
      <c r="P195" s="368"/>
      <c r="Q195" s="390">
        <v>0</v>
      </c>
      <c r="R195" s="367"/>
      <c r="S195" s="390">
        <v>0</v>
      </c>
      <c r="T195" s="432"/>
      <c r="U195" s="414">
        <v>0</v>
      </c>
    </row>
    <row r="196" spans="1:21" ht="14.4" customHeight="1" x14ac:dyDescent="0.3">
      <c r="A196" s="366">
        <v>29</v>
      </c>
      <c r="B196" s="367" t="s">
        <v>400</v>
      </c>
      <c r="C196" s="367">
        <v>89301292</v>
      </c>
      <c r="D196" s="430" t="s">
        <v>1417</v>
      </c>
      <c r="E196" s="431" t="s">
        <v>676</v>
      </c>
      <c r="F196" s="367" t="s">
        <v>668</v>
      </c>
      <c r="G196" s="367" t="s">
        <v>701</v>
      </c>
      <c r="H196" s="367" t="s">
        <v>399</v>
      </c>
      <c r="I196" s="367" t="s">
        <v>877</v>
      </c>
      <c r="J196" s="367" t="s">
        <v>703</v>
      </c>
      <c r="K196" s="367" t="s">
        <v>878</v>
      </c>
      <c r="L196" s="368">
        <v>133.69</v>
      </c>
      <c r="M196" s="368">
        <v>802.1400000000001</v>
      </c>
      <c r="N196" s="367">
        <v>6</v>
      </c>
      <c r="O196" s="432">
        <v>6</v>
      </c>
      <c r="P196" s="368">
        <v>802.1400000000001</v>
      </c>
      <c r="Q196" s="390">
        <v>1</v>
      </c>
      <c r="R196" s="367">
        <v>6</v>
      </c>
      <c r="S196" s="390">
        <v>1</v>
      </c>
      <c r="T196" s="432">
        <v>6</v>
      </c>
      <c r="U196" s="414">
        <v>1</v>
      </c>
    </row>
    <row r="197" spans="1:21" ht="14.4" customHeight="1" x14ac:dyDescent="0.3">
      <c r="A197" s="366">
        <v>29</v>
      </c>
      <c r="B197" s="367" t="s">
        <v>400</v>
      </c>
      <c r="C197" s="367">
        <v>89301292</v>
      </c>
      <c r="D197" s="430" t="s">
        <v>1417</v>
      </c>
      <c r="E197" s="431" t="s">
        <v>676</v>
      </c>
      <c r="F197" s="367" t="s">
        <v>668</v>
      </c>
      <c r="G197" s="367" t="s">
        <v>701</v>
      </c>
      <c r="H197" s="367" t="s">
        <v>399</v>
      </c>
      <c r="I197" s="367" t="s">
        <v>879</v>
      </c>
      <c r="J197" s="367" t="s">
        <v>703</v>
      </c>
      <c r="K197" s="367" t="s">
        <v>880</v>
      </c>
      <c r="L197" s="368">
        <v>175.15</v>
      </c>
      <c r="M197" s="368">
        <v>2101.8000000000002</v>
      </c>
      <c r="N197" s="367">
        <v>12</v>
      </c>
      <c r="O197" s="432">
        <v>9</v>
      </c>
      <c r="P197" s="368">
        <v>700.6</v>
      </c>
      <c r="Q197" s="390">
        <v>0.33333333333333331</v>
      </c>
      <c r="R197" s="367">
        <v>4</v>
      </c>
      <c r="S197" s="390">
        <v>0.33333333333333331</v>
      </c>
      <c r="T197" s="432">
        <v>3</v>
      </c>
      <c r="U197" s="414">
        <v>0.33333333333333331</v>
      </c>
    </row>
    <row r="198" spans="1:21" ht="14.4" customHeight="1" x14ac:dyDescent="0.3">
      <c r="A198" s="366">
        <v>29</v>
      </c>
      <c r="B198" s="367" t="s">
        <v>400</v>
      </c>
      <c r="C198" s="367">
        <v>89301292</v>
      </c>
      <c r="D198" s="430" t="s">
        <v>1417</v>
      </c>
      <c r="E198" s="431" t="s">
        <v>676</v>
      </c>
      <c r="F198" s="367" t="s">
        <v>668</v>
      </c>
      <c r="G198" s="367" t="s">
        <v>701</v>
      </c>
      <c r="H198" s="367" t="s">
        <v>399</v>
      </c>
      <c r="I198" s="367" t="s">
        <v>702</v>
      </c>
      <c r="J198" s="367" t="s">
        <v>703</v>
      </c>
      <c r="K198" s="367" t="s">
        <v>704</v>
      </c>
      <c r="L198" s="368">
        <v>200</v>
      </c>
      <c r="M198" s="368">
        <v>8400</v>
      </c>
      <c r="N198" s="367">
        <v>42</v>
      </c>
      <c r="O198" s="432">
        <v>31</v>
      </c>
      <c r="P198" s="368">
        <v>6000</v>
      </c>
      <c r="Q198" s="390">
        <v>0.7142857142857143</v>
      </c>
      <c r="R198" s="367">
        <v>30</v>
      </c>
      <c r="S198" s="390">
        <v>0.7142857142857143</v>
      </c>
      <c r="T198" s="432">
        <v>21</v>
      </c>
      <c r="U198" s="414">
        <v>0.67741935483870963</v>
      </c>
    </row>
    <row r="199" spans="1:21" ht="14.4" customHeight="1" x14ac:dyDescent="0.3">
      <c r="A199" s="366">
        <v>29</v>
      </c>
      <c r="B199" s="367" t="s">
        <v>400</v>
      </c>
      <c r="C199" s="367">
        <v>89301292</v>
      </c>
      <c r="D199" s="430" t="s">
        <v>1417</v>
      </c>
      <c r="E199" s="431" t="s">
        <v>676</v>
      </c>
      <c r="F199" s="367" t="s">
        <v>668</v>
      </c>
      <c r="G199" s="367" t="s">
        <v>701</v>
      </c>
      <c r="H199" s="367" t="s">
        <v>399</v>
      </c>
      <c r="I199" s="367" t="s">
        <v>958</v>
      </c>
      <c r="J199" s="367" t="s">
        <v>959</v>
      </c>
      <c r="K199" s="367" t="s">
        <v>960</v>
      </c>
      <c r="L199" s="368">
        <v>120</v>
      </c>
      <c r="M199" s="368">
        <v>120</v>
      </c>
      <c r="N199" s="367">
        <v>1</v>
      </c>
      <c r="O199" s="432">
        <v>1</v>
      </c>
      <c r="P199" s="368"/>
      <c r="Q199" s="390">
        <v>0</v>
      </c>
      <c r="R199" s="367"/>
      <c r="S199" s="390">
        <v>0</v>
      </c>
      <c r="T199" s="432"/>
      <c r="U199" s="414">
        <v>0</v>
      </c>
    </row>
    <row r="200" spans="1:21" ht="14.4" customHeight="1" x14ac:dyDescent="0.3">
      <c r="A200" s="366">
        <v>29</v>
      </c>
      <c r="B200" s="367" t="s">
        <v>400</v>
      </c>
      <c r="C200" s="367">
        <v>89301292</v>
      </c>
      <c r="D200" s="430" t="s">
        <v>1417</v>
      </c>
      <c r="E200" s="431" t="s">
        <v>676</v>
      </c>
      <c r="F200" s="367" t="s">
        <v>668</v>
      </c>
      <c r="G200" s="367" t="s">
        <v>701</v>
      </c>
      <c r="H200" s="367" t="s">
        <v>399</v>
      </c>
      <c r="I200" s="367" t="s">
        <v>881</v>
      </c>
      <c r="J200" s="367" t="s">
        <v>882</v>
      </c>
      <c r="K200" s="367" t="s">
        <v>883</v>
      </c>
      <c r="L200" s="368">
        <v>909.93</v>
      </c>
      <c r="M200" s="368">
        <v>909.93</v>
      </c>
      <c r="N200" s="367">
        <v>1</v>
      </c>
      <c r="O200" s="432">
        <v>1</v>
      </c>
      <c r="P200" s="368">
        <v>909.93</v>
      </c>
      <c r="Q200" s="390">
        <v>1</v>
      </c>
      <c r="R200" s="367">
        <v>1</v>
      </c>
      <c r="S200" s="390">
        <v>1</v>
      </c>
      <c r="T200" s="432">
        <v>1</v>
      </c>
      <c r="U200" s="414">
        <v>1</v>
      </c>
    </row>
    <row r="201" spans="1:21" ht="14.4" customHeight="1" x14ac:dyDescent="0.3">
      <c r="A201" s="366">
        <v>29</v>
      </c>
      <c r="B201" s="367" t="s">
        <v>400</v>
      </c>
      <c r="C201" s="367">
        <v>89301292</v>
      </c>
      <c r="D201" s="430" t="s">
        <v>1417</v>
      </c>
      <c r="E201" s="431" t="s">
        <v>676</v>
      </c>
      <c r="F201" s="367" t="s">
        <v>668</v>
      </c>
      <c r="G201" s="367" t="s">
        <v>701</v>
      </c>
      <c r="H201" s="367" t="s">
        <v>399</v>
      </c>
      <c r="I201" s="367" t="s">
        <v>1049</v>
      </c>
      <c r="J201" s="367" t="s">
        <v>1050</v>
      </c>
      <c r="K201" s="367" t="s">
        <v>1051</v>
      </c>
      <c r="L201" s="368">
        <v>55.18</v>
      </c>
      <c r="M201" s="368">
        <v>55.18</v>
      </c>
      <c r="N201" s="367">
        <v>1</v>
      </c>
      <c r="O201" s="432">
        <v>1</v>
      </c>
      <c r="P201" s="368"/>
      <c r="Q201" s="390">
        <v>0</v>
      </c>
      <c r="R201" s="367"/>
      <c r="S201" s="390">
        <v>0</v>
      </c>
      <c r="T201" s="432"/>
      <c r="U201" s="414">
        <v>0</v>
      </c>
    </row>
    <row r="202" spans="1:21" ht="14.4" customHeight="1" x14ac:dyDescent="0.3">
      <c r="A202" s="366">
        <v>29</v>
      </c>
      <c r="B202" s="367" t="s">
        <v>400</v>
      </c>
      <c r="C202" s="367">
        <v>89301292</v>
      </c>
      <c r="D202" s="430" t="s">
        <v>1417</v>
      </c>
      <c r="E202" s="431" t="s">
        <v>676</v>
      </c>
      <c r="F202" s="367" t="s">
        <v>668</v>
      </c>
      <c r="G202" s="367" t="s">
        <v>701</v>
      </c>
      <c r="H202" s="367" t="s">
        <v>399</v>
      </c>
      <c r="I202" s="367" t="s">
        <v>890</v>
      </c>
      <c r="J202" s="367" t="s">
        <v>891</v>
      </c>
      <c r="K202" s="367" t="s">
        <v>892</v>
      </c>
      <c r="L202" s="368">
        <v>106</v>
      </c>
      <c r="M202" s="368">
        <v>1060</v>
      </c>
      <c r="N202" s="367">
        <v>10</v>
      </c>
      <c r="O202" s="432">
        <v>1</v>
      </c>
      <c r="P202" s="368"/>
      <c r="Q202" s="390">
        <v>0</v>
      </c>
      <c r="R202" s="367"/>
      <c r="S202" s="390">
        <v>0</v>
      </c>
      <c r="T202" s="432"/>
      <c r="U202" s="414">
        <v>0</v>
      </c>
    </row>
    <row r="203" spans="1:21" ht="14.4" customHeight="1" x14ac:dyDescent="0.3">
      <c r="A203" s="366">
        <v>29</v>
      </c>
      <c r="B203" s="367" t="s">
        <v>400</v>
      </c>
      <c r="C203" s="367">
        <v>89301292</v>
      </c>
      <c r="D203" s="430" t="s">
        <v>1417</v>
      </c>
      <c r="E203" s="431" t="s">
        <v>676</v>
      </c>
      <c r="F203" s="367" t="s">
        <v>668</v>
      </c>
      <c r="G203" s="367" t="s">
        <v>701</v>
      </c>
      <c r="H203" s="367" t="s">
        <v>399</v>
      </c>
      <c r="I203" s="367" t="s">
        <v>1052</v>
      </c>
      <c r="J203" s="367" t="s">
        <v>891</v>
      </c>
      <c r="K203" s="367" t="s">
        <v>1053</v>
      </c>
      <c r="L203" s="368">
        <v>128</v>
      </c>
      <c r="M203" s="368">
        <v>256</v>
      </c>
      <c r="N203" s="367">
        <v>2</v>
      </c>
      <c r="O203" s="432">
        <v>2</v>
      </c>
      <c r="P203" s="368"/>
      <c r="Q203" s="390">
        <v>0</v>
      </c>
      <c r="R203" s="367"/>
      <c r="S203" s="390">
        <v>0</v>
      </c>
      <c r="T203" s="432"/>
      <c r="U203" s="414">
        <v>0</v>
      </c>
    </row>
    <row r="204" spans="1:21" ht="14.4" customHeight="1" x14ac:dyDescent="0.3">
      <c r="A204" s="366">
        <v>29</v>
      </c>
      <c r="B204" s="367" t="s">
        <v>400</v>
      </c>
      <c r="C204" s="367">
        <v>89301292</v>
      </c>
      <c r="D204" s="430" t="s">
        <v>1417</v>
      </c>
      <c r="E204" s="431" t="s">
        <v>676</v>
      </c>
      <c r="F204" s="367" t="s">
        <v>668</v>
      </c>
      <c r="G204" s="367" t="s">
        <v>701</v>
      </c>
      <c r="H204" s="367" t="s">
        <v>399</v>
      </c>
      <c r="I204" s="367" t="s">
        <v>893</v>
      </c>
      <c r="J204" s="367" t="s">
        <v>891</v>
      </c>
      <c r="K204" s="367" t="s">
        <v>894</v>
      </c>
      <c r="L204" s="368">
        <v>156</v>
      </c>
      <c r="M204" s="368">
        <v>156</v>
      </c>
      <c r="N204" s="367">
        <v>1</v>
      </c>
      <c r="O204" s="432">
        <v>1</v>
      </c>
      <c r="P204" s="368">
        <v>156</v>
      </c>
      <c r="Q204" s="390">
        <v>1</v>
      </c>
      <c r="R204" s="367">
        <v>1</v>
      </c>
      <c r="S204" s="390">
        <v>1</v>
      </c>
      <c r="T204" s="432">
        <v>1</v>
      </c>
      <c r="U204" s="414">
        <v>1</v>
      </c>
    </row>
    <row r="205" spans="1:21" ht="14.4" customHeight="1" x14ac:dyDescent="0.3">
      <c r="A205" s="366">
        <v>29</v>
      </c>
      <c r="B205" s="367" t="s">
        <v>400</v>
      </c>
      <c r="C205" s="367">
        <v>89301292</v>
      </c>
      <c r="D205" s="430" t="s">
        <v>1417</v>
      </c>
      <c r="E205" s="431" t="s">
        <v>676</v>
      </c>
      <c r="F205" s="367" t="s">
        <v>668</v>
      </c>
      <c r="G205" s="367" t="s">
        <v>701</v>
      </c>
      <c r="H205" s="367" t="s">
        <v>399</v>
      </c>
      <c r="I205" s="367" t="s">
        <v>906</v>
      </c>
      <c r="J205" s="367" t="s">
        <v>896</v>
      </c>
      <c r="K205" s="367" t="s">
        <v>907</v>
      </c>
      <c r="L205" s="368">
        <v>1127.46</v>
      </c>
      <c r="M205" s="368">
        <v>2254.92</v>
      </c>
      <c r="N205" s="367">
        <v>2</v>
      </c>
      <c r="O205" s="432">
        <v>1</v>
      </c>
      <c r="P205" s="368">
        <v>2254.92</v>
      </c>
      <c r="Q205" s="390">
        <v>1</v>
      </c>
      <c r="R205" s="367">
        <v>2</v>
      </c>
      <c r="S205" s="390">
        <v>1</v>
      </c>
      <c r="T205" s="432">
        <v>1</v>
      </c>
      <c r="U205" s="414">
        <v>1</v>
      </c>
    </row>
    <row r="206" spans="1:21" ht="14.4" customHeight="1" x14ac:dyDescent="0.3">
      <c r="A206" s="366">
        <v>29</v>
      </c>
      <c r="B206" s="367" t="s">
        <v>400</v>
      </c>
      <c r="C206" s="367">
        <v>89301292</v>
      </c>
      <c r="D206" s="430" t="s">
        <v>1417</v>
      </c>
      <c r="E206" s="431" t="s">
        <v>676</v>
      </c>
      <c r="F206" s="367" t="s">
        <v>668</v>
      </c>
      <c r="G206" s="367" t="s">
        <v>701</v>
      </c>
      <c r="H206" s="367" t="s">
        <v>399</v>
      </c>
      <c r="I206" s="367" t="s">
        <v>1022</v>
      </c>
      <c r="J206" s="367" t="s">
        <v>888</v>
      </c>
      <c r="K206" s="367" t="s">
        <v>1023</v>
      </c>
      <c r="L206" s="368">
        <v>9.85</v>
      </c>
      <c r="M206" s="368">
        <v>197</v>
      </c>
      <c r="N206" s="367">
        <v>20</v>
      </c>
      <c r="O206" s="432">
        <v>2</v>
      </c>
      <c r="P206" s="368">
        <v>98.5</v>
      </c>
      <c r="Q206" s="390">
        <v>0.5</v>
      </c>
      <c r="R206" s="367">
        <v>10</v>
      </c>
      <c r="S206" s="390">
        <v>0.5</v>
      </c>
      <c r="T206" s="432">
        <v>1</v>
      </c>
      <c r="U206" s="414">
        <v>0.5</v>
      </c>
    </row>
    <row r="207" spans="1:21" ht="14.4" customHeight="1" x14ac:dyDescent="0.3">
      <c r="A207" s="366">
        <v>29</v>
      </c>
      <c r="B207" s="367" t="s">
        <v>400</v>
      </c>
      <c r="C207" s="367">
        <v>89301292</v>
      </c>
      <c r="D207" s="430" t="s">
        <v>1417</v>
      </c>
      <c r="E207" s="431" t="s">
        <v>676</v>
      </c>
      <c r="F207" s="367" t="s">
        <v>668</v>
      </c>
      <c r="G207" s="367" t="s">
        <v>709</v>
      </c>
      <c r="H207" s="367" t="s">
        <v>399</v>
      </c>
      <c r="I207" s="367" t="s">
        <v>1054</v>
      </c>
      <c r="J207" s="367" t="s">
        <v>918</v>
      </c>
      <c r="K207" s="367" t="s">
        <v>1055</v>
      </c>
      <c r="L207" s="368">
        <v>50.5</v>
      </c>
      <c r="M207" s="368">
        <v>101</v>
      </c>
      <c r="N207" s="367">
        <v>2</v>
      </c>
      <c r="O207" s="432">
        <v>2</v>
      </c>
      <c r="P207" s="368">
        <v>101</v>
      </c>
      <c r="Q207" s="390">
        <v>1</v>
      </c>
      <c r="R207" s="367">
        <v>2</v>
      </c>
      <c r="S207" s="390">
        <v>1</v>
      </c>
      <c r="T207" s="432">
        <v>2</v>
      </c>
      <c r="U207" s="414">
        <v>1</v>
      </c>
    </row>
    <row r="208" spans="1:21" ht="14.4" customHeight="1" x14ac:dyDescent="0.3">
      <c r="A208" s="366">
        <v>29</v>
      </c>
      <c r="B208" s="367" t="s">
        <v>400</v>
      </c>
      <c r="C208" s="367">
        <v>89301292</v>
      </c>
      <c r="D208" s="430" t="s">
        <v>1417</v>
      </c>
      <c r="E208" s="431" t="s">
        <v>676</v>
      </c>
      <c r="F208" s="367" t="s">
        <v>668</v>
      </c>
      <c r="G208" s="367" t="s">
        <v>709</v>
      </c>
      <c r="H208" s="367" t="s">
        <v>399</v>
      </c>
      <c r="I208" s="367" t="s">
        <v>917</v>
      </c>
      <c r="J208" s="367" t="s">
        <v>918</v>
      </c>
      <c r="K208" s="367" t="s">
        <v>919</v>
      </c>
      <c r="L208" s="368">
        <v>58.5</v>
      </c>
      <c r="M208" s="368">
        <v>58.5</v>
      </c>
      <c r="N208" s="367">
        <v>1</v>
      </c>
      <c r="O208" s="432">
        <v>1</v>
      </c>
      <c r="P208" s="368">
        <v>58.5</v>
      </c>
      <c r="Q208" s="390">
        <v>1</v>
      </c>
      <c r="R208" s="367">
        <v>1</v>
      </c>
      <c r="S208" s="390">
        <v>1</v>
      </c>
      <c r="T208" s="432">
        <v>1</v>
      </c>
      <c r="U208" s="414">
        <v>1</v>
      </c>
    </row>
    <row r="209" spans="1:21" ht="14.4" customHeight="1" x14ac:dyDescent="0.3">
      <c r="A209" s="366">
        <v>29</v>
      </c>
      <c r="B209" s="367" t="s">
        <v>400</v>
      </c>
      <c r="C209" s="367">
        <v>89301292</v>
      </c>
      <c r="D209" s="430" t="s">
        <v>1417</v>
      </c>
      <c r="E209" s="431" t="s">
        <v>676</v>
      </c>
      <c r="F209" s="367" t="s">
        <v>668</v>
      </c>
      <c r="G209" s="367" t="s">
        <v>709</v>
      </c>
      <c r="H209" s="367" t="s">
        <v>399</v>
      </c>
      <c r="I209" s="367" t="s">
        <v>1056</v>
      </c>
      <c r="J209" s="367" t="s">
        <v>1057</v>
      </c>
      <c r="K209" s="367" t="s">
        <v>1058</v>
      </c>
      <c r="L209" s="368">
        <v>378.48</v>
      </c>
      <c r="M209" s="368">
        <v>378.48</v>
      </c>
      <c r="N209" s="367">
        <v>1</v>
      </c>
      <c r="O209" s="432">
        <v>1</v>
      </c>
      <c r="P209" s="368">
        <v>378.48</v>
      </c>
      <c r="Q209" s="390">
        <v>1</v>
      </c>
      <c r="R209" s="367">
        <v>1</v>
      </c>
      <c r="S209" s="390">
        <v>1</v>
      </c>
      <c r="T209" s="432">
        <v>1</v>
      </c>
      <c r="U209" s="414">
        <v>1</v>
      </c>
    </row>
    <row r="210" spans="1:21" ht="14.4" customHeight="1" x14ac:dyDescent="0.3">
      <c r="A210" s="366">
        <v>29</v>
      </c>
      <c r="B210" s="367" t="s">
        <v>400</v>
      </c>
      <c r="C210" s="367">
        <v>89301292</v>
      </c>
      <c r="D210" s="430" t="s">
        <v>1417</v>
      </c>
      <c r="E210" s="431" t="s">
        <v>676</v>
      </c>
      <c r="F210" s="367" t="s">
        <v>668</v>
      </c>
      <c r="G210" s="367" t="s">
        <v>709</v>
      </c>
      <c r="H210" s="367" t="s">
        <v>399</v>
      </c>
      <c r="I210" s="367" t="s">
        <v>1059</v>
      </c>
      <c r="J210" s="367" t="s">
        <v>1060</v>
      </c>
      <c r="K210" s="367" t="s">
        <v>1061</v>
      </c>
      <c r="L210" s="368">
        <v>378.48</v>
      </c>
      <c r="M210" s="368">
        <v>1135.44</v>
      </c>
      <c r="N210" s="367">
        <v>3</v>
      </c>
      <c r="O210" s="432">
        <v>3</v>
      </c>
      <c r="P210" s="368">
        <v>1135.44</v>
      </c>
      <c r="Q210" s="390">
        <v>1</v>
      </c>
      <c r="R210" s="367">
        <v>3</v>
      </c>
      <c r="S210" s="390">
        <v>1</v>
      </c>
      <c r="T210" s="432">
        <v>3</v>
      </c>
      <c r="U210" s="414">
        <v>1</v>
      </c>
    </row>
    <row r="211" spans="1:21" ht="14.4" customHeight="1" x14ac:dyDescent="0.3">
      <c r="A211" s="366">
        <v>29</v>
      </c>
      <c r="B211" s="367" t="s">
        <v>400</v>
      </c>
      <c r="C211" s="367">
        <v>89301292</v>
      </c>
      <c r="D211" s="430" t="s">
        <v>1417</v>
      </c>
      <c r="E211" s="431" t="s">
        <v>676</v>
      </c>
      <c r="F211" s="367" t="s">
        <v>668</v>
      </c>
      <c r="G211" s="367" t="s">
        <v>709</v>
      </c>
      <c r="H211" s="367" t="s">
        <v>399</v>
      </c>
      <c r="I211" s="367" t="s">
        <v>710</v>
      </c>
      <c r="J211" s="367" t="s">
        <v>711</v>
      </c>
      <c r="K211" s="367" t="s">
        <v>712</v>
      </c>
      <c r="L211" s="368">
        <v>378.48</v>
      </c>
      <c r="M211" s="368">
        <v>378.48</v>
      </c>
      <c r="N211" s="367">
        <v>1</v>
      </c>
      <c r="O211" s="432">
        <v>1</v>
      </c>
      <c r="P211" s="368">
        <v>378.48</v>
      </c>
      <c r="Q211" s="390">
        <v>1</v>
      </c>
      <c r="R211" s="367">
        <v>1</v>
      </c>
      <c r="S211" s="390">
        <v>1</v>
      </c>
      <c r="T211" s="432">
        <v>1</v>
      </c>
      <c r="U211" s="414">
        <v>1</v>
      </c>
    </row>
    <row r="212" spans="1:21" ht="14.4" customHeight="1" x14ac:dyDescent="0.3">
      <c r="A212" s="366">
        <v>29</v>
      </c>
      <c r="B212" s="367" t="s">
        <v>400</v>
      </c>
      <c r="C212" s="367">
        <v>89301292</v>
      </c>
      <c r="D212" s="430" t="s">
        <v>1417</v>
      </c>
      <c r="E212" s="431" t="s">
        <v>677</v>
      </c>
      <c r="F212" s="367" t="s">
        <v>667</v>
      </c>
      <c r="G212" s="367" t="s">
        <v>684</v>
      </c>
      <c r="H212" s="367" t="s">
        <v>571</v>
      </c>
      <c r="I212" s="367" t="s">
        <v>720</v>
      </c>
      <c r="J212" s="367" t="s">
        <v>686</v>
      </c>
      <c r="K212" s="367" t="s">
        <v>719</v>
      </c>
      <c r="L212" s="368">
        <v>333.31</v>
      </c>
      <c r="M212" s="368">
        <v>4999.6499999999996</v>
      </c>
      <c r="N212" s="367">
        <v>15</v>
      </c>
      <c r="O212" s="432">
        <v>12</v>
      </c>
      <c r="P212" s="368">
        <v>3333.1</v>
      </c>
      <c r="Q212" s="390">
        <v>0.66666666666666674</v>
      </c>
      <c r="R212" s="367">
        <v>10</v>
      </c>
      <c r="S212" s="390">
        <v>0.66666666666666663</v>
      </c>
      <c r="T212" s="432">
        <v>8.5</v>
      </c>
      <c r="U212" s="414">
        <v>0.70833333333333337</v>
      </c>
    </row>
    <row r="213" spans="1:21" ht="14.4" customHeight="1" x14ac:dyDescent="0.3">
      <c r="A213" s="366">
        <v>29</v>
      </c>
      <c r="B213" s="367" t="s">
        <v>400</v>
      </c>
      <c r="C213" s="367">
        <v>89301292</v>
      </c>
      <c r="D213" s="430" t="s">
        <v>1417</v>
      </c>
      <c r="E213" s="431" t="s">
        <v>677</v>
      </c>
      <c r="F213" s="367" t="s">
        <v>667</v>
      </c>
      <c r="G213" s="367" t="s">
        <v>684</v>
      </c>
      <c r="H213" s="367" t="s">
        <v>571</v>
      </c>
      <c r="I213" s="367" t="s">
        <v>931</v>
      </c>
      <c r="J213" s="367" t="s">
        <v>932</v>
      </c>
      <c r="K213" s="367" t="s">
        <v>933</v>
      </c>
      <c r="L213" s="368">
        <v>333.31</v>
      </c>
      <c r="M213" s="368">
        <v>999.93000000000006</v>
      </c>
      <c r="N213" s="367">
        <v>3</v>
      </c>
      <c r="O213" s="432">
        <v>3</v>
      </c>
      <c r="P213" s="368"/>
      <c r="Q213" s="390">
        <v>0</v>
      </c>
      <c r="R213" s="367"/>
      <c r="S213" s="390">
        <v>0</v>
      </c>
      <c r="T213" s="432"/>
      <c r="U213" s="414">
        <v>0</v>
      </c>
    </row>
    <row r="214" spans="1:21" ht="14.4" customHeight="1" x14ac:dyDescent="0.3">
      <c r="A214" s="366">
        <v>29</v>
      </c>
      <c r="B214" s="367" t="s">
        <v>400</v>
      </c>
      <c r="C214" s="367">
        <v>89301292</v>
      </c>
      <c r="D214" s="430" t="s">
        <v>1417</v>
      </c>
      <c r="E214" s="431" t="s">
        <v>677</v>
      </c>
      <c r="F214" s="367" t="s">
        <v>667</v>
      </c>
      <c r="G214" s="367" t="s">
        <v>990</v>
      </c>
      <c r="H214" s="367" t="s">
        <v>399</v>
      </c>
      <c r="I214" s="367" t="s">
        <v>1062</v>
      </c>
      <c r="J214" s="367" t="s">
        <v>1063</v>
      </c>
      <c r="K214" s="367" t="s">
        <v>1064</v>
      </c>
      <c r="L214" s="368">
        <v>44.1</v>
      </c>
      <c r="M214" s="368">
        <v>44.1</v>
      </c>
      <c r="N214" s="367">
        <v>1</v>
      </c>
      <c r="O214" s="432">
        <v>1</v>
      </c>
      <c r="P214" s="368">
        <v>44.1</v>
      </c>
      <c r="Q214" s="390">
        <v>1</v>
      </c>
      <c r="R214" s="367">
        <v>1</v>
      </c>
      <c r="S214" s="390">
        <v>1</v>
      </c>
      <c r="T214" s="432">
        <v>1</v>
      </c>
      <c r="U214" s="414">
        <v>1</v>
      </c>
    </row>
    <row r="215" spans="1:21" ht="14.4" customHeight="1" x14ac:dyDescent="0.3">
      <c r="A215" s="366">
        <v>29</v>
      </c>
      <c r="B215" s="367" t="s">
        <v>400</v>
      </c>
      <c r="C215" s="367">
        <v>89301292</v>
      </c>
      <c r="D215" s="430" t="s">
        <v>1417</v>
      </c>
      <c r="E215" s="431" t="s">
        <v>677</v>
      </c>
      <c r="F215" s="367" t="s">
        <v>667</v>
      </c>
      <c r="G215" s="367" t="s">
        <v>725</v>
      </c>
      <c r="H215" s="367" t="s">
        <v>571</v>
      </c>
      <c r="I215" s="367" t="s">
        <v>732</v>
      </c>
      <c r="J215" s="367" t="s">
        <v>733</v>
      </c>
      <c r="K215" s="367" t="s">
        <v>731</v>
      </c>
      <c r="L215" s="368">
        <v>69.86</v>
      </c>
      <c r="M215" s="368">
        <v>69.86</v>
      </c>
      <c r="N215" s="367">
        <v>1</v>
      </c>
      <c r="O215" s="432">
        <v>1</v>
      </c>
      <c r="P215" s="368">
        <v>69.86</v>
      </c>
      <c r="Q215" s="390">
        <v>1</v>
      </c>
      <c r="R215" s="367">
        <v>1</v>
      </c>
      <c r="S215" s="390">
        <v>1</v>
      </c>
      <c r="T215" s="432">
        <v>1</v>
      </c>
      <c r="U215" s="414">
        <v>1</v>
      </c>
    </row>
    <row r="216" spans="1:21" ht="14.4" customHeight="1" x14ac:dyDescent="0.3">
      <c r="A216" s="366">
        <v>29</v>
      </c>
      <c r="B216" s="367" t="s">
        <v>400</v>
      </c>
      <c r="C216" s="367">
        <v>89301292</v>
      </c>
      <c r="D216" s="430" t="s">
        <v>1417</v>
      </c>
      <c r="E216" s="431" t="s">
        <v>677</v>
      </c>
      <c r="F216" s="367" t="s">
        <v>667</v>
      </c>
      <c r="G216" s="367" t="s">
        <v>1065</v>
      </c>
      <c r="H216" s="367" t="s">
        <v>399</v>
      </c>
      <c r="I216" s="367" t="s">
        <v>443</v>
      </c>
      <c r="J216" s="367" t="s">
        <v>444</v>
      </c>
      <c r="K216" s="367" t="s">
        <v>1066</v>
      </c>
      <c r="L216" s="368">
        <v>77.55</v>
      </c>
      <c r="M216" s="368">
        <v>77.55</v>
      </c>
      <c r="N216" s="367">
        <v>1</v>
      </c>
      <c r="O216" s="432">
        <v>1</v>
      </c>
      <c r="P216" s="368">
        <v>77.55</v>
      </c>
      <c r="Q216" s="390">
        <v>1</v>
      </c>
      <c r="R216" s="367">
        <v>1</v>
      </c>
      <c r="S216" s="390">
        <v>1</v>
      </c>
      <c r="T216" s="432">
        <v>1</v>
      </c>
      <c r="U216" s="414">
        <v>1</v>
      </c>
    </row>
    <row r="217" spans="1:21" ht="14.4" customHeight="1" x14ac:dyDescent="0.3">
      <c r="A217" s="366">
        <v>29</v>
      </c>
      <c r="B217" s="367" t="s">
        <v>400</v>
      </c>
      <c r="C217" s="367">
        <v>89301292</v>
      </c>
      <c r="D217" s="430" t="s">
        <v>1417</v>
      </c>
      <c r="E217" s="431" t="s">
        <v>677</v>
      </c>
      <c r="F217" s="367" t="s">
        <v>667</v>
      </c>
      <c r="G217" s="367" t="s">
        <v>742</v>
      </c>
      <c r="H217" s="367" t="s">
        <v>399</v>
      </c>
      <c r="I217" s="367" t="s">
        <v>743</v>
      </c>
      <c r="J217" s="367" t="s">
        <v>744</v>
      </c>
      <c r="K217" s="367" t="s">
        <v>745</v>
      </c>
      <c r="L217" s="368">
        <v>0</v>
      </c>
      <c r="M217" s="368">
        <v>0</v>
      </c>
      <c r="N217" s="367">
        <v>1</v>
      </c>
      <c r="O217" s="432">
        <v>1</v>
      </c>
      <c r="P217" s="368">
        <v>0</v>
      </c>
      <c r="Q217" s="390"/>
      <c r="R217" s="367">
        <v>1</v>
      </c>
      <c r="S217" s="390">
        <v>1</v>
      </c>
      <c r="T217" s="432">
        <v>1</v>
      </c>
      <c r="U217" s="414">
        <v>1</v>
      </c>
    </row>
    <row r="218" spans="1:21" ht="14.4" customHeight="1" x14ac:dyDescent="0.3">
      <c r="A218" s="366">
        <v>29</v>
      </c>
      <c r="B218" s="367" t="s">
        <v>400</v>
      </c>
      <c r="C218" s="367">
        <v>89301292</v>
      </c>
      <c r="D218" s="430" t="s">
        <v>1417</v>
      </c>
      <c r="E218" s="431" t="s">
        <v>677</v>
      </c>
      <c r="F218" s="367" t="s">
        <v>667</v>
      </c>
      <c r="G218" s="367" t="s">
        <v>692</v>
      </c>
      <c r="H218" s="367" t="s">
        <v>399</v>
      </c>
      <c r="I218" s="367" t="s">
        <v>581</v>
      </c>
      <c r="J218" s="367" t="s">
        <v>582</v>
      </c>
      <c r="K218" s="367" t="s">
        <v>550</v>
      </c>
      <c r="L218" s="368">
        <v>31.64</v>
      </c>
      <c r="M218" s="368">
        <v>601.15999999999985</v>
      </c>
      <c r="N218" s="367">
        <v>19</v>
      </c>
      <c r="O218" s="432">
        <v>15.5</v>
      </c>
      <c r="P218" s="368">
        <v>221.48</v>
      </c>
      <c r="Q218" s="390">
        <v>0.36842105263157904</v>
      </c>
      <c r="R218" s="367">
        <v>7</v>
      </c>
      <c r="S218" s="390">
        <v>0.36842105263157893</v>
      </c>
      <c r="T218" s="432">
        <v>5.5</v>
      </c>
      <c r="U218" s="414">
        <v>0.35483870967741937</v>
      </c>
    </row>
    <row r="219" spans="1:21" ht="14.4" customHeight="1" x14ac:dyDescent="0.3">
      <c r="A219" s="366">
        <v>29</v>
      </c>
      <c r="B219" s="367" t="s">
        <v>400</v>
      </c>
      <c r="C219" s="367">
        <v>89301292</v>
      </c>
      <c r="D219" s="430" t="s">
        <v>1417</v>
      </c>
      <c r="E219" s="431" t="s">
        <v>677</v>
      </c>
      <c r="F219" s="367" t="s">
        <v>667</v>
      </c>
      <c r="G219" s="367" t="s">
        <v>692</v>
      </c>
      <c r="H219" s="367" t="s">
        <v>399</v>
      </c>
      <c r="I219" s="367" t="s">
        <v>758</v>
      </c>
      <c r="J219" s="367" t="s">
        <v>582</v>
      </c>
      <c r="K219" s="367" t="s">
        <v>759</v>
      </c>
      <c r="L219" s="368">
        <v>56.48</v>
      </c>
      <c r="M219" s="368">
        <v>112.96</v>
      </c>
      <c r="N219" s="367">
        <v>2</v>
      </c>
      <c r="O219" s="432">
        <v>2</v>
      </c>
      <c r="P219" s="368">
        <v>56.48</v>
      </c>
      <c r="Q219" s="390">
        <v>0.5</v>
      </c>
      <c r="R219" s="367">
        <v>1</v>
      </c>
      <c r="S219" s="390">
        <v>0.5</v>
      </c>
      <c r="T219" s="432">
        <v>1</v>
      </c>
      <c r="U219" s="414">
        <v>0.5</v>
      </c>
    </row>
    <row r="220" spans="1:21" ht="14.4" customHeight="1" x14ac:dyDescent="0.3">
      <c r="A220" s="366">
        <v>29</v>
      </c>
      <c r="B220" s="367" t="s">
        <v>400</v>
      </c>
      <c r="C220" s="367">
        <v>89301292</v>
      </c>
      <c r="D220" s="430" t="s">
        <v>1417</v>
      </c>
      <c r="E220" s="431" t="s">
        <v>677</v>
      </c>
      <c r="F220" s="367" t="s">
        <v>667</v>
      </c>
      <c r="G220" s="367" t="s">
        <v>1067</v>
      </c>
      <c r="H220" s="367" t="s">
        <v>399</v>
      </c>
      <c r="I220" s="367" t="s">
        <v>611</v>
      </c>
      <c r="J220" s="367" t="s">
        <v>612</v>
      </c>
      <c r="K220" s="367" t="s">
        <v>1068</v>
      </c>
      <c r="L220" s="368">
        <v>0</v>
      </c>
      <c r="M220" s="368">
        <v>0</v>
      </c>
      <c r="N220" s="367">
        <v>1</v>
      </c>
      <c r="O220" s="432">
        <v>0.5</v>
      </c>
      <c r="P220" s="368">
        <v>0</v>
      </c>
      <c r="Q220" s="390"/>
      <c r="R220" s="367">
        <v>1</v>
      </c>
      <c r="S220" s="390">
        <v>1</v>
      </c>
      <c r="T220" s="432">
        <v>0.5</v>
      </c>
      <c r="U220" s="414">
        <v>1</v>
      </c>
    </row>
    <row r="221" spans="1:21" ht="14.4" customHeight="1" x14ac:dyDescent="0.3">
      <c r="A221" s="366">
        <v>29</v>
      </c>
      <c r="B221" s="367" t="s">
        <v>400</v>
      </c>
      <c r="C221" s="367">
        <v>89301292</v>
      </c>
      <c r="D221" s="430" t="s">
        <v>1417</v>
      </c>
      <c r="E221" s="431" t="s">
        <v>677</v>
      </c>
      <c r="F221" s="367" t="s">
        <v>667</v>
      </c>
      <c r="G221" s="367" t="s">
        <v>764</v>
      </c>
      <c r="H221" s="367" t="s">
        <v>399</v>
      </c>
      <c r="I221" s="367" t="s">
        <v>765</v>
      </c>
      <c r="J221" s="367" t="s">
        <v>766</v>
      </c>
      <c r="K221" s="367" t="s">
        <v>767</v>
      </c>
      <c r="L221" s="368">
        <v>0</v>
      </c>
      <c r="M221" s="368">
        <v>0</v>
      </c>
      <c r="N221" s="367">
        <v>12</v>
      </c>
      <c r="O221" s="432">
        <v>4.5</v>
      </c>
      <c r="P221" s="368">
        <v>0</v>
      </c>
      <c r="Q221" s="390"/>
      <c r="R221" s="367">
        <v>6</v>
      </c>
      <c r="S221" s="390">
        <v>0.5</v>
      </c>
      <c r="T221" s="432">
        <v>2</v>
      </c>
      <c r="U221" s="414">
        <v>0.44444444444444442</v>
      </c>
    </row>
    <row r="222" spans="1:21" ht="14.4" customHeight="1" x14ac:dyDescent="0.3">
      <c r="A222" s="366">
        <v>29</v>
      </c>
      <c r="B222" s="367" t="s">
        <v>400</v>
      </c>
      <c r="C222" s="367">
        <v>89301292</v>
      </c>
      <c r="D222" s="430" t="s">
        <v>1417</v>
      </c>
      <c r="E222" s="431" t="s">
        <v>677</v>
      </c>
      <c r="F222" s="367" t="s">
        <v>667</v>
      </c>
      <c r="G222" s="367" t="s">
        <v>764</v>
      </c>
      <c r="H222" s="367" t="s">
        <v>399</v>
      </c>
      <c r="I222" s="367" t="s">
        <v>1069</v>
      </c>
      <c r="J222" s="367" t="s">
        <v>1070</v>
      </c>
      <c r="K222" s="367" t="s">
        <v>1071</v>
      </c>
      <c r="L222" s="368">
        <v>0</v>
      </c>
      <c r="M222" s="368">
        <v>0</v>
      </c>
      <c r="N222" s="367">
        <v>6</v>
      </c>
      <c r="O222" s="432">
        <v>2</v>
      </c>
      <c r="P222" s="368">
        <v>0</v>
      </c>
      <c r="Q222" s="390"/>
      <c r="R222" s="367">
        <v>3</v>
      </c>
      <c r="S222" s="390">
        <v>0.5</v>
      </c>
      <c r="T222" s="432">
        <v>1</v>
      </c>
      <c r="U222" s="414">
        <v>0.5</v>
      </c>
    </row>
    <row r="223" spans="1:21" ht="14.4" customHeight="1" x14ac:dyDescent="0.3">
      <c r="A223" s="366">
        <v>29</v>
      </c>
      <c r="B223" s="367" t="s">
        <v>400</v>
      </c>
      <c r="C223" s="367">
        <v>89301292</v>
      </c>
      <c r="D223" s="430" t="s">
        <v>1417</v>
      </c>
      <c r="E223" s="431" t="s">
        <v>677</v>
      </c>
      <c r="F223" s="367" t="s">
        <v>667</v>
      </c>
      <c r="G223" s="367" t="s">
        <v>764</v>
      </c>
      <c r="H223" s="367" t="s">
        <v>399</v>
      </c>
      <c r="I223" s="367" t="s">
        <v>1069</v>
      </c>
      <c r="J223" s="367" t="s">
        <v>1072</v>
      </c>
      <c r="K223" s="367" t="s">
        <v>1071</v>
      </c>
      <c r="L223" s="368">
        <v>0</v>
      </c>
      <c r="M223" s="368">
        <v>0</v>
      </c>
      <c r="N223" s="367">
        <v>2</v>
      </c>
      <c r="O223" s="432">
        <v>1</v>
      </c>
      <c r="P223" s="368"/>
      <c r="Q223" s="390"/>
      <c r="R223" s="367"/>
      <c r="S223" s="390">
        <v>0</v>
      </c>
      <c r="T223" s="432"/>
      <c r="U223" s="414">
        <v>0</v>
      </c>
    </row>
    <row r="224" spans="1:21" ht="14.4" customHeight="1" x14ac:dyDescent="0.3">
      <c r="A224" s="366">
        <v>29</v>
      </c>
      <c r="B224" s="367" t="s">
        <v>400</v>
      </c>
      <c r="C224" s="367">
        <v>89301292</v>
      </c>
      <c r="D224" s="430" t="s">
        <v>1417</v>
      </c>
      <c r="E224" s="431" t="s">
        <v>677</v>
      </c>
      <c r="F224" s="367" t="s">
        <v>667</v>
      </c>
      <c r="G224" s="367" t="s">
        <v>768</v>
      </c>
      <c r="H224" s="367" t="s">
        <v>399</v>
      </c>
      <c r="I224" s="367" t="s">
        <v>938</v>
      </c>
      <c r="J224" s="367" t="s">
        <v>478</v>
      </c>
      <c r="K224" s="367" t="s">
        <v>939</v>
      </c>
      <c r="L224" s="368">
        <v>120.6</v>
      </c>
      <c r="M224" s="368">
        <v>241.2</v>
      </c>
      <c r="N224" s="367">
        <v>2</v>
      </c>
      <c r="O224" s="432">
        <v>1</v>
      </c>
      <c r="P224" s="368">
        <v>241.2</v>
      </c>
      <c r="Q224" s="390">
        <v>1</v>
      </c>
      <c r="R224" s="367">
        <v>2</v>
      </c>
      <c r="S224" s="390">
        <v>1</v>
      </c>
      <c r="T224" s="432">
        <v>1</v>
      </c>
      <c r="U224" s="414">
        <v>1</v>
      </c>
    </row>
    <row r="225" spans="1:21" ht="14.4" customHeight="1" x14ac:dyDescent="0.3">
      <c r="A225" s="366">
        <v>29</v>
      </c>
      <c r="B225" s="367" t="s">
        <v>400</v>
      </c>
      <c r="C225" s="367">
        <v>89301292</v>
      </c>
      <c r="D225" s="430" t="s">
        <v>1417</v>
      </c>
      <c r="E225" s="431" t="s">
        <v>677</v>
      </c>
      <c r="F225" s="367" t="s">
        <v>667</v>
      </c>
      <c r="G225" s="367" t="s">
        <v>999</v>
      </c>
      <c r="H225" s="367" t="s">
        <v>399</v>
      </c>
      <c r="I225" s="367" t="s">
        <v>1000</v>
      </c>
      <c r="J225" s="367" t="s">
        <v>549</v>
      </c>
      <c r="K225" s="367" t="s">
        <v>1001</v>
      </c>
      <c r="L225" s="368">
        <v>378.97</v>
      </c>
      <c r="M225" s="368">
        <v>757.94</v>
      </c>
      <c r="N225" s="367">
        <v>2</v>
      </c>
      <c r="O225" s="432">
        <v>2</v>
      </c>
      <c r="P225" s="368">
        <v>378.97</v>
      </c>
      <c r="Q225" s="390">
        <v>0.5</v>
      </c>
      <c r="R225" s="367">
        <v>1</v>
      </c>
      <c r="S225" s="390">
        <v>0.5</v>
      </c>
      <c r="T225" s="432">
        <v>1</v>
      </c>
      <c r="U225" s="414">
        <v>0.5</v>
      </c>
    </row>
    <row r="226" spans="1:21" ht="14.4" customHeight="1" x14ac:dyDescent="0.3">
      <c r="A226" s="366">
        <v>29</v>
      </c>
      <c r="B226" s="367" t="s">
        <v>400</v>
      </c>
      <c r="C226" s="367">
        <v>89301292</v>
      </c>
      <c r="D226" s="430" t="s">
        <v>1417</v>
      </c>
      <c r="E226" s="431" t="s">
        <v>677</v>
      </c>
      <c r="F226" s="367" t="s">
        <v>667</v>
      </c>
      <c r="G226" s="367" t="s">
        <v>776</v>
      </c>
      <c r="H226" s="367" t="s">
        <v>399</v>
      </c>
      <c r="I226" s="367" t="s">
        <v>585</v>
      </c>
      <c r="J226" s="367" t="s">
        <v>586</v>
      </c>
      <c r="K226" s="367" t="s">
        <v>777</v>
      </c>
      <c r="L226" s="368">
        <v>38.65</v>
      </c>
      <c r="M226" s="368">
        <v>541.1</v>
      </c>
      <c r="N226" s="367">
        <v>14</v>
      </c>
      <c r="O226" s="432">
        <v>11.5</v>
      </c>
      <c r="P226" s="368">
        <v>347.85</v>
      </c>
      <c r="Q226" s="390">
        <v>0.6428571428571429</v>
      </c>
      <c r="R226" s="367">
        <v>9</v>
      </c>
      <c r="S226" s="390">
        <v>0.6428571428571429</v>
      </c>
      <c r="T226" s="432">
        <v>6.5</v>
      </c>
      <c r="U226" s="414">
        <v>0.56521739130434778</v>
      </c>
    </row>
    <row r="227" spans="1:21" ht="14.4" customHeight="1" x14ac:dyDescent="0.3">
      <c r="A227" s="366">
        <v>29</v>
      </c>
      <c r="B227" s="367" t="s">
        <v>400</v>
      </c>
      <c r="C227" s="367">
        <v>89301292</v>
      </c>
      <c r="D227" s="430" t="s">
        <v>1417</v>
      </c>
      <c r="E227" s="431" t="s">
        <v>677</v>
      </c>
      <c r="F227" s="367" t="s">
        <v>667</v>
      </c>
      <c r="G227" s="367" t="s">
        <v>786</v>
      </c>
      <c r="H227" s="367" t="s">
        <v>571</v>
      </c>
      <c r="I227" s="367" t="s">
        <v>787</v>
      </c>
      <c r="J227" s="367" t="s">
        <v>788</v>
      </c>
      <c r="K227" s="367" t="s">
        <v>789</v>
      </c>
      <c r="L227" s="368">
        <v>17.64</v>
      </c>
      <c r="M227" s="368">
        <v>17.64</v>
      </c>
      <c r="N227" s="367">
        <v>1</v>
      </c>
      <c r="O227" s="432">
        <v>1</v>
      </c>
      <c r="P227" s="368">
        <v>17.64</v>
      </c>
      <c r="Q227" s="390">
        <v>1</v>
      </c>
      <c r="R227" s="367">
        <v>1</v>
      </c>
      <c r="S227" s="390">
        <v>1</v>
      </c>
      <c r="T227" s="432">
        <v>1</v>
      </c>
      <c r="U227" s="414">
        <v>1</v>
      </c>
    </row>
    <row r="228" spans="1:21" ht="14.4" customHeight="1" x14ac:dyDescent="0.3">
      <c r="A228" s="366">
        <v>29</v>
      </c>
      <c r="B228" s="367" t="s">
        <v>400</v>
      </c>
      <c r="C228" s="367">
        <v>89301292</v>
      </c>
      <c r="D228" s="430" t="s">
        <v>1417</v>
      </c>
      <c r="E228" s="431" t="s">
        <v>677</v>
      </c>
      <c r="F228" s="367" t="s">
        <v>667</v>
      </c>
      <c r="G228" s="367" t="s">
        <v>791</v>
      </c>
      <c r="H228" s="367" t="s">
        <v>571</v>
      </c>
      <c r="I228" s="367" t="s">
        <v>795</v>
      </c>
      <c r="J228" s="367" t="s">
        <v>793</v>
      </c>
      <c r="K228" s="367" t="s">
        <v>796</v>
      </c>
      <c r="L228" s="368">
        <v>625.29</v>
      </c>
      <c r="M228" s="368">
        <v>625.29</v>
      </c>
      <c r="N228" s="367">
        <v>1</v>
      </c>
      <c r="O228" s="432">
        <v>0.5</v>
      </c>
      <c r="P228" s="368"/>
      <c r="Q228" s="390">
        <v>0</v>
      </c>
      <c r="R228" s="367"/>
      <c r="S228" s="390">
        <v>0</v>
      </c>
      <c r="T228" s="432"/>
      <c r="U228" s="414">
        <v>0</v>
      </c>
    </row>
    <row r="229" spans="1:21" ht="14.4" customHeight="1" x14ac:dyDescent="0.3">
      <c r="A229" s="366">
        <v>29</v>
      </c>
      <c r="B229" s="367" t="s">
        <v>400</v>
      </c>
      <c r="C229" s="367">
        <v>89301292</v>
      </c>
      <c r="D229" s="430" t="s">
        <v>1417</v>
      </c>
      <c r="E229" s="431" t="s">
        <v>677</v>
      </c>
      <c r="F229" s="367" t="s">
        <v>667</v>
      </c>
      <c r="G229" s="367" t="s">
        <v>791</v>
      </c>
      <c r="H229" s="367" t="s">
        <v>571</v>
      </c>
      <c r="I229" s="367" t="s">
        <v>1033</v>
      </c>
      <c r="J229" s="367" t="s">
        <v>793</v>
      </c>
      <c r="K229" s="367" t="s">
        <v>1034</v>
      </c>
      <c r="L229" s="368">
        <v>187.59</v>
      </c>
      <c r="M229" s="368">
        <v>187.59</v>
      </c>
      <c r="N229" s="367">
        <v>1</v>
      </c>
      <c r="O229" s="432">
        <v>0.5</v>
      </c>
      <c r="P229" s="368">
        <v>187.59</v>
      </c>
      <c r="Q229" s="390">
        <v>1</v>
      </c>
      <c r="R229" s="367">
        <v>1</v>
      </c>
      <c r="S229" s="390">
        <v>1</v>
      </c>
      <c r="T229" s="432">
        <v>0.5</v>
      </c>
      <c r="U229" s="414">
        <v>1</v>
      </c>
    </row>
    <row r="230" spans="1:21" ht="14.4" customHeight="1" x14ac:dyDescent="0.3">
      <c r="A230" s="366">
        <v>29</v>
      </c>
      <c r="B230" s="367" t="s">
        <v>400</v>
      </c>
      <c r="C230" s="367">
        <v>89301292</v>
      </c>
      <c r="D230" s="430" t="s">
        <v>1417</v>
      </c>
      <c r="E230" s="431" t="s">
        <v>677</v>
      </c>
      <c r="F230" s="367" t="s">
        <v>667</v>
      </c>
      <c r="G230" s="367" t="s">
        <v>791</v>
      </c>
      <c r="H230" s="367" t="s">
        <v>571</v>
      </c>
      <c r="I230" s="367" t="s">
        <v>941</v>
      </c>
      <c r="J230" s="367" t="s">
        <v>793</v>
      </c>
      <c r="K230" s="367" t="s">
        <v>942</v>
      </c>
      <c r="L230" s="368">
        <v>1166.47</v>
      </c>
      <c r="M230" s="368">
        <v>1166.47</v>
      </c>
      <c r="N230" s="367">
        <v>1</v>
      </c>
      <c r="O230" s="432">
        <v>0.5</v>
      </c>
      <c r="P230" s="368">
        <v>1166.47</v>
      </c>
      <c r="Q230" s="390">
        <v>1</v>
      </c>
      <c r="R230" s="367">
        <v>1</v>
      </c>
      <c r="S230" s="390">
        <v>1</v>
      </c>
      <c r="T230" s="432">
        <v>0.5</v>
      </c>
      <c r="U230" s="414">
        <v>1</v>
      </c>
    </row>
    <row r="231" spans="1:21" ht="14.4" customHeight="1" x14ac:dyDescent="0.3">
      <c r="A231" s="366">
        <v>29</v>
      </c>
      <c r="B231" s="367" t="s">
        <v>400</v>
      </c>
      <c r="C231" s="367">
        <v>89301292</v>
      </c>
      <c r="D231" s="430" t="s">
        <v>1417</v>
      </c>
      <c r="E231" s="431" t="s">
        <v>677</v>
      </c>
      <c r="F231" s="367" t="s">
        <v>667</v>
      </c>
      <c r="G231" s="367" t="s">
        <v>791</v>
      </c>
      <c r="H231" s="367" t="s">
        <v>571</v>
      </c>
      <c r="I231" s="367" t="s">
        <v>946</v>
      </c>
      <c r="J231" s="367" t="s">
        <v>944</v>
      </c>
      <c r="K231" s="367" t="s">
        <v>942</v>
      </c>
      <c r="L231" s="368">
        <v>2332.92</v>
      </c>
      <c r="M231" s="368">
        <v>2332.92</v>
      </c>
      <c r="N231" s="367">
        <v>1</v>
      </c>
      <c r="O231" s="432">
        <v>1</v>
      </c>
      <c r="P231" s="368">
        <v>2332.92</v>
      </c>
      <c r="Q231" s="390">
        <v>1</v>
      </c>
      <c r="R231" s="367">
        <v>1</v>
      </c>
      <c r="S231" s="390">
        <v>1</v>
      </c>
      <c r="T231" s="432">
        <v>1</v>
      </c>
      <c r="U231" s="414">
        <v>1</v>
      </c>
    </row>
    <row r="232" spans="1:21" ht="14.4" customHeight="1" x14ac:dyDescent="0.3">
      <c r="A232" s="366">
        <v>29</v>
      </c>
      <c r="B232" s="367" t="s">
        <v>400</v>
      </c>
      <c r="C232" s="367">
        <v>89301292</v>
      </c>
      <c r="D232" s="430" t="s">
        <v>1417</v>
      </c>
      <c r="E232" s="431" t="s">
        <v>677</v>
      </c>
      <c r="F232" s="367" t="s">
        <v>667</v>
      </c>
      <c r="G232" s="367" t="s">
        <v>835</v>
      </c>
      <c r="H232" s="367" t="s">
        <v>399</v>
      </c>
      <c r="I232" s="367" t="s">
        <v>431</v>
      </c>
      <c r="J232" s="367" t="s">
        <v>836</v>
      </c>
      <c r="K232" s="367" t="s">
        <v>837</v>
      </c>
      <c r="L232" s="368">
        <v>0</v>
      </c>
      <c r="M232" s="368">
        <v>0</v>
      </c>
      <c r="N232" s="367">
        <v>3</v>
      </c>
      <c r="O232" s="432">
        <v>2</v>
      </c>
      <c r="P232" s="368">
        <v>0</v>
      </c>
      <c r="Q232" s="390"/>
      <c r="R232" s="367">
        <v>2</v>
      </c>
      <c r="S232" s="390">
        <v>0.66666666666666663</v>
      </c>
      <c r="T232" s="432">
        <v>1</v>
      </c>
      <c r="U232" s="414">
        <v>0.5</v>
      </c>
    </row>
    <row r="233" spans="1:21" ht="14.4" customHeight="1" x14ac:dyDescent="0.3">
      <c r="A233" s="366">
        <v>29</v>
      </c>
      <c r="B233" s="367" t="s">
        <v>400</v>
      </c>
      <c r="C233" s="367">
        <v>89301292</v>
      </c>
      <c r="D233" s="430" t="s">
        <v>1417</v>
      </c>
      <c r="E233" s="431" t="s">
        <v>677</v>
      </c>
      <c r="F233" s="367" t="s">
        <v>667</v>
      </c>
      <c r="G233" s="367" t="s">
        <v>695</v>
      </c>
      <c r="H233" s="367" t="s">
        <v>399</v>
      </c>
      <c r="I233" s="367" t="s">
        <v>838</v>
      </c>
      <c r="J233" s="367" t="s">
        <v>594</v>
      </c>
      <c r="K233" s="367" t="s">
        <v>839</v>
      </c>
      <c r="L233" s="368">
        <v>104.9</v>
      </c>
      <c r="M233" s="368">
        <v>734.30000000000007</v>
      </c>
      <c r="N233" s="367">
        <v>7</v>
      </c>
      <c r="O233" s="432">
        <v>7</v>
      </c>
      <c r="P233" s="368">
        <v>419.6</v>
      </c>
      <c r="Q233" s="390">
        <v>0.5714285714285714</v>
      </c>
      <c r="R233" s="367">
        <v>4</v>
      </c>
      <c r="S233" s="390">
        <v>0.5714285714285714</v>
      </c>
      <c r="T233" s="432">
        <v>4</v>
      </c>
      <c r="U233" s="414">
        <v>0.5714285714285714</v>
      </c>
    </row>
    <row r="234" spans="1:21" ht="14.4" customHeight="1" x14ac:dyDescent="0.3">
      <c r="A234" s="366">
        <v>29</v>
      </c>
      <c r="B234" s="367" t="s">
        <v>400</v>
      </c>
      <c r="C234" s="367">
        <v>89301292</v>
      </c>
      <c r="D234" s="430" t="s">
        <v>1417</v>
      </c>
      <c r="E234" s="431" t="s">
        <v>677</v>
      </c>
      <c r="F234" s="367" t="s">
        <v>667</v>
      </c>
      <c r="G234" s="367" t="s">
        <v>695</v>
      </c>
      <c r="H234" s="367" t="s">
        <v>399</v>
      </c>
      <c r="I234" s="367" t="s">
        <v>593</v>
      </c>
      <c r="J234" s="367" t="s">
        <v>594</v>
      </c>
      <c r="K234" s="367" t="s">
        <v>696</v>
      </c>
      <c r="L234" s="368">
        <v>314.69</v>
      </c>
      <c r="M234" s="368">
        <v>4405.66</v>
      </c>
      <c r="N234" s="367">
        <v>14</v>
      </c>
      <c r="O234" s="432">
        <v>10</v>
      </c>
      <c r="P234" s="368">
        <v>3461.59</v>
      </c>
      <c r="Q234" s="390">
        <v>0.78571428571428581</v>
      </c>
      <c r="R234" s="367">
        <v>11</v>
      </c>
      <c r="S234" s="390">
        <v>0.7857142857142857</v>
      </c>
      <c r="T234" s="432">
        <v>7</v>
      </c>
      <c r="U234" s="414">
        <v>0.7</v>
      </c>
    </row>
    <row r="235" spans="1:21" ht="14.4" customHeight="1" x14ac:dyDescent="0.3">
      <c r="A235" s="366">
        <v>29</v>
      </c>
      <c r="B235" s="367" t="s">
        <v>400</v>
      </c>
      <c r="C235" s="367">
        <v>89301292</v>
      </c>
      <c r="D235" s="430" t="s">
        <v>1417</v>
      </c>
      <c r="E235" s="431" t="s">
        <v>677</v>
      </c>
      <c r="F235" s="367" t="s">
        <v>667</v>
      </c>
      <c r="G235" s="367" t="s">
        <v>1073</v>
      </c>
      <c r="H235" s="367" t="s">
        <v>399</v>
      </c>
      <c r="I235" s="367" t="s">
        <v>1074</v>
      </c>
      <c r="J235" s="367" t="s">
        <v>1075</v>
      </c>
      <c r="K235" s="367" t="s">
        <v>1076</v>
      </c>
      <c r="L235" s="368">
        <v>210.11</v>
      </c>
      <c r="M235" s="368">
        <v>420.22</v>
      </c>
      <c r="N235" s="367">
        <v>2</v>
      </c>
      <c r="O235" s="432">
        <v>1</v>
      </c>
      <c r="P235" s="368"/>
      <c r="Q235" s="390">
        <v>0</v>
      </c>
      <c r="R235" s="367"/>
      <c r="S235" s="390">
        <v>0</v>
      </c>
      <c r="T235" s="432"/>
      <c r="U235" s="414">
        <v>0</v>
      </c>
    </row>
    <row r="236" spans="1:21" ht="14.4" customHeight="1" x14ac:dyDescent="0.3">
      <c r="A236" s="366">
        <v>29</v>
      </c>
      <c r="B236" s="367" t="s">
        <v>400</v>
      </c>
      <c r="C236" s="367">
        <v>89301292</v>
      </c>
      <c r="D236" s="430" t="s">
        <v>1417</v>
      </c>
      <c r="E236" s="431" t="s">
        <v>677</v>
      </c>
      <c r="F236" s="367" t="s">
        <v>667</v>
      </c>
      <c r="G236" s="367" t="s">
        <v>1073</v>
      </c>
      <c r="H236" s="367" t="s">
        <v>399</v>
      </c>
      <c r="I236" s="367" t="s">
        <v>1074</v>
      </c>
      <c r="J236" s="367" t="s">
        <v>1075</v>
      </c>
      <c r="K236" s="367" t="s">
        <v>1076</v>
      </c>
      <c r="L236" s="368">
        <v>194.73</v>
      </c>
      <c r="M236" s="368">
        <v>194.73</v>
      </c>
      <c r="N236" s="367">
        <v>1</v>
      </c>
      <c r="O236" s="432">
        <v>0.5</v>
      </c>
      <c r="P236" s="368">
        <v>194.73</v>
      </c>
      <c r="Q236" s="390">
        <v>1</v>
      </c>
      <c r="R236" s="367">
        <v>1</v>
      </c>
      <c r="S236" s="390">
        <v>1</v>
      </c>
      <c r="T236" s="432">
        <v>0.5</v>
      </c>
      <c r="U236" s="414">
        <v>1</v>
      </c>
    </row>
    <row r="237" spans="1:21" ht="14.4" customHeight="1" x14ac:dyDescent="0.3">
      <c r="A237" s="366">
        <v>29</v>
      </c>
      <c r="B237" s="367" t="s">
        <v>400</v>
      </c>
      <c r="C237" s="367">
        <v>89301292</v>
      </c>
      <c r="D237" s="430" t="s">
        <v>1417</v>
      </c>
      <c r="E237" s="431" t="s">
        <v>677</v>
      </c>
      <c r="F237" s="367" t="s">
        <v>667</v>
      </c>
      <c r="G237" s="367" t="s">
        <v>850</v>
      </c>
      <c r="H237" s="367" t="s">
        <v>399</v>
      </c>
      <c r="I237" s="367" t="s">
        <v>854</v>
      </c>
      <c r="J237" s="367" t="s">
        <v>852</v>
      </c>
      <c r="K237" s="367" t="s">
        <v>855</v>
      </c>
      <c r="L237" s="368">
        <v>102.89</v>
      </c>
      <c r="M237" s="368">
        <v>926.01</v>
      </c>
      <c r="N237" s="367">
        <v>9</v>
      </c>
      <c r="O237" s="432">
        <v>7</v>
      </c>
      <c r="P237" s="368">
        <v>720.23</v>
      </c>
      <c r="Q237" s="390">
        <v>0.77777777777777779</v>
      </c>
      <c r="R237" s="367">
        <v>7</v>
      </c>
      <c r="S237" s="390">
        <v>0.77777777777777779</v>
      </c>
      <c r="T237" s="432">
        <v>5.5</v>
      </c>
      <c r="U237" s="414">
        <v>0.7857142857142857</v>
      </c>
    </row>
    <row r="238" spans="1:21" ht="14.4" customHeight="1" x14ac:dyDescent="0.3">
      <c r="A238" s="366">
        <v>29</v>
      </c>
      <c r="B238" s="367" t="s">
        <v>400</v>
      </c>
      <c r="C238" s="367">
        <v>89301292</v>
      </c>
      <c r="D238" s="430" t="s">
        <v>1417</v>
      </c>
      <c r="E238" s="431" t="s">
        <v>677</v>
      </c>
      <c r="F238" s="367" t="s">
        <v>667</v>
      </c>
      <c r="G238" s="367" t="s">
        <v>1077</v>
      </c>
      <c r="H238" s="367" t="s">
        <v>399</v>
      </c>
      <c r="I238" s="367" t="s">
        <v>1078</v>
      </c>
      <c r="J238" s="367" t="s">
        <v>1079</v>
      </c>
      <c r="K238" s="367" t="s">
        <v>1080</v>
      </c>
      <c r="L238" s="368">
        <v>0</v>
      </c>
      <c r="M238" s="368">
        <v>0</v>
      </c>
      <c r="N238" s="367">
        <v>1</v>
      </c>
      <c r="O238" s="432">
        <v>1</v>
      </c>
      <c r="P238" s="368">
        <v>0</v>
      </c>
      <c r="Q238" s="390"/>
      <c r="R238" s="367">
        <v>1</v>
      </c>
      <c r="S238" s="390">
        <v>1</v>
      </c>
      <c r="T238" s="432">
        <v>1</v>
      </c>
      <c r="U238" s="414">
        <v>1</v>
      </c>
    </row>
    <row r="239" spans="1:21" ht="14.4" customHeight="1" x14ac:dyDescent="0.3">
      <c r="A239" s="366">
        <v>29</v>
      </c>
      <c r="B239" s="367" t="s">
        <v>400</v>
      </c>
      <c r="C239" s="367">
        <v>89301292</v>
      </c>
      <c r="D239" s="430" t="s">
        <v>1417</v>
      </c>
      <c r="E239" s="431" t="s">
        <v>677</v>
      </c>
      <c r="F239" s="367" t="s">
        <v>668</v>
      </c>
      <c r="G239" s="367" t="s">
        <v>697</v>
      </c>
      <c r="H239" s="367" t="s">
        <v>399</v>
      </c>
      <c r="I239" s="367" t="s">
        <v>698</v>
      </c>
      <c r="J239" s="367" t="s">
        <v>699</v>
      </c>
      <c r="K239" s="367" t="s">
        <v>700</v>
      </c>
      <c r="L239" s="368">
        <v>566</v>
      </c>
      <c r="M239" s="368">
        <v>9056</v>
      </c>
      <c r="N239" s="367">
        <v>16</v>
      </c>
      <c r="O239" s="432">
        <v>9</v>
      </c>
      <c r="P239" s="368">
        <v>6226</v>
      </c>
      <c r="Q239" s="390">
        <v>0.6875</v>
      </c>
      <c r="R239" s="367">
        <v>11</v>
      </c>
      <c r="S239" s="390">
        <v>0.6875</v>
      </c>
      <c r="T239" s="432">
        <v>6</v>
      </c>
      <c r="U239" s="414">
        <v>0.66666666666666663</v>
      </c>
    </row>
    <row r="240" spans="1:21" ht="14.4" customHeight="1" x14ac:dyDescent="0.3">
      <c r="A240" s="366">
        <v>29</v>
      </c>
      <c r="B240" s="367" t="s">
        <v>400</v>
      </c>
      <c r="C240" s="367">
        <v>89301292</v>
      </c>
      <c r="D240" s="430" t="s">
        <v>1417</v>
      </c>
      <c r="E240" s="431" t="s">
        <v>677</v>
      </c>
      <c r="F240" s="367" t="s">
        <v>668</v>
      </c>
      <c r="G240" s="367" t="s">
        <v>701</v>
      </c>
      <c r="H240" s="367" t="s">
        <v>399</v>
      </c>
      <c r="I240" s="367" t="s">
        <v>1081</v>
      </c>
      <c r="J240" s="367" t="s">
        <v>1082</v>
      </c>
      <c r="K240" s="367" t="s">
        <v>1083</v>
      </c>
      <c r="L240" s="368">
        <v>1370</v>
      </c>
      <c r="M240" s="368">
        <v>1370</v>
      </c>
      <c r="N240" s="367">
        <v>1</v>
      </c>
      <c r="O240" s="432">
        <v>1</v>
      </c>
      <c r="P240" s="368"/>
      <c r="Q240" s="390">
        <v>0</v>
      </c>
      <c r="R240" s="367"/>
      <c r="S240" s="390">
        <v>0</v>
      </c>
      <c r="T240" s="432"/>
      <c r="U240" s="414">
        <v>0</v>
      </c>
    </row>
    <row r="241" spans="1:21" ht="14.4" customHeight="1" x14ac:dyDescent="0.3">
      <c r="A241" s="366">
        <v>29</v>
      </c>
      <c r="B241" s="367" t="s">
        <v>400</v>
      </c>
      <c r="C241" s="367">
        <v>89301292</v>
      </c>
      <c r="D241" s="430" t="s">
        <v>1417</v>
      </c>
      <c r="E241" s="431" t="s">
        <v>677</v>
      </c>
      <c r="F241" s="367" t="s">
        <v>668</v>
      </c>
      <c r="G241" s="367" t="s">
        <v>701</v>
      </c>
      <c r="H241" s="367" t="s">
        <v>399</v>
      </c>
      <c r="I241" s="367" t="s">
        <v>877</v>
      </c>
      <c r="J241" s="367" t="s">
        <v>703</v>
      </c>
      <c r="K241" s="367" t="s">
        <v>878</v>
      </c>
      <c r="L241" s="368">
        <v>133.69</v>
      </c>
      <c r="M241" s="368">
        <v>668.45</v>
      </c>
      <c r="N241" s="367">
        <v>5</v>
      </c>
      <c r="O241" s="432">
        <v>5</v>
      </c>
      <c r="P241" s="368">
        <v>267.38</v>
      </c>
      <c r="Q241" s="390">
        <v>0.39999999999999997</v>
      </c>
      <c r="R241" s="367">
        <v>2</v>
      </c>
      <c r="S241" s="390">
        <v>0.4</v>
      </c>
      <c r="T241" s="432">
        <v>2</v>
      </c>
      <c r="U241" s="414">
        <v>0.4</v>
      </c>
    </row>
    <row r="242" spans="1:21" ht="14.4" customHeight="1" x14ac:dyDescent="0.3">
      <c r="A242" s="366">
        <v>29</v>
      </c>
      <c r="B242" s="367" t="s">
        <v>400</v>
      </c>
      <c r="C242" s="367">
        <v>89301292</v>
      </c>
      <c r="D242" s="430" t="s">
        <v>1417</v>
      </c>
      <c r="E242" s="431" t="s">
        <v>677</v>
      </c>
      <c r="F242" s="367" t="s">
        <v>668</v>
      </c>
      <c r="G242" s="367" t="s">
        <v>701</v>
      </c>
      <c r="H242" s="367" t="s">
        <v>399</v>
      </c>
      <c r="I242" s="367" t="s">
        <v>879</v>
      </c>
      <c r="J242" s="367" t="s">
        <v>703</v>
      </c>
      <c r="K242" s="367" t="s">
        <v>880</v>
      </c>
      <c r="L242" s="368">
        <v>175.15</v>
      </c>
      <c r="M242" s="368">
        <v>1050.9000000000001</v>
      </c>
      <c r="N242" s="367">
        <v>6</v>
      </c>
      <c r="O242" s="432">
        <v>5</v>
      </c>
      <c r="P242" s="368">
        <v>875.75</v>
      </c>
      <c r="Q242" s="390">
        <v>0.83333333333333326</v>
      </c>
      <c r="R242" s="367">
        <v>5</v>
      </c>
      <c r="S242" s="390">
        <v>0.83333333333333337</v>
      </c>
      <c r="T242" s="432">
        <v>4</v>
      </c>
      <c r="U242" s="414">
        <v>0.8</v>
      </c>
    </row>
    <row r="243" spans="1:21" ht="14.4" customHeight="1" x14ac:dyDescent="0.3">
      <c r="A243" s="366">
        <v>29</v>
      </c>
      <c r="B243" s="367" t="s">
        <v>400</v>
      </c>
      <c r="C243" s="367">
        <v>89301292</v>
      </c>
      <c r="D243" s="430" t="s">
        <v>1417</v>
      </c>
      <c r="E243" s="431" t="s">
        <v>677</v>
      </c>
      <c r="F243" s="367" t="s">
        <v>668</v>
      </c>
      <c r="G243" s="367" t="s">
        <v>701</v>
      </c>
      <c r="H243" s="367" t="s">
        <v>399</v>
      </c>
      <c r="I243" s="367" t="s">
        <v>702</v>
      </c>
      <c r="J243" s="367" t="s">
        <v>703</v>
      </c>
      <c r="K243" s="367" t="s">
        <v>704</v>
      </c>
      <c r="L243" s="368">
        <v>200</v>
      </c>
      <c r="M243" s="368">
        <v>3000</v>
      </c>
      <c r="N243" s="367">
        <v>15</v>
      </c>
      <c r="O243" s="432">
        <v>10</v>
      </c>
      <c r="P243" s="368">
        <v>2600</v>
      </c>
      <c r="Q243" s="390">
        <v>0.8666666666666667</v>
      </c>
      <c r="R243" s="367">
        <v>13</v>
      </c>
      <c r="S243" s="390">
        <v>0.8666666666666667</v>
      </c>
      <c r="T243" s="432">
        <v>9</v>
      </c>
      <c r="U243" s="414">
        <v>0.9</v>
      </c>
    </row>
    <row r="244" spans="1:21" ht="14.4" customHeight="1" x14ac:dyDescent="0.3">
      <c r="A244" s="366">
        <v>29</v>
      </c>
      <c r="B244" s="367" t="s">
        <v>400</v>
      </c>
      <c r="C244" s="367">
        <v>89301292</v>
      </c>
      <c r="D244" s="430" t="s">
        <v>1417</v>
      </c>
      <c r="E244" s="431" t="s">
        <v>677</v>
      </c>
      <c r="F244" s="367" t="s">
        <v>668</v>
      </c>
      <c r="G244" s="367" t="s">
        <v>701</v>
      </c>
      <c r="H244" s="367" t="s">
        <v>399</v>
      </c>
      <c r="I244" s="367" t="s">
        <v>1084</v>
      </c>
      <c r="J244" s="367" t="s">
        <v>891</v>
      </c>
      <c r="K244" s="367" t="s">
        <v>1085</v>
      </c>
      <c r="L244" s="368">
        <v>8.8000000000000007</v>
      </c>
      <c r="M244" s="368">
        <v>176</v>
      </c>
      <c r="N244" s="367">
        <v>20</v>
      </c>
      <c r="O244" s="432">
        <v>1</v>
      </c>
      <c r="P244" s="368">
        <v>176</v>
      </c>
      <c r="Q244" s="390">
        <v>1</v>
      </c>
      <c r="R244" s="367">
        <v>20</v>
      </c>
      <c r="S244" s="390">
        <v>1</v>
      </c>
      <c r="T244" s="432">
        <v>1</v>
      </c>
      <c r="U244" s="414">
        <v>1</v>
      </c>
    </row>
    <row r="245" spans="1:21" ht="14.4" customHeight="1" x14ac:dyDescent="0.3">
      <c r="A245" s="366">
        <v>29</v>
      </c>
      <c r="B245" s="367" t="s">
        <v>400</v>
      </c>
      <c r="C245" s="367">
        <v>89301292</v>
      </c>
      <c r="D245" s="430" t="s">
        <v>1417</v>
      </c>
      <c r="E245" s="431" t="s">
        <v>677</v>
      </c>
      <c r="F245" s="367" t="s">
        <v>668</v>
      </c>
      <c r="G245" s="367" t="s">
        <v>701</v>
      </c>
      <c r="H245" s="367" t="s">
        <v>399</v>
      </c>
      <c r="I245" s="367" t="s">
        <v>1086</v>
      </c>
      <c r="J245" s="367" t="s">
        <v>1087</v>
      </c>
      <c r="K245" s="367" t="s">
        <v>1088</v>
      </c>
      <c r="L245" s="368">
        <v>194.31</v>
      </c>
      <c r="M245" s="368">
        <v>194.31</v>
      </c>
      <c r="N245" s="367">
        <v>1</v>
      </c>
      <c r="O245" s="432">
        <v>1</v>
      </c>
      <c r="P245" s="368"/>
      <c r="Q245" s="390">
        <v>0</v>
      </c>
      <c r="R245" s="367"/>
      <c r="S245" s="390">
        <v>0</v>
      </c>
      <c r="T245" s="432"/>
      <c r="U245" s="414">
        <v>0</v>
      </c>
    </row>
    <row r="246" spans="1:21" ht="14.4" customHeight="1" x14ac:dyDescent="0.3">
      <c r="A246" s="366">
        <v>29</v>
      </c>
      <c r="B246" s="367" t="s">
        <v>400</v>
      </c>
      <c r="C246" s="367">
        <v>89301292</v>
      </c>
      <c r="D246" s="430" t="s">
        <v>1417</v>
      </c>
      <c r="E246" s="431" t="s">
        <v>677</v>
      </c>
      <c r="F246" s="367" t="s">
        <v>668</v>
      </c>
      <c r="G246" s="367" t="s">
        <v>709</v>
      </c>
      <c r="H246" s="367" t="s">
        <v>399</v>
      </c>
      <c r="I246" s="367" t="s">
        <v>1089</v>
      </c>
      <c r="J246" s="367" t="s">
        <v>1090</v>
      </c>
      <c r="K246" s="367" t="s">
        <v>1091</v>
      </c>
      <c r="L246" s="368">
        <v>350</v>
      </c>
      <c r="M246" s="368">
        <v>350</v>
      </c>
      <c r="N246" s="367">
        <v>1</v>
      </c>
      <c r="O246" s="432">
        <v>1</v>
      </c>
      <c r="P246" s="368">
        <v>350</v>
      </c>
      <c r="Q246" s="390">
        <v>1</v>
      </c>
      <c r="R246" s="367">
        <v>1</v>
      </c>
      <c r="S246" s="390">
        <v>1</v>
      </c>
      <c r="T246" s="432">
        <v>1</v>
      </c>
      <c r="U246" s="414">
        <v>1</v>
      </c>
    </row>
    <row r="247" spans="1:21" ht="14.4" customHeight="1" x14ac:dyDescent="0.3">
      <c r="A247" s="366">
        <v>29</v>
      </c>
      <c r="B247" s="367" t="s">
        <v>400</v>
      </c>
      <c r="C247" s="367">
        <v>89301292</v>
      </c>
      <c r="D247" s="430" t="s">
        <v>1417</v>
      </c>
      <c r="E247" s="431" t="s">
        <v>677</v>
      </c>
      <c r="F247" s="367" t="s">
        <v>668</v>
      </c>
      <c r="G247" s="367" t="s">
        <v>709</v>
      </c>
      <c r="H247" s="367" t="s">
        <v>399</v>
      </c>
      <c r="I247" s="367" t="s">
        <v>1092</v>
      </c>
      <c r="J247" s="367" t="s">
        <v>1093</v>
      </c>
      <c r="K247" s="367" t="s">
        <v>1094</v>
      </c>
      <c r="L247" s="368">
        <v>230.08</v>
      </c>
      <c r="M247" s="368">
        <v>1610.56</v>
      </c>
      <c r="N247" s="367">
        <v>7</v>
      </c>
      <c r="O247" s="432">
        <v>7</v>
      </c>
      <c r="P247" s="368"/>
      <c r="Q247" s="390">
        <v>0</v>
      </c>
      <c r="R247" s="367"/>
      <c r="S247" s="390">
        <v>0</v>
      </c>
      <c r="T247" s="432"/>
      <c r="U247" s="414">
        <v>0</v>
      </c>
    </row>
    <row r="248" spans="1:21" ht="14.4" customHeight="1" x14ac:dyDescent="0.3">
      <c r="A248" s="366">
        <v>29</v>
      </c>
      <c r="B248" s="367" t="s">
        <v>400</v>
      </c>
      <c r="C248" s="367">
        <v>89301292</v>
      </c>
      <c r="D248" s="430" t="s">
        <v>1417</v>
      </c>
      <c r="E248" s="431" t="s">
        <v>677</v>
      </c>
      <c r="F248" s="367" t="s">
        <v>668</v>
      </c>
      <c r="G248" s="367" t="s">
        <v>709</v>
      </c>
      <c r="H248" s="367" t="s">
        <v>399</v>
      </c>
      <c r="I248" s="367" t="s">
        <v>917</v>
      </c>
      <c r="J248" s="367" t="s">
        <v>918</v>
      </c>
      <c r="K248" s="367" t="s">
        <v>919</v>
      </c>
      <c r="L248" s="368">
        <v>58.5</v>
      </c>
      <c r="M248" s="368">
        <v>117</v>
      </c>
      <c r="N248" s="367">
        <v>2</v>
      </c>
      <c r="O248" s="432">
        <v>2</v>
      </c>
      <c r="P248" s="368">
        <v>117</v>
      </c>
      <c r="Q248" s="390">
        <v>1</v>
      </c>
      <c r="R248" s="367">
        <v>2</v>
      </c>
      <c r="S248" s="390">
        <v>1</v>
      </c>
      <c r="T248" s="432">
        <v>2</v>
      </c>
      <c r="U248" s="414">
        <v>1</v>
      </c>
    </row>
    <row r="249" spans="1:21" ht="14.4" customHeight="1" x14ac:dyDescent="0.3">
      <c r="A249" s="366">
        <v>29</v>
      </c>
      <c r="B249" s="367" t="s">
        <v>400</v>
      </c>
      <c r="C249" s="367">
        <v>89301292</v>
      </c>
      <c r="D249" s="430" t="s">
        <v>1417</v>
      </c>
      <c r="E249" s="431" t="s">
        <v>677</v>
      </c>
      <c r="F249" s="367" t="s">
        <v>668</v>
      </c>
      <c r="G249" s="367" t="s">
        <v>709</v>
      </c>
      <c r="H249" s="367" t="s">
        <v>399</v>
      </c>
      <c r="I249" s="367" t="s">
        <v>920</v>
      </c>
      <c r="J249" s="367" t="s">
        <v>918</v>
      </c>
      <c r="K249" s="367" t="s">
        <v>921</v>
      </c>
      <c r="L249" s="368">
        <v>58.5</v>
      </c>
      <c r="M249" s="368">
        <v>58.5</v>
      </c>
      <c r="N249" s="367">
        <v>1</v>
      </c>
      <c r="O249" s="432">
        <v>1</v>
      </c>
      <c r="P249" s="368"/>
      <c r="Q249" s="390">
        <v>0</v>
      </c>
      <c r="R249" s="367"/>
      <c r="S249" s="390">
        <v>0</v>
      </c>
      <c r="T249" s="432"/>
      <c r="U249" s="414">
        <v>0</v>
      </c>
    </row>
    <row r="250" spans="1:21" ht="14.4" customHeight="1" x14ac:dyDescent="0.3">
      <c r="A250" s="366">
        <v>29</v>
      </c>
      <c r="B250" s="367" t="s">
        <v>400</v>
      </c>
      <c r="C250" s="367">
        <v>89301292</v>
      </c>
      <c r="D250" s="430" t="s">
        <v>1417</v>
      </c>
      <c r="E250" s="431" t="s">
        <v>677</v>
      </c>
      <c r="F250" s="367" t="s">
        <v>668</v>
      </c>
      <c r="G250" s="367" t="s">
        <v>709</v>
      </c>
      <c r="H250" s="367" t="s">
        <v>399</v>
      </c>
      <c r="I250" s="367" t="s">
        <v>1056</v>
      </c>
      <c r="J250" s="367" t="s">
        <v>1057</v>
      </c>
      <c r="K250" s="367" t="s">
        <v>1058</v>
      </c>
      <c r="L250" s="368">
        <v>378.48</v>
      </c>
      <c r="M250" s="368">
        <v>378.48</v>
      </c>
      <c r="N250" s="367">
        <v>1</v>
      </c>
      <c r="O250" s="432">
        <v>1</v>
      </c>
      <c r="P250" s="368"/>
      <c r="Q250" s="390">
        <v>0</v>
      </c>
      <c r="R250" s="367"/>
      <c r="S250" s="390">
        <v>0</v>
      </c>
      <c r="T250" s="432"/>
      <c r="U250" s="414">
        <v>0</v>
      </c>
    </row>
    <row r="251" spans="1:21" ht="14.4" customHeight="1" x14ac:dyDescent="0.3">
      <c r="A251" s="366">
        <v>29</v>
      </c>
      <c r="B251" s="367" t="s">
        <v>400</v>
      </c>
      <c r="C251" s="367">
        <v>89301292</v>
      </c>
      <c r="D251" s="430" t="s">
        <v>1417</v>
      </c>
      <c r="E251" s="431" t="s">
        <v>677</v>
      </c>
      <c r="F251" s="367" t="s">
        <v>668</v>
      </c>
      <c r="G251" s="367" t="s">
        <v>709</v>
      </c>
      <c r="H251" s="367" t="s">
        <v>399</v>
      </c>
      <c r="I251" s="367" t="s">
        <v>1059</v>
      </c>
      <c r="J251" s="367" t="s">
        <v>1060</v>
      </c>
      <c r="K251" s="367" t="s">
        <v>1061</v>
      </c>
      <c r="L251" s="368">
        <v>378.48</v>
      </c>
      <c r="M251" s="368">
        <v>378.48</v>
      </c>
      <c r="N251" s="367">
        <v>1</v>
      </c>
      <c r="O251" s="432">
        <v>1</v>
      </c>
      <c r="P251" s="368">
        <v>378.48</v>
      </c>
      <c r="Q251" s="390">
        <v>1</v>
      </c>
      <c r="R251" s="367">
        <v>1</v>
      </c>
      <c r="S251" s="390">
        <v>1</v>
      </c>
      <c r="T251" s="432">
        <v>1</v>
      </c>
      <c r="U251" s="414">
        <v>1</v>
      </c>
    </row>
    <row r="252" spans="1:21" ht="14.4" customHeight="1" x14ac:dyDescent="0.3">
      <c r="A252" s="366">
        <v>29</v>
      </c>
      <c r="B252" s="367" t="s">
        <v>400</v>
      </c>
      <c r="C252" s="367">
        <v>89301292</v>
      </c>
      <c r="D252" s="430" t="s">
        <v>1417</v>
      </c>
      <c r="E252" s="431" t="s">
        <v>677</v>
      </c>
      <c r="F252" s="367" t="s">
        <v>668</v>
      </c>
      <c r="G252" s="367" t="s">
        <v>709</v>
      </c>
      <c r="H252" s="367" t="s">
        <v>399</v>
      </c>
      <c r="I252" s="367" t="s">
        <v>1095</v>
      </c>
      <c r="J252" s="367" t="s">
        <v>1096</v>
      </c>
      <c r="K252" s="367" t="s">
        <v>1097</v>
      </c>
      <c r="L252" s="368">
        <v>378.48</v>
      </c>
      <c r="M252" s="368">
        <v>378.48</v>
      </c>
      <c r="N252" s="367">
        <v>1</v>
      </c>
      <c r="O252" s="432">
        <v>1</v>
      </c>
      <c r="P252" s="368">
        <v>378.48</v>
      </c>
      <c r="Q252" s="390">
        <v>1</v>
      </c>
      <c r="R252" s="367">
        <v>1</v>
      </c>
      <c r="S252" s="390">
        <v>1</v>
      </c>
      <c r="T252" s="432">
        <v>1</v>
      </c>
      <c r="U252" s="414">
        <v>1</v>
      </c>
    </row>
    <row r="253" spans="1:21" ht="14.4" customHeight="1" x14ac:dyDescent="0.3">
      <c r="A253" s="366">
        <v>29</v>
      </c>
      <c r="B253" s="367" t="s">
        <v>400</v>
      </c>
      <c r="C253" s="367">
        <v>89301292</v>
      </c>
      <c r="D253" s="430" t="s">
        <v>1417</v>
      </c>
      <c r="E253" s="431" t="s">
        <v>677</v>
      </c>
      <c r="F253" s="367" t="s">
        <v>668</v>
      </c>
      <c r="G253" s="367" t="s">
        <v>709</v>
      </c>
      <c r="H253" s="367" t="s">
        <v>399</v>
      </c>
      <c r="I253" s="367" t="s">
        <v>710</v>
      </c>
      <c r="J253" s="367" t="s">
        <v>711</v>
      </c>
      <c r="K253" s="367" t="s">
        <v>712</v>
      </c>
      <c r="L253" s="368">
        <v>378.48</v>
      </c>
      <c r="M253" s="368">
        <v>378.48</v>
      </c>
      <c r="N253" s="367">
        <v>1</v>
      </c>
      <c r="O253" s="432">
        <v>1</v>
      </c>
      <c r="P253" s="368">
        <v>378.48</v>
      </c>
      <c r="Q253" s="390">
        <v>1</v>
      </c>
      <c r="R253" s="367">
        <v>1</v>
      </c>
      <c r="S253" s="390">
        <v>1</v>
      </c>
      <c r="T253" s="432">
        <v>1</v>
      </c>
      <c r="U253" s="414">
        <v>1</v>
      </c>
    </row>
    <row r="254" spans="1:21" ht="14.4" customHeight="1" x14ac:dyDescent="0.3">
      <c r="A254" s="366">
        <v>29</v>
      </c>
      <c r="B254" s="367" t="s">
        <v>400</v>
      </c>
      <c r="C254" s="367">
        <v>89301292</v>
      </c>
      <c r="D254" s="430" t="s">
        <v>1417</v>
      </c>
      <c r="E254" s="431" t="s">
        <v>677</v>
      </c>
      <c r="F254" s="367" t="s">
        <v>668</v>
      </c>
      <c r="G254" s="367" t="s">
        <v>709</v>
      </c>
      <c r="H254" s="367" t="s">
        <v>399</v>
      </c>
      <c r="I254" s="367" t="s">
        <v>1098</v>
      </c>
      <c r="J254" s="367" t="s">
        <v>1099</v>
      </c>
      <c r="K254" s="367"/>
      <c r="L254" s="368">
        <v>80.349999999999994</v>
      </c>
      <c r="M254" s="368">
        <v>80.349999999999994</v>
      </c>
      <c r="N254" s="367">
        <v>1</v>
      </c>
      <c r="O254" s="432">
        <v>1</v>
      </c>
      <c r="P254" s="368"/>
      <c r="Q254" s="390">
        <v>0</v>
      </c>
      <c r="R254" s="367"/>
      <c r="S254" s="390">
        <v>0</v>
      </c>
      <c r="T254" s="432"/>
      <c r="U254" s="414">
        <v>0</v>
      </c>
    </row>
    <row r="255" spans="1:21" ht="14.4" customHeight="1" x14ac:dyDescent="0.3">
      <c r="A255" s="366">
        <v>29</v>
      </c>
      <c r="B255" s="367" t="s">
        <v>400</v>
      </c>
      <c r="C255" s="367">
        <v>89301292</v>
      </c>
      <c r="D255" s="430" t="s">
        <v>1417</v>
      </c>
      <c r="E255" s="431" t="s">
        <v>677</v>
      </c>
      <c r="F255" s="367" t="s">
        <v>668</v>
      </c>
      <c r="G255" s="367" t="s">
        <v>709</v>
      </c>
      <c r="H255" s="367" t="s">
        <v>399</v>
      </c>
      <c r="I255" s="367" t="s">
        <v>1100</v>
      </c>
      <c r="J255" s="367" t="s">
        <v>1101</v>
      </c>
      <c r="K255" s="367" t="s">
        <v>1102</v>
      </c>
      <c r="L255" s="368">
        <v>338.94</v>
      </c>
      <c r="M255" s="368">
        <v>338.94</v>
      </c>
      <c r="N255" s="367">
        <v>1</v>
      </c>
      <c r="O255" s="432">
        <v>1</v>
      </c>
      <c r="P255" s="368"/>
      <c r="Q255" s="390">
        <v>0</v>
      </c>
      <c r="R255" s="367"/>
      <c r="S255" s="390">
        <v>0</v>
      </c>
      <c r="T255" s="432"/>
      <c r="U255" s="414">
        <v>0</v>
      </c>
    </row>
    <row r="256" spans="1:21" ht="14.4" customHeight="1" x14ac:dyDescent="0.3">
      <c r="A256" s="366">
        <v>29</v>
      </c>
      <c r="B256" s="367" t="s">
        <v>400</v>
      </c>
      <c r="C256" s="367">
        <v>89301292</v>
      </c>
      <c r="D256" s="430" t="s">
        <v>1417</v>
      </c>
      <c r="E256" s="431" t="s">
        <v>677</v>
      </c>
      <c r="F256" s="367" t="s">
        <v>668</v>
      </c>
      <c r="G256" s="367" t="s">
        <v>987</v>
      </c>
      <c r="H256" s="367" t="s">
        <v>399</v>
      </c>
      <c r="I256" s="367" t="s">
        <v>1103</v>
      </c>
      <c r="J256" s="367" t="s">
        <v>1104</v>
      </c>
      <c r="K256" s="367" t="s">
        <v>1105</v>
      </c>
      <c r="L256" s="368">
        <v>0</v>
      </c>
      <c r="M256" s="368">
        <v>0</v>
      </c>
      <c r="N256" s="367">
        <v>1</v>
      </c>
      <c r="O256" s="432">
        <v>1</v>
      </c>
      <c r="P256" s="368"/>
      <c r="Q256" s="390"/>
      <c r="R256" s="367"/>
      <c r="S256" s="390">
        <v>0</v>
      </c>
      <c r="T256" s="432"/>
      <c r="U256" s="414">
        <v>0</v>
      </c>
    </row>
    <row r="257" spans="1:21" ht="14.4" customHeight="1" x14ac:dyDescent="0.3">
      <c r="A257" s="366">
        <v>29</v>
      </c>
      <c r="B257" s="367" t="s">
        <v>400</v>
      </c>
      <c r="C257" s="367">
        <v>89301292</v>
      </c>
      <c r="D257" s="430" t="s">
        <v>1417</v>
      </c>
      <c r="E257" s="431" t="s">
        <v>678</v>
      </c>
      <c r="F257" s="367" t="s">
        <v>667</v>
      </c>
      <c r="G257" s="367" t="s">
        <v>1106</v>
      </c>
      <c r="H257" s="367" t="s">
        <v>399</v>
      </c>
      <c r="I257" s="367" t="s">
        <v>1107</v>
      </c>
      <c r="J257" s="367" t="s">
        <v>1108</v>
      </c>
      <c r="K257" s="367" t="s">
        <v>1109</v>
      </c>
      <c r="L257" s="368">
        <v>0</v>
      </c>
      <c r="M257" s="368">
        <v>0</v>
      </c>
      <c r="N257" s="367">
        <v>4</v>
      </c>
      <c r="O257" s="432">
        <v>1</v>
      </c>
      <c r="P257" s="368"/>
      <c r="Q257" s="390"/>
      <c r="R257" s="367"/>
      <c r="S257" s="390">
        <v>0</v>
      </c>
      <c r="T257" s="432"/>
      <c r="U257" s="414">
        <v>0</v>
      </c>
    </row>
    <row r="258" spans="1:21" ht="14.4" customHeight="1" x14ac:dyDescent="0.3">
      <c r="A258" s="366">
        <v>29</v>
      </c>
      <c r="B258" s="367" t="s">
        <v>400</v>
      </c>
      <c r="C258" s="367">
        <v>89301292</v>
      </c>
      <c r="D258" s="430" t="s">
        <v>1417</v>
      </c>
      <c r="E258" s="431" t="s">
        <v>678</v>
      </c>
      <c r="F258" s="367" t="s">
        <v>667</v>
      </c>
      <c r="G258" s="367" t="s">
        <v>1110</v>
      </c>
      <c r="H258" s="367" t="s">
        <v>399</v>
      </c>
      <c r="I258" s="367" t="s">
        <v>1111</v>
      </c>
      <c r="J258" s="367" t="s">
        <v>1112</v>
      </c>
      <c r="K258" s="367" t="s">
        <v>1113</v>
      </c>
      <c r="L258" s="368">
        <v>0</v>
      </c>
      <c r="M258" s="368">
        <v>0</v>
      </c>
      <c r="N258" s="367">
        <v>2</v>
      </c>
      <c r="O258" s="432">
        <v>0.5</v>
      </c>
      <c r="P258" s="368"/>
      <c r="Q258" s="390"/>
      <c r="R258" s="367"/>
      <c r="S258" s="390">
        <v>0</v>
      </c>
      <c r="T258" s="432"/>
      <c r="U258" s="414">
        <v>0</v>
      </c>
    </row>
    <row r="259" spans="1:21" ht="14.4" customHeight="1" x14ac:dyDescent="0.3">
      <c r="A259" s="366">
        <v>29</v>
      </c>
      <c r="B259" s="367" t="s">
        <v>400</v>
      </c>
      <c r="C259" s="367">
        <v>89301292</v>
      </c>
      <c r="D259" s="430" t="s">
        <v>1417</v>
      </c>
      <c r="E259" s="431" t="s">
        <v>678</v>
      </c>
      <c r="F259" s="367" t="s">
        <v>667</v>
      </c>
      <c r="G259" s="367" t="s">
        <v>1110</v>
      </c>
      <c r="H259" s="367" t="s">
        <v>399</v>
      </c>
      <c r="I259" s="367" t="s">
        <v>1114</v>
      </c>
      <c r="J259" s="367" t="s">
        <v>1115</v>
      </c>
      <c r="K259" s="367" t="s">
        <v>1113</v>
      </c>
      <c r="L259" s="368">
        <v>0</v>
      </c>
      <c r="M259" s="368">
        <v>0</v>
      </c>
      <c r="N259" s="367">
        <v>1</v>
      </c>
      <c r="O259" s="432">
        <v>0.5</v>
      </c>
      <c r="P259" s="368"/>
      <c r="Q259" s="390"/>
      <c r="R259" s="367"/>
      <c r="S259" s="390">
        <v>0</v>
      </c>
      <c r="T259" s="432"/>
      <c r="U259" s="414">
        <v>0</v>
      </c>
    </row>
    <row r="260" spans="1:21" ht="14.4" customHeight="1" x14ac:dyDescent="0.3">
      <c r="A260" s="366">
        <v>29</v>
      </c>
      <c r="B260" s="367" t="s">
        <v>400</v>
      </c>
      <c r="C260" s="367">
        <v>89301292</v>
      </c>
      <c r="D260" s="430" t="s">
        <v>1417</v>
      </c>
      <c r="E260" s="431" t="s">
        <v>679</v>
      </c>
      <c r="F260" s="367" t="s">
        <v>667</v>
      </c>
      <c r="G260" s="367" t="s">
        <v>1116</v>
      </c>
      <c r="H260" s="367" t="s">
        <v>399</v>
      </c>
      <c r="I260" s="367" t="s">
        <v>1117</v>
      </c>
      <c r="J260" s="367" t="s">
        <v>424</v>
      </c>
      <c r="K260" s="367" t="s">
        <v>1118</v>
      </c>
      <c r="L260" s="368">
        <v>35.380000000000003</v>
      </c>
      <c r="M260" s="368">
        <v>70.760000000000005</v>
      </c>
      <c r="N260" s="367">
        <v>2</v>
      </c>
      <c r="O260" s="432">
        <v>1</v>
      </c>
      <c r="P260" s="368"/>
      <c r="Q260" s="390">
        <v>0</v>
      </c>
      <c r="R260" s="367"/>
      <c r="S260" s="390">
        <v>0</v>
      </c>
      <c r="T260" s="432"/>
      <c r="U260" s="414">
        <v>0</v>
      </c>
    </row>
    <row r="261" spans="1:21" ht="14.4" customHeight="1" x14ac:dyDescent="0.3">
      <c r="A261" s="366">
        <v>29</v>
      </c>
      <c r="B261" s="367" t="s">
        <v>400</v>
      </c>
      <c r="C261" s="367">
        <v>89301292</v>
      </c>
      <c r="D261" s="430" t="s">
        <v>1417</v>
      </c>
      <c r="E261" s="431" t="s">
        <v>679</v>
      </c>
      <c r="F261" s="367" t="s">
        <v>667</v>
      </c>
      <c r="G261" s="367" t="s">
        <v>684</v>
      </c>
      <c r="H261" s="367" t="s">
        <v>571</v>
      </c>
      <c r="I261" s="367" t="s">
        <v>720</v>
      </c>
      <c r="J261" s="367" t="s">
        <v>686</v>
      </c>
      <c r="K261" s="367" t="s">
        <v>719</v>
      </c>
      <c r="L261" s="368">
        <v>333.31</v>
      </c>
      <c r="M261" s="368">
        <v>5666.27</v>
      </c>
      <c r="N261" s="367">
        <v>17</v>
      </c>
      <c r="O261" s="432">
        <v>14</v>
      </c>
      <c r="P261" s="368">
        <v>2333.17</v>
      </c>
      <c r="Q261" s="390">
        <v>0.41176470588235292</v>
      </c>
      <c r="R261" s="367">
        <v>7</v>
      </c>
      <c r="S261" s="390">
        <v>0.41176470588235292</v>
      </c>
      <c r="T261" s="432">
        <v>5</v>
      </c>
      <c r="U261" s="414">
        <v>0.35714285714285715</v>
      </c>
    </row>
    <row r="262" spans="1:21" ht="14.4" customHeight="1" x14ac:dyDescent="0.3">
      <c r="A262" s="366">
        <v>29</v>
      </c>
      <c r="B262" s="367" t="s">
        <v>400</v>
      </c>
      <c r="C262" s="367">
        <v>89301292</v>
      </c>
      <c r="D262" s="430" t="s">
        <v>1417</v>
      </c>
      <c r="E262" s="431" t="s">
        <v>679</v>
      </c>
      <c r="F262" s="367" t="s">
        <v>667</v>
      </c>
      <c r="G262" s="367" t="s">
        <v>1119</v>
      </c>
      <c r="H262" s="367" t="s">
        <v>399</v>
      </c>
      <c r="I262" s="367" t="s">
        <v>1120</v>
      </c>
      <c r="J262" s="367" t="s">
        <v>1121</v>
      </c>
      <c r="K262" s="367" t="s">
        <v>1122</v>
      </c>
      <c r="L262" s="368">
        <v>0</v>
      </c>
      <c r="M262" s="368">
        <v>0</v>
      </c>
      <c r="N262" s="367">
        <v>1</v>
      </c>
      <c r="O262" s="432">
        <v>0.5</v>
      </c>
      <c r="P262" s="368">
        <v>0</v>
      </c>
      <c r="Q262" s="390"/>
      <c r="R262" s="367">
        <v>1</v>
      </c>
      <c r="S262" s="390">
        <v>1</v>
      </c>
      <c r="T262" s="432">
        <v>0.5</v>
      </c>
      <c r="U262" s="414">
        <v>1</v>
      </c>
    </row>
    <row r="263" spans="1:21" ht="14.4" customHeight="1" x14ac:dyDescent="0.3">
      <c r="A263" s="366">
        <v>29</v>
      </c>
      <c r="B263" s="367" t="s">
        <v>400</v>
      </c>
      <c r="C263" s="367">
        <v>89301292</v>
      </c>
      <c r="D263" s="430" t="s">
        <v>1417</v>
      </c>
      <c r="E263" s="431" t="s">
        <v>679</v>
      </c>
      <c r="F263" s="367" t="s">
        <v>667</v>
      </c>
      <c r="G263" s="367" t="s">
        <v>994</v>
      </c>
      <c r="H263" s="367" t="s">
        <v>571</v>
      </c>
      <c r="I263" s="367" t="s">
        <v>995</v>
      </c>
      <c r="J263" s="367" t="s">
        <v>996</v>
      </c>
      <c r="K263" s="367" t="s">
        <v>731</v>
      </c>
      <c r="L263" s="368">
        <v>184.22</v>
      </c>
      <c r="M263" s="368">
        <v>2579.08</v>
      </c>
      <c r="N263" s="367">
        <v>14</v>
      </c>
      <c r="O263" s="432">
        <v>11</v>
      </c>
      <c r="P263" s="368">
        <v>1657.98</v>
      </c>
      <c r="Q263" s="390">
        <v>0.6428571428571429</v>
      </c>
      <c r="R263" s="367">
        <v>9</v>
      </c>
      <c r="S263" s="390">
        <v>0.6428571428571429</v>
      </c>
      <c r="T263" s="432">
        <v>7</v>
      </c>
      <c r="U263" s="414">
        <v>0.63636363636363635</v>
      </c>
    </row>
    <row r="264" spans="1:21" ht="14.4" customHeight="1" x14ac:dyDescent="0.3">
      <c r="A264" s="366">
        <v>29</v>
      </c>
      <c r="B264" s="367" t="s">
        <v>400</v>
      </c>
      <c r="C264" s="367">
        <v>89301292</v>
      </c>
      <c r="D264" s="430" t="s">
        <v>1417</v>
      </c>
      <c r="E264" s="431" t="s">
        <v>679</v>
      </c>
      <c r="F264" s="367" t="s">
        <v>667</v>
      </c>
      <c r="G264" s="367" t="s">
        <v>994</v>
      </c>
      <c r="H264" s="367" t="s">
        <v>571</v>
      </c>
      <c r="I264" s="367" t="s">
        <v>1123</v>
      </c>
      <c r="J264" s="367" t="s">
        <v>1124</v>
      </c>
      <c r="K264" s="367" t="s">
        <v>1125</v>
      </c>
      <c r="L264" s="368">
        <v>103.71</v>
      </c>
      <c r="M264" s="368">
        <v>103.71</v>
      </c>
      <c r="N264" s="367">
        <v>1</v>
      </c>
      <c r="O264" s="432">
        <v>1</v>
      </c>
      <c r="P264" s="368"/>
      <c r="Q264" s="390">
        <v>0</v>
      </c>
      <c r="R264" s="367"/>
      <c r="S264" s="390">
        <v>0</v>
      </c>
      <c r="T264" s="432"/>
      <c r="U264" s="414">
        <v>0</v>
      </c>
    </row>
    <row r="265" spans="1:21" ht="14.4" customHeight="1" x14ac:dyDescent="0.3">
      <c r="A265" s="366">
        <v>29</v>
      </c>
      <c r="B265" s="367" t="s">
        <v>400</v>
      </c>
      <c r="C265" s="367">
        <v>89301292</v>
      </c>
      <c r="D265" s="430" t="s">
        <v>1417</v>
      </c>
      <c r="E265" s="431" t="s">
        <v>679</v>
      </c>
      <c r="F265" s="367" t="s">
        <v>667</v>
      </c>
      <c r="G265" s="367" t="s">
        <v>1126</v>
      </c>
      <c r="H265" s="367" t="s">
        <v>571</v>
      </c>
      <c r="I265" s="367" t="s">
        <v>1127</v>
      </c>
      <c r="J265" s="367" t="s">
        <v>1128</v>
      </c>
      <c r="K265" s="367" t="s">
        <v>1129</v>
      </c>
      <c r="L265" s="368">
        <v>413.22</v>
      </c>
      <c r="M265" s="368">
        <v>1652.88</v>
      </c>
      <c r="N265" s="367">
        <v>4</v>
      </c>
      <c r="O265" s="432">
        <v>4</v>
      </c>
      <c r="P265" s="368">
        <v>1239.6600000000001</v>
      </c>
      <c r="Q265" s="390">
        <v>0.75</v>
      </c>
      <c r="R265" s="367">
        <v>3</v>
      </c>
      <c r="S265" s="390">
        <v>0.75</v>
      </c>
      <c r="T265" s="432">
        <v>3</v>
      </c>
      <c r="U265" s="414">
        <v>0.75</v>
      </c>
    </row>
    <row r="266" spans="1:21" ht="14.4" customHeight="1" x14ac:dyDescent="0.3">
      <c r="A266" s="366">
        <v>29</v>
      </c>
      <c r="B266" s="367" t="s">
        <v>400</v>
      </c>
      <c r="C266" s="367">
        <v>89301292</v>
      </c>
      <c r="D266" s="430" t="s">
        <v>1417</v>
      </c>
      <c r="E266" s="431" t="s">
        <v>679</v>
      </c>
      <c r="F266" s="367" t="s">
        <v>667</v>
      </c>
      <c r="G266" s="367" t="s">
        <v>725</v>
      </c>
      <c r="H266" s="367" t="s">
        <v>571</v>
      </c>
      <c r="I266" s="367" t="s">
        <v>1130</v>
      </c>
      <c r="J266" s="367" t="s">
        <v>1131</v>
      </c>
      <c r="K266" s="367" t="s">
        <v>728</v>
      </c>
      <c r="L266" s="368">
        <v>52.4</v>
      </c>
      <c r="M266" s="368">
        <v>104.8</v>
      </c>
      <c r="N266" s="367">
        <v>2</v>
      </c>
      <c r="O266" s="432">
        <v>2</v>
      </c>
      <c r="P266" s="368">
        <v>104.8</v>
      </c>
      <c r="Q266" s="390">
        <v>1</v>
      </c>
      <c r="R266" s="367">
        <v>2</v>
      </c>
      <c r="S266" s="390">
        <v>1</v>
      </c>
      <c r="T266" s="432">
        <v>2</v>
      </c>
      <c r="U266" s="414">
        <v>1</v>
      </c>
    </row>
    <row r="267" spans="1:21" ht="14.4" customHeight="1" x14ac:dyDescent="0.3">
      <c r="A267" s="366">
        <v>29</v>
      </c>
      <c r="B267" s="367" t="s">
        <v>400</v>
      </c>
      <c r="C267" s="367">
        <v>89301292</v>
      </c>
      <c r="D267" s="430" t="s">
        <v>1417</v>
      </c>
      <c r="E267" s="431" t="s">
        <v>679</v>
      </c>
      <c r="F267" s="367" t="s">
        <v>667</v>
      </c>
      <c r="G267" s="367" t="s">
        <v>725</v>
      </c>
      <c r="H267" s="367" t="s">
        <v>571</v>
      </c>
      <c r="I267" s="367" t="s">
        <v>732</v>
      </c>
      <c r="J267" s="367" t="s">
        <v>733</v>
      </c>
      <c r="K267" s="367" t="s">
        <v>731</v>
      </c>
      <c r="L267" s="368">
        <v>69.86</v>
      </c>
      <c r="M267" s="368">
        <v>628.74</v>
      </c>
      <c r="N267" s="367">
        <v>9</v>
      </c>
      <c r="O267" s="432">
        <v>5</v>
      </c>
      <c r="P267" s="368">
        <v>349.3</v>
      </c>
      <c r="Q267" s="390">
        <v>0.55555555555555558</v>
      </c>
      <c r="R267" s="367">
        <v>5</v>
      </c>
      <c r="S267" s="390">
        <v>0.55555555555555558</v>
      </c>
      <c r="T267" s="432">
        <v>3</v>
      </c>
      <c r="U267" s="414">
        <v>0.6</v>
      </c>
    </row>
    <row r="268" spans="1:21" ht="14.4" customHeight="1" x14ac:dyDescent="0.3">
      <c r="A268" s="366">
        <v>29</v>
      </c>
      <c r="B268" s="367" t="s">
        <v>400</v>
      </c>
      <c r="C268" s="367">
        <v>89301292</v>
      </c>
      <c r="D268" s="430" t="s">
        <v>1417</v>
      </c>
      <c r="E268" s="431" t="s">
        <v>679</v>
      </c>
      <c r="F268" s="367" t="s">
        <v>667</v>
      </c>
      <c r="G268" s="367" t="s">
        <v>1132</v>
      </c>
      <c r="H268" s="367" t="s">
        <v>399</v>
      </c>
      <c r="I268" s="367" t="s">
        <v>1133</v>
      </c>
      <c r="J268" s="367" t="s">
        <v>1134</v>
      </c>
      <c r="K268" s="367" t="s">
        <v>1135</v>
      </c>
      <c r="L268" s="368">
        <v>309.91000000000003</v>
      </c>
      <c r="M268" s="368">
        <v>309.91000000000003</v>
      </c>
      <c r="N268" s="367">
        <v>1</v>
      </c>
      <c r="O268" s="432">
        <v>1</v>
      </c>
      <c r="P268" s="368">
        <v>309.91000000000003</v>
      </c>
      <c r="Q268" s="390">
        <v>1</v>
      </c>
      <c r="R268" s="367">
        <v>1</v>
      </c>
      <c r="S268" s="390">
        <v>1</v>
      </c>
      <c r="T268" s="432">
        <v>1</v>
      </c>
      <c r="U268" s="414">
        <v>1</v>
      </c>
    </row>
    <row r="269" spans="1:21" ht="14.4" customHeight="1" x14ac:dyDescent="0.3">
      <c r="A269" s="366">
        <v>29</v>
      </c>
      <c r="B269" s="367" t="s">
        <v>400</v>
      </c>
      <c r="C269" s="367">
        <v>89301292</v>
      </c>
      <c r="D269" s="430" t="s">
        <v>1417</v>
      </c>
      <c r="E269" s="431" t="s">
        <v>679</v>
      </c>
      <c r="F269" s="367" t="s">
        <v>667</v>
      </c>
      <c r="G269" s="367" t="s">
        <v>1136</v>
      </c>
      <c r="H269" s="367" t="s">
        <v>399</v>
      </c>
      <c r="I269" s="367" t="s">
        <v>1137</v>
      </c>
      <c r="J269" s="367" t="s">
        <v>1138</v>
      </c>
      <c r="K269" s="367" t="s">
        <v>1139</v>
      </c>
      <c r="L269" s="368">
        <v>45.75</v>
      </c>
      <c r="M269" s="368">
        <v>91.5</v>
      </c>
      <c r="N269" s="367">
        <v>2</v>
      </c>
      <c r="O269" s="432">
        <v>1.5</v>
      </c>
      <c r="P269" s="368"/>
      <c r="Q269" s="390">
        <v>0</v>
      </c>
      <c r="R269" s="367"/>
      <c r="S269" s="390">
        <v>0</v>
      </c>
      <c r="T269" s="432"/>
      <c r="U269" s="414">
        <v>0</v>
      </c>
    </row>
    <row r="270" spans="1:21" ht="14.4" customHeight="1" x14ac:dyDescent="0.3">
      <c r="A270" s="366">
        <v>29</v>
      </c>
      <c r="B270" s="367" t="s">
        <v>400</v>
      </c>
      <c r="C270" s="367">
        <v>89301292</v>
      </c>
      <c r="D270" s="430" t="s">
        <v>1417</v>
      </c>
      <c r="E270" s="431" t="s">
        <v>679</v>
      </c>
      <c r="F270" s="367" t="s">
        <v>667</v>
      </c>
      <c r="G270" s="367" t="s">
        <v>1140</v>
      </c>
      <c r="H270" s="367" t="s">
        <v>399</v>
      </c>
      <c r="I270" s="367" t="s">
        <v>1141</v>
      </c>
      <c r="J270" s="367" t="s">
        <v>1142</v>
      </c>
      <c r="K270" s="367" t="s">
        <v>1122</v>
      </c>
      <c r="L270" s="368">
        <v>0</v>
      </c>
      <c r="M270" s="368">
        <v>0</v>
      </c>
      <c r="N270" s="367">
        <v>1</v>
      </c>
      <c r="O270" s="432">
        <v>0.5</v>
      </c>
      <c r="P270" s="368">
        <v>0</v>
      </c>
      <c r="Q270" s="390"/>
      <c r="R270" s="367">
        <v>1</v>
      </c>
      <c r="S270" s="390">
        <v>1</v>
      </c>
      <c r="T270" s="432">
        <v>0.5</v>
      </c>
      <c r="U270" s="414">
        <v>1</v>
      </c>
    </row>
    <row r="271" spans="1:21" ht="14.4" customHeight="1" x14ac:dyDescent="0.3">
      <c r="A271" s="366">
        <v>29</v>
      </c>
      <c r="B271" s="367" t="s">
        <v>400</v>
      </c>
      <c r="C271" s="367">
        <v>89301292</v>
      </c>
      <c r="D271" s="430" t="s">
        <v>1417</v>
      </c>
      <c r="E271" s="431" t="s">
        <v>679</v>
      </c>
      <c r="F271" s="367" t="s">
        <v>667</v>
      </c>
      <c r="G271" s="367" t="s">
        <v>738</v>
      </c>
      <c r="H271" s="367" t="s">
        <v>399</v>
      </c>
      <c r="I271" s="367" t="s">
        <v>739</v>
      </c>
      <c r="J271" s="367" t="s">
        <v>740</v>
      </c>
      <c r="K271" s="367" t="s">
        <v>741</v>
      </c>
      <c r="L271" s="368">
        <v>115.3</v>
      </c>
      <c r="M271" s="368">
        <v>115.3</v>
      </c>
      <c r="N271" s="367">
        <v>1</v>
      </c>
      <c r="O271" s="432">
        <v>0.5</v>
      </c>
      <c r="P271" s="368"/>
      <c r="Q271" s="390">
        <v>0</v>
      </c>
      <c r="R271" s="367"/>
      <c r="S271" s="390">
        <v>0</v>
      </c>
      <c r="T271" s="432"/>
      <c r="U271" s="414">
        <v>0</v>
      </c>
    </row>
    <row r="272" spans="1:21" ht="14.4" customHeight="1" x14ac:dyDescent="0.3">
      <c r="A272" s="366">
        <v>29</v>
      </c>
      <c r="B272" s="367" t="s">
        <v>400</v>
      </c>
      <c r="C272" s="367">
        <v>89301292</v>
      </c>
      <c r="D272" s="430" t="s">
        <v>1417</v>
      </c>
      <c r="E272" s="431" t="s">
        <v>679</v>
      </c>
      <c r="F272" s="367" t="s">
        <v>667</v>
      </c>
      <c r="G272" s="367" t="s">
        <v>1143</v>
      </c>
      <c r="H272" s="367" t="s">
        <v>571</v>
      </c>
      <c r="I272" s="367" t="s">
        <v>1144</v>
      </c>
      <c r="J272" s="367" t="s">
        <v>1145</v>
      </c>
      <c r="K272" s="367" t="s">
        <v>1146</v>
      </c>
      <c r="L272" s="368">
        <v>3127.19</v>
      </c>
      <c r="M272" s="368">
        <v>3127.19</v>
      </c>
      <c r="N272" s="367">
        <v>1</v>
      </c>
      <c r="O272" s="432">
        <v>1</v>
      </c>
      <c r="P272" s="368">
        <v>3127.19</v>
      </c>
      <c r="Q272" s="390">
        <v>1</v>
      </c>
      <c r="R272" s="367">
        <v>1</v>
      </c>
      <c r="S272" s="390">
        <v>1</v>
      </c>
      <c r="T272" s="432">
        <v>1</v>
      </c>
      <c r="U272" s="414">
        <v>1</v>
      </c>
    </row>
    <row r="273" spans="1:21" ht="14.4" customHeight="1" x14ac:dyDescent="0.3">
      <c r="A273" s="366">
        <v>29</v>
      </c>
      <c r="B273" s="367" t="s">
        <v>400</v>
      </c>
      <c r="C273" s="367">
        <v>89301292</v>
      </c>
      <c r="D273" s="430" t="s">
        <v>1417</v>
      </c>
      <c r="E273" s="431" t="s">
        <v>679</v>
      </c>
      <c r="F273" s="367" t="s">
        <v>667</v>
      </c>
      <c r="G273" s="367" t="s">
        <v>1147</v>
      </c>
      <c r="H273" s="367" t="s">
        <v>399</v>
      </c>
      <c r="I273" s="367" t="s">
        <v>1148</v>
      </c>
      <c r="J273" s="367" t="s">
        <v>1149</v>
      </c>
      <c r="K273" s="367" t="s">
        <v>1150</v>
      </c>
      <c r="L273" s="368">
        <v>39.39</v>
      </c>
      <c r="M273" s="368">
        <v>39.39</v>
      </c>
      <c r="N273" s="367">
        <v>1</v>
      </c>
      <c r="O273" s="432">
        <v>0.5</v>
      </c>
      <c r="P273" s="368"/>
      <c r="Q273" s="390">
        <v>0</v>
      </c>
      <c r="R273" s="367"/>
      <c r="S273" s="390">
        <v>0</v>
      </c>
      <c r="T273" s="432"/>
      <c r="U273" s="414">
        <v>0</v>
      </c>
    </row>
    <row r="274" spans="1:21" ht="14.4" customHeight="1" x14ac:dyDescent="0.3">
      <c r="A274" s="366">
        <v>29</v>
      </c>
      <c r="B274" s="367" t="s">
        <v>400</v>
      </c>
      <c r="C274" s="367">
        <v>89301292</v>
      </c>
      <c r="D274" s="430" t="s">
        <v>1417</v>
      </c>
      <c r="E274" s="431" t="s">
        <v>679</v>
      </c>
      <c r="F274" s="367" t="s">
        <v>667</v>
      </c>
      <c r="G274" s="367" t="s">
        <v>1151</v>
      </c>
      <c r="H274" s="367" t="s">
        <v>399</v>
      </c>
      <c r="I274" s="367" t="s">
        <v>1152</v>
      </c>
      <c r="J274" s="367" t="s">
        <v>1153</v>
      </c>
      <c r="K274" s="367" t="s">
        <v>1154</v>
      </c>
      <c r="L274" s="368">
        <v>0</v>
      </c>
      <c r="M274" s="368">
        <v>0</v>
      </c>
      <c r="N274" s="367">
        <v>1</v>
      </c>
      <c r="O274" s="432">
        <v>0.5</v>
      </c>
      <c r="P274" s="368">
        <v>0</v>
      </c>
      <c r="Q274" s="390"/>
      <c r="R274" s="367">
        <v>1</v>
      </c>
      <c r="S274" s="390">
        <v>1</v>
      </c>
      <c r="T274" s="432">
        <v>0.5</v>
      </c>
      <c r="U274" s="414">
        <v>1</v>
      </c>
    </row>
    <row r="275" spans="1:21" ht="14.4" customHeight="1" x14ac:dyDescent="0.3">
      <c r="A275" s="366">
        <v>29</v>
      </c>
      <c r="B275" s="367" t="s">
        <v>400</v>
      </c>
      <c r="C275" s="367">
        <v>89301292</v>
      </c>
      <c r="D275" s="430" t="s">
        <v>1417</v>
      </c>
      <c r="E275" s="431" t="s">
        <v>679</v>
      </c>
      <c r="F275" s="367" t="s">
        <v>667</v>
      </c>
      <c r="G275" s="367" t="s">
        <v>692</v>
      </c>
      <c r="H275" s="367" t="s">
        <v>399</v>
      </c>
      <c r="I275" s="367" t="s">
        <v>581</v>
      </c>
      <c r="J275" s="367" t="s">
        <v>582</v>
      </c>
      <c r="K275" s="367" t="s">
        <v>550</v>
      </c>
      <c r="L275" s="368">
        <v>31.64</v>
      </c>
      <c r="M275" s="368">
        <v>1392.1599999999996</v>
      </c>
      <c r="N275" s="367">
        <v>44</v>
      </c>
      <c r="O275" s="432">
        <v>38</v>
      </c>
      <c r="P275" s="368">
        <v>790.99999999999977</v>
      </c>
      <c r="Q275" s="390">
        <v>0.56818181818181812</v>
      </c>
      <c r="R275" s="367">
        <v>25</v>
      </c>
      <c r="S275" s="390">
        <v>0.56818181818181823</v>
      </c>
      <c r="T275" s="432">
        <v>22</v>
      </c>
      <c r="U275" s="414">
        <v>0.57894736842105265</v>
      </c>
    </row>
    <row r="276" spans="1:21" ht="14.4" customHeight="1" x14ac:dyDescent="0.3">
      <c r="A276" s="366">
        <v>29</v>
      </c>
      <c r="B276" s="367" t="s">
        <v>400</v>
      </c>
      <c r="C276" s="367">
        <v>89301292</v>
      </c>
      <c r="D276" s="430" t="s">
        <v>1417</v>
      </c>
      <c r="E276" s="431" t="s">
        <v>679</v>
      </c>
      <c r="F276" s="367" t="s">
        <v>667</v>
      </c>
      <c r="G276" s="367" t="s">
        <v>692</v>
      </c>
      <c r="H276" s="367" t="s">
        <v>399</v>
      </c>
      <c r="I276" s="367" t="s">
        <v>581</v>
      </c>
      <c r="J276" s="367" t="s">
        <v>582</v>
      </c>
      <c r="K276" s="367" t="s">
        <v>550</v>
      </c>
      <c r="L276" s="368">
        <v>50.27</v>
      </c>
      <c r="M276" s="368">
        <v>603.24</v>
      </c>
      <c r="N276" s="367">
        <v>12</v>
      </c>
      <c r="O276" s="432">
        <v>9</v>
      </c>
      <c r="P276" s="368">
        <v>251.35000000000002</v>
      </c>
      <c r="Q276" s="390">
        <v>0.41666666666666669</v>
      </c>
      <c r="R276" s="367">
        <v>5</v>
      </c>
      <c r="S276" s="390">
        <v>0.41666666666666669</v>
      </c>
      <c r="T276" s="432">
        <v>4</v>
      </c>
      <c r="U276" s="414">
        <v>0.44444444444444442</v>
      </c>
    </row>
    <row r="277" spans="1:21" ht="14.4" customHeight="1" x14ac:dyDescent="0.3">
      <c r="A277" s="366">
        <v>29</v>
      </c>
      <c r="B277" s="367" t="s">
        <v>400</v>
      </c>
      <c r="C277" s="367">
        <v>89301292</v>
      </c>
      <c r="D277" s="430" t="s">
        <v>1417</v>
      </c>
      <c r="E277" s="431" t="s">
        <v>679</v>
      </c>
      <c r="F277" s="367" t="s">
        <v>667</v>
      </c>
      <c r="G277" s="367" t="s">
        <v>1155</v>
      </c>
      <c r="H277" s="367" t="s">
        <v>399</v>
      </c>
      <c r="I277" s="367" t="s">
        <v>1156</v>
      </c>
      <c r="J277" s="367" t="s">
        <v>1157</v>
      </c>
      <c r="K277" s="367" t="s">
        <v>1158</v>
      </c>
      <c r="L277" s="368">
        <v>0</v>
      </c>
      <c r="M277" s="368">
        <v>0</v>
      </c>
      <c r="N277" s="367">
        <v>1</v>
      </c>
      <c r="O277" s="432">
        <v>0.5</v>
      </c>
      <c r="P277" s="368">
        <v>0</v>
      </c>
      <c r="Q277" s="390"/>
      <c r="R277" s="367">
        <v>1</v>
      </c>
      <c r="S277" s="390">
        <v>1</v>
      </c>
      <c r="T277" s="432">
        <v>0.5</v>
      </c>
      <c r="U277" s="414">
        <v>1</v>
      </c>
    </row>
    <row r="278" spans="1:21" ht="14.4" customHeight="1" x14ac:dyDescent="0.3">
      <c r="A278" s="366">
        <v>29</v>
      </c>
      <c r="B278" s="367" t="s">
        <v>400</v>
      </c>
      <c r="C278" s="367">
        <v>89301292</v>
      </c>
      <c r="D278" s="430" t="s">
        <v>1417</v>
      </c>
      <c r="E278" s="431" t="s">
        <v>679</v>
      </c>
      <c r="F278" s="367" t="s">
        <v>667</v>
      </c>
      <c r="G278" s="367" t="s">
        <v>1067</v>
      </c>
      <c r="H278" s="367" t="s">
        <v>399</v>
      </c>
      <c r="I278" s="367" t="s">
        <v>611</v>
      </c>
      <c r="J278" s="367" t="s">
        <v>612</v>
      </c>
      <c r="K278" s="367" t="s">
        <v>639</v>
      </c>
      <c r="L278" s="368">
        <v>0</v>
      </c>
      <c r="M278" s="368">
        <v>0</v>
      </c>
      <c r="N278" s="367">
        <v>1</v>
      </c>
      <c r="O278" s="432">
        <v>1</v>
      </c>
      <c r="P278" s="368">
        <v>0</v>
      </c>
      <c r="Q278" s="390"/>
      <c r="R278" s="367">
        <v>1</v>
      </c>
      <c r="S278" s="390">
        <v>1</v>
      </c>
      <c r="T278" s="432">
        <v>1</v>
      </c>
      <c r="U278" s="414">
        <v>1</v>
      </c>
    </row>
    <row r="279" spans="1:21" ht="14.4" customHeight="1" x14ac:dyDescent="0.3">
      <c r="A279" s="366">
        <v>29</v>
      </c>
      <c r="B279" s="367" t="s">
        <v>400</v>
      </c>
      <c r="C279" s="367">
        <v>89301292</v>
      </c>
      <c r="D279" s="430" t="s">
        <v>1417</v>
      </c>
      <c r="E279" s="431" t="s">
        <v>679</v>
      </c>
      <c r="F279" s="367" t="s">
        <v>667</v>
      </c>
      <c r="G279" s="367" t="s">
        <v>764</v>
      </c>
      <c r="H279" s="367" t="s">
        <v>399</v>
      </c>
      <c r="I279" s="367" t="s">
        <v>765</v>
      </c>
      <c r="J279" s="367" t="s">
        <v>766</v>
      </c>
      <c r="K279" s="367" t="s">
        <v>767</v>
      </c>
      <c r="L279" s="368">
        <v>0</v>
      </c>
      <c r="M279" s="368">
        <v>0</v>
      </c>
      <c r="N279" s="367">
        <v>7</v>
      </c>
      <c r="O279" s="432">
        <v>2.5</v>
      </c>
      <c r="P279" s="368">
        <v>0</v>
      </c>
      <c r="Q279" s="390"/>
      <c r="R279" s="367">
        <v>2</v>
      </c>
      <c r="S279" s="390">
        <v>0.2857142857142857</v>
      </c>
      <c r="T279" s="432">
        <v>1</v>
      </c>
      <c r="U279" s="414">
        <v>0.4</v>
      </c>
    </row>
    <row r="280" spans="1:21" ht="14.4" customHeight="1" x14ac:dyDescent="0.3">
      <c r="A280" s="366">
        <v>29</v>
      </c>
      <c r="B280" s="367" t="s">
        <v>400</v>
      </c>
      <c r="C280" s="367">
        <v>89301292</v>
      </c>
      <c r="D280" s="430" t="s">
        <v>1417</v>
      </c>
      <c r="E280" s="431" t="s">
        <v>679</v>
      </c>
      <c r="F280" s="367" t="s">
        <v>667</v>
      </c>
      <c r="G280" s="367" t="s">
        <v>764</v>
      </c>
      <c r="H280" s="367" t="s">
        <v>399</v>
      </c>
      <c r="I280" s="367" t="s">
        <v>1069</v>
      </c>
      <c r="J280" s="367" t="s">
        <v>1072</v>
      </c>
      <c r="K280" s="367" t="s">
        <v>1071</v>
      </c>
      <c r="L280" s="368">
        <v>0</v>
      </c>
      <c r="M280" s="368">
        <v>0</v>
      </c>
      <c r="N280" s="367">
        <v>2</v>
      </c>
      <c r="O280" s="432">
        <v>1.5</v>
      </c>
      <c r="P280" s="368">
        <v>0</v>
      </c>
      <c r="Q280" s="390"/>
      <c r="R280" s="367">
        <v>1</v>
      </c>
      <c r="S280" s="390">
        <v>0.5</v>
      </c>
      <c r="T280" s="432">
        <v>0.5</v>
      </c>
      <c r="U280" s="414">
        <v>0.33333333333333331</v>
      </c>
    </row>
    <row r="281" spans="1:21" ht="14.4" customHeight="1" x14ac:dyDescent="0.3">
      <c r="A281" s="366">
        <v>29</v>
      </c>
      <c r="B281" s="367" t="s">
        <v>400</v>
      </c>
      <c r="C281" s="367">
        <v>89301292</v>
      </c>
      <c r="D281" s="430" t="s">
        <v>1417</v>
      </c>
      <c r="E281" s="431" t="s">
        <v>679</v>
      </c>
      <c r="F281" s="367" t="s">
        <v>667</v>
      </c>
      <c r="G281" s="367" t="s">
        <v>1159</v>
      </c>
      <c r="H281" s="367" t="s">
        <v>571</v>
      </c>
      <c r="I281" s="367" t="s">
        <v>1160</v>
      </c>
      <c r="J281" s="367" t="s">
        <v>1161</v>
      </c>
      <c r="K281" s="367" t="s">
        <v>1162</v>
      </c>
      <c r="L281" s="368">
        <v>399.92</v>
      </c>
      <c r="M281" s="368">
        <v>1199.76</v>
      </c>
      <c r="N281" s="367">
        <v>3</v>
      </c>
      <c r="O281" s="432">
        <v>1.5</v>
      </c>
      <c r="P281" s="368">
        <v>799.84</v>
      </c>
      <c r="Q281" s="390">
        <v>0.66666666666666674</v>
      </c>
      <c r="R281" s="367">
        <v>2</v>
      </c>
      <c r="S281" s="390">
        <v>0.66666666666666663</v>
      </c>
      <c r="T281" s="432">
        <v>1</v>
      </c>
      <c r="U281" s="414">
        <v>0.66666666666666663</v>
      </c>
    </row>
    <row r="282" spans="1:21" ht="14.4" customHeight="1" x14ac:dyDescent="0.3">
      <c r="A282" s="366">
        <v>29</v>
      </c>
      <c r="B282" s="367" t="s">
        <v>400</v>
      </c>
      <c r="C282" s="367">
        <v>89301292</v>
      </c>
      <c r="D282" s="430" t="s">
        <v>1417</v>
      </c>
      <c r="E282" s="431" t="s">
        <v>679</v>
      </c>
      <c r="F282" s="367" t="s">
        <v>667</v>
      </c>
      <c r="G282" s="367" t="s">
        <v>1159</v>
      </c>
      <c r="H282" s="367" t="s">
        <v>571</v>
      </c>
      <c r="I282" s="367" t="s">
        <v>1163</v>
      </c>
      <c r="J282" s="367" t="s">
        <v>1164</v>
      </c>
      <c r="K282" s="367" t="s">
        <v>1165</v>
      </c>
      <c r="L282" s="368">
        <v>152.62</v>
      </c>
      <c r="M282" s="368">
        <v>152.62</v>
      </c>
      <c r="N282" s="367">
        <v>1</v>
      </c>
      <c r="O282" s="432">
        <v>0.5</v>
      </c>
      <c r="P282" s="368">
        <v>152.62</v>
      </c>
      <c r="Q282" s="390">
        <v>1</v>
      </c>
      <c r="R282" s="367">
        <v>1</v>
      </c>
      <c r="S282" s="390">
        <v>1</v>
      </c>
      <c r="T282" s="432">
        <v>0.5</v>
      </c>
      <c r="U282" s="414">
        <v>1</v>
      </c>
    </row>
    <row r="283" spans="1:21" ht="14.4" customHeight="1" x14ac:dyDescent="0.3">
      <c r="A283" s="366">
        <v>29</v>
      </c>
      <c r="B283" s="367" t="s">
        <v>400</v>
      </c>
      <c r="C283" s="367">
        <v>89301292</v>
      </c>
      <c r="D283" s="430" t="s">
        <v>1417</v>
      </c>
      <c r="E283" s="431" t="s">
        <v>679</v>
      </c>
      <c r="F283" s="367" t="s">
        <v>667</v>
      </c>
      <c r="G283" s="367" t="s">
        <v>1166</v>
      </c>
      <c r="H283" s="367" t="s">
        <v>399</v>
      </c>
      <c r="I283" s="367" t="s">
        <v>1167</v>
      </c>
      <c r="J283" s="367" t="s">
        <v>1168</v>
      </c>
      <c r="K283" s="367" t="s">
        <v>1169</v>
      </c>
      <c r="L283" s="368">
        <v>72.05</v>
      </c>
      <c r="M283" s="368">
        <v>72.05</v>
      </c>
      <c r="N283" s="367">
        <v>1</v>
      </c>
      <c r="O283" s="432">
        <v>0.5</v>
      </c>
      <c r="P283" s="368"/>
      <c r="Q283" s="390">
        <v>0</v>
      </c>
      <c r="R283" s="367"/>
      <c r="S283" s="390">
        <v>0</v>
      </c>
      <c r="T283" s="432"/>
      <c r="U283" s="414">
        <v>0</v>
      </c>
    </row>
    <row r="284" spans="1:21" ht="14.4" customHeight="1" x14ac:dyDescent="0.3">
      <c r="A284" s="366">
        <v>29</v>
      </c>
      <c r="B284" s="367" t="s">
        <v>400</v>
      </c>
      <c r="C284" s="367">
        <v>89301292</v>
      </c>
      <c r="D284" s="430" t="s">
        <v>1417</v>
      </c>
      <c r="E284" s="431" t="s">
        <v>679</v>
      </c>
      <c r="F284" s="367" t="s">
        <v>667</v>
      </c>
      <c r="G284" s="367" t="s">
        <v>999</v>
      </c>
      <c r="H284" s="367" t="s">
        <v>399</v>
      </c>
      <c r="I284" s="367" t="s">
        <v>1000</v>
      </c>
      <c r="J284" s="367" t="s">
        <v>549</v>
      </c>
      <c r="K284" s="367" t="s">
        <v>1001</v>
      </c>
      <c r="L284" s="368">
        <v>378.97</v>
      </c>
      <c r="M284" s="368">
        <v>3410.7300000000005</v>
      </c>
      <c r="N284" s="367">
        <v>9</v>
      </c>
      <c r="O284" s="432">
        <v>7</v>
      </c>
      <c r="P284" s="368"/>
      <c r="Q284" s="390">
        <v>0</v>
      </c>
      <c r="R284" s="367"/>
      <c r="S284" s="390">
        <v>0</v>
      </c>
      <c r="T284" s="432"/>
      <c r="U284" s="414">
        <v>0</v>
      </c>
    </row>
    <row r="285" spans="1:21" ht="14.4" customHeight="1" x14ac:dyDescent="0.3">
      <c r="A285" s="366">
        <v>29</v>
      </c>
      <c r="B285" s="367" t="s">
        <v>400</v>
      </c>
      <c r="C285" s="367">
        <v>89301292</v>
      </c>
      <c r="D285" s="430" t="s">
        <v>1417</v>
      </c>
      <c r="E285" s="431" t="s">
        <v>679</v>
      </c>
      <c r="F285" s="367" t="s">
        <v>667</v>
      </c>
      <c r="G285" s="367" t="s">
        <v>776</v>
      </c>
      <c r="H285" s="367" t="s">
        <v>399</v>
      </c>
      <c r="I285" s="367" t="s">
        <v>585</v>
      </c>
      <c r="J285" s="367" t="s">
        <v>586</v>
      </c>
      <c r="K285" s="367" t="s">
        <v>777</v>
      </c>
      <c r="L285" s="368">
        <v>38.65</v>
      </c>
      <c r="M285" s="368">
        <v>154.6</v>
      </c>
      <c r="N285" s="367">
        <v>4</v>
      </c>
      <c r="O285" s="432">
        <v>4</v>
      </c>
      <c r="P285" s="368">
        <v>38.65</v>
      </c>
      <c r="Q285" s="390">
        <v>0.25</v>
      </c>
      <c r="R285" s="367">
        <v>1</v>
      </c>
      <c r="S285" s="390">
        <v>0.25</v>
      </c>
      <c r="T285" s="432">
        <v>1</v>
      </c>
      <c r="U285" s="414">
        <v>0.25</v>
      </c>
    </row>
    <row r="286" spans="1:21" ht="14.4" customHeight="1" x14ac:dyDescent="0.3">
      <c r="A286" s="366">
        <v>29</v>
      </c>
      <c r="B286" s="367" t="s">
        <v>400</v>
      </c>
      <c r="C286" s="367">
        <v>89301292</v>
      </c>
      <c r="D286" s="430" t="s">
        <v>1417</v>
      </c>
      <c r="E286" s="431" t="s">
        <v>679</v>
      </c>
      <c r="F286" s="367" t="s">
        <v>667</v>
      </c>
      <c r="G286" s="367" t="s">
        <v>778</v>
      </c>
      <c r="H286" s="367" t="s">
        <v>399</v>
      </c>
      <c r="I286" s="367" t="s">
        <v>1170</v>
      </c>
      <c r="J286" s="367" t="s">
        <v>780</v>
      </c>
      <c r="K286" s="367" t="s">
        <v>1171</v>
      </c>
      <c r="L286" s="368">
        <v>12.26</v>
      </c>
      <c r="M286" s="368">
        <v>24.52</v>
      </c>
      <c r="N286" s="367">
        <v>2</v>
      </c>
      <c r="O286" s="432">
        <v>1.5</v>
      </c>
      <c r="P286" s="368">
        <v>12.26</v>
      </c>
      <c r="Q286" s="390">
        <v>0.5</v>
      </c>
      <c r="R286" s="367">
        <v>1</v>
      </c>
      <c r="S286" s="390">
        <v>0.5</v>
      </c>
      <c r="T286" s="432">
        <v>1</v>
      </c>
      <c r="U286" s="414">
        <v>0.66666666666666663</v>
      </c>
    </row>
    <row r="287" spans="1:21" ht="14.4" customHeight="1" x14ac:dyDescent="0.3">
      <c r="A287" s="366">
        <v>29</v>
      </c>
      <c r="B287" s="367" t="s">
        <v>400</v>
      </c>
      <c r="C287" s="367">
        <v>89301292</v>
      </c>
      <c r="D287" s="430" t="s">
        <v>1417</v>
      </c>
      <c r="E287" s="431" t="s">
        <v>679</v>
      </c>
      <c r="F287" s="367" t="s">
        <v>667</v>
      </c>
      <c r="G287" s="367" t="s">
        <v>1172</v>
      </c>
      <c r="H287" s="367" t="s">
        <v>571</v>
      </c>
      <c r="I287" s="367" t="s">
        <v>1173</v>
      </c>
      <c r="J287" s="367" t="s">
        <v>1174</v>
      </c>
      <c r="K287" s="367" t="s">
        <v>1175</v>
      </c>
      <c r="L287" s="368">
        <v>95.24</v>
      </c>
      <c r="M287" s="368">
        <v>95.24</v>
      </c>
      <c r="N287" s="367">
        <v>1</v>
      </c>
      <c r="O287" s="432">
        <v>0.5</v>
      </c>
      <c r="P287" s="368">
        <v>95.24</v>
      </c>
      <c r="Q287" s="390">
        <v>1</v>
      </c>
      <c r="R287" s="367">
        <v>1</v>
      </c>
      <c r="S287" s="390">
        <v>1</v>
      </c>
      <c r="T287" s="432">
        <v>0.5</v>
      </c>
      <c r="U287" s="414">
        <v>1</v>
      </c>
    </row>
    <row r="288" spans="1:21" ht="14.4" customHeight="1" x14ac:dyDescent="0.3">
      <c r="A288" s="366">
        <v>29</v>
      </c>
      <c r="B288" s="367" t="s">
        <v>400</v>
      </c>
      <c r="C288" s="367">
        <v>89301292</v>
      </c>
      <c r="D288" s="430" t="s">
        <v>1417</v>
      </c>
      <c r="E288" s="431" t="s">
        <v>679</v>
      </c>
      <c r="F288" s="367" t="s">
        <v>667</v>
      </c>
      <c r="G288" s="367" t="s">
        <v>1176</v>
      </c>
      <c r="H288" s="367" t="s">
        <v>571</v>
      </c>
      <c r="I288" s="367" t="s">
        <v>1177</v>
      </c>
      <c r="J288" s="367" t="s">
        <v>1178</v>
      </c>
      <c r="K288" s="367" t="s">
        <v>1179</v>
      </c>
      <c r="L288" s="368">
        <v>413.22</v>
      </c>
      <c r="M288" s="368">
        <v>413.22</v>
      </c>
      <c r="N288" s="367">
        <v>1</v>
      </c>
      <c r="O288" s="432">
        <v>1</v>
      </c>
      <c r="P288" s="368">
        <v>413.22</v>
      </c>
      <c r="Q288" s="390">
        <v>1</v>
      </c>
      <c r="R288" s="367">
        <v>1</v>
      </c>
      <c r="S288" s="390">
        <v>1</v>
      </c>
      <c r="T288" s="432">
        <v>1</v>
      </c>
      <c r="U288" s="414">
        <v>1</v>
      </c>
    </row>
    <row r="289" spans="1:21" ht="14.4" customHeight="1" x14ac:dyDescent="0.3">
      <c r="A289" s="366">
        <v>29</v>
      </c>
      <c r="B289" s="367" t="s">
        <v>400</v>
      </c>
      <c r="C289" s="367">
        <v>89301292</v>
      </c>
      <c r="D289" s="430" t="s">
        <v>1417</v>
      </c>
      <c r="E289" s="431" t="s">
        <v>679</v>
      </c>
      <c r="F289" s="367" t="s">
        <v>667</v>
      </c>
      <c r="G289" s="367" t="s">
        <v>1180</v>
      </c>
      <c r="H289" s="367" t="s">
        <v>399</v>
      </c>
      <c r="I289" s="367" t="s">
        <v>1181</v>
      </c>
      <c r="J289" s="367" t="s">
        <v>1182</v>
      </c>
      <c r="K289" s="367" t="s">
        <v>1183</v>
      </c>
      <c r="L289" s="368">
        <v>86.76</v>
      </c>
      <c r="M289" s="368">
        <v>86.76</v>
      </c>
      <c r="N289" s="367">
        <v>1</v>
      </c>
      <c r="O289" s="432">
        <v>1</v>
      </c>
      <c r="P289" s="368">
        <v>86.76</v>
      </c>
      <c r="Q289" s="390">
        <v>1</v>
      </c>
      <c r="R289" s="367">
        <v>1</v>
      </c>
      <c r="S289" s="390">
        <v>1</v>
      </c>
      <c r="T289" s="432">
        <v>1</v>
      </c>
      <c r="U289" s="414">
        <v>1</v>
      </c>
    </row>
    <row r="290" spans="1:21" ht="14.4" customHeight="1" x14ac:dyDescent="0.3">
      <c r="A290" s="366">
        <v>29</v>
      </c>
      <c r="B290" s="367" t="s">
        <v>400</v>
      </c>
      <c r="C290" s="367">
        <v>89301292</v>
      </c>
      <c r="D290" s="430" t="s">
        <v>1417</v>
      </c>
      <c r="E290" s="431" t="s">
        <v>679</v>
      </c>
      <c r="F290" s="367" t="s">
        <v>667</v>
      </c>
      <c r="G290" s="367" t="s">
        <v>1180</v>
      </c>
      <c r="H290" s="367" t="s">
        <v>399</v>
      </c>
      <c r="I290" s="367" t="s">
        <v>1181</v>
      </c>
      <c r="J290" s="367" t="s">
        <v>1184</v>
      </c>
      <c r="K290" s="367" t="s">
        <v>1183</v>
      </c>
      <c r="L290" s="368">
        <v>86.76</v>
      </c>
      <c r="M290" s="368">
        <v>86.76</v>
      </c>
      <c r="N290" s="367">
        <v>1</v>
      </c>
      <c r="O290" s="432">
        <v>1</v>
      </c>
      <c r="P290" s="368">
        <v>86.76</v>
      </c>
      <c r="Q290" s="390">
        <v>1</v>
      </c>
      <c r="R290" s="367">
        <v>1</v>
      </c>
      <c r="S290" s="390">
        <v>1</v>
      </c>
      <c r="T290" s="432">
        <v>1</v>
      </c>
      <c r="U290" s="414">
        <v>1</v>
      </c>
    </row>
    <row r="291" spans="1:21" ht="14.4" customHeight="1" x14ac:dyDescent="0.3">
      <c r="A291" s="366">
        <v>29</v>
      </c>
      <c r="B291" s="367" t="s">
        <v>400</v>
      </c>
      <c r="C291" s="367">
        <v>89301292</v>
      </c>
      <c r="D291" s="430" t="s">
        <v>1417</v>
      </c>
      <c r="E291" s="431" t="s">
        <v>679</v>
      </c>
      <c r="F291" s="367" t="s">
        <v>667</v>
      </c>
      <c r="G291" s="367" t="s">
        <v>782</v>
      </c>
      <c r="H291" s="367" t="s">
        <v>399</v>
      </c>
      <c r="I291" s="367" t="s">
        <v>783</v>
      </c>
      <c r="J291" s="367" t="s">
        <v>784</v>
      </c>
      <c r="K291" s="367" t="s">
        <v>785</v>
      </c>
      <c r="L291" s="368">
        <v>242.93</v>
      </c>
      <c r="M291" s="368">
        <v>242.93</v>
      </c>
      <c r="N291" s="367">
        <v>1</v>
      </c>
      <c r="O291" s="432">
        <v>1</v>
      </c>
      <c r="P291" s="368">
        <v>242.93</v>
      </c>
      <c r="Q291" s="390">
        <v>1</v>
      </c>
      <c r="R291" s="367">
        <v>1</v>
      </c>
      <c r="S291" s="390">
        <v>1</v>
      </c>
      <c r="T291" s="432">
        <v>1</v>
      </c>
      <c r="U291" s="414">
        <v>1</v>
      </c>
    </row>
    <row r="292" spans="1:21" ht="14.4" customHeight="1" x14ac:dyDescent="0.3">
      <c r="A292" s="366">
        <v>29</v>
      </c>
      <c r="B292" s="367" t="s">
        <v>400</v>
      </c>
      <c r="C292" s="367">
        <v>89301292</v>
      </c>
      <c r="D292" s="430" t="s">
        <v>1417</v>
      </c>
      <c r="E292" s="431" t="s">
        <v>679</v>
      </c>
      <c r="F292" s="367" t="s">
        <v>667</v>
      </c>
      <c r="G292" s="367" t="s">
        <v>786</v>
      </c>
      <c r="H292" s="367" t="s">
        <v>571</v>
      </c>
      <c r="I292" s="367" t="s">
        <v>787</v>
      </c>
      <c r="J292" s="367" t="s">
        <v>788</v>
      </c>
      <c r="K292" s="367" t="s">
        <v>789</v>
      </c>
      <c r="L292" s="368">
        <v>17.64</v>
      </c>
      <c r="M292" s="368">
        <v>652.67999999999961</v>
      </c>
      <c r="N292" s="367">
        <v>37</v>
      </c>
      <c r="O292" s="432">
        <v>36</v>
      </c>
      <c r="P292" s="368">
        <v>599.75999999999965</v>
      </c>
      <c r="Q292" s="390">
        <v>0.91891891891891897</v>
      </c>
      <c r="R292" s="367">
        <v>34</v>
      </c>
      <c r="S292" s="390">
        <v>0.91891891891891897</v>
      </c>
      <c r="T292" s="432">
        <v>33</v>
      </c>
      <c r="U292" s="414">
        <v>0.91666666666666663</v>
      </c>
    </row>
    <row r="293" spans="1:21" ht="14.4" customHeight="1" x14ac:dyDescent="0.3">
      <c r="A293" s="366">
        <v>29</v>
      </c>
      <c r="B293" s="367" t="s">
        <v>400</v>
      </c>
      <c r="C293" s="367">
        <v>89301292</v>
      </c>
      <c r="D293" s="430" t="s">
        <v>1417</v>
      </c>
      <c r="E293" s="431" t="s">
        <v>679</v>
      </c>
      <c r="F293" s="367" t="s">
        <v>667</v>
      </c>
      <c r="G293" s="367" t="s">
        <v>786</v>
      </c>
      <c r="H293" s="367" t="s">
        <v>571</v>
      </c>
      <c r="I293" s="367" t="s">
        <v>1185</v>
      </c>
      <c r="J293" s="367" t="s">
        <v>788</v>
      </c>
      <c r="K293" s="367" t="s">
        <v>1186</v>
      </c>
      <c r="L293" s="368">
        <v>88.2</v>
      </c>
      <c r="M293" s="368">
        <v>176.4</v>
      </c>
      <c r="N293" s="367">
        <v>2</v>
      </c>
      <c r="O293" s="432">
        <v>2</v>
      </c>
      <c r="P293" s="368">
        <v>176.4</v>
      </c>
      <c r="Q293" s="390">
        <v>1</v>
      </c>
      <c r="R293" s="367">
        <v>2</v>
      </c>
      <c r="S293" s="390">
        <v>1</v>
      </c>
      <c r="T293" s="432">
        <v>2</v>
      </c>
      <c r="U293" s="414">
        <v>1</v>
      </c>
    </row>
    <row r="294" spans="1:21" ht="14.4" customHeight="1" x14ac:dyDescent="0.3">
      <c r="A294" s="366">
        <v>29</v>
      </c>
      <c r="B294" s="367" t="s">
        <v>400</v>
      </c>
      <c r="C294" s="367">
        <v>89301292</v>
      </c>
      <c r="D294" s="430" t="s">
        <v>1417</v>
      </c>
      <c r="E294" s="431" t="s">
        <v>679</v>
      </c>
      <c r="F294" s="367" t="s">
        <v>667</v>
      </c>
      <c r="G294" s="367" t="s">
        <v>791</v>
      </c>
      <c r="H294" s="367" t="s">
        <v>571</v>
      </c>
      <c r="I294" s="367" t="s">
        <v>1035</v>
      </c>
      <c r="J294" s="367" t="s">
        <v>793</v>
      </c>
      <c r="K294" s="367" t="s">
        <v>945</v>
      </c>
      <c r="L294" s="368">
        <v>937.93</v>
      </c>
      <c r="M294" s="368">
        <v>937.93</v>
      </c>
      <c r="N294" s="367">
        <v>1</v>
      </c>
      <c r="O294" s="432">
        <v>1</v>
      </c>
      <c r="P294" s="368">
        <v>937.93</v>
      </c>
      <c r="Q294" s="390">
        <v>1</v>
      </c>
      <c r="R294" s="367">
        <v>1</v>
      </c>
      <c r="S294" s="390">
        <v>1</v>
      </c>
      <c r="T294" s="432">
        <v>1</v>
      </c>
      <c r="U294" s="414">
        <v>1</v>
      </c>
    </row>
    <row r="295" spans="1:21" ht="14.4" customHeight="1" x14ac:dyDescent="0.3">
      <c r="A295" s="366">
        <v>29</v>
      </c>
      <c r="B295" s="367" t="s">
        <v>400</v>
      </c>
      <c r="C295" s="367">
        <v>89301292</v>
      </c>
      <c r="D295" s="430" t="s">
        <v>1417</v>
      </c>
      <c r="E295" s="431" t="s">
        <v>679</v>
      </c>
      <c r="F295" s="367" t="s">
        <v>667</v>
      </c>
      <c r="G295" s="367" t="s">
        <v>797</v>
      </c>
      <c r="H295" s="367" t="s">
        <v>571</v>
      </c>
      <c r="I295" s="367" t="s">
        <v>801</v>
      </c>
      <c r="J295" s="367" t="s">
        <v>799</v>
      </c>
      <c r="K295" s="367" t="s">
        <v>802</v>
      </c>
      <c r="L295" s="368">
        <v>96.63</v>
      </c>
      <c r="M295" s="368">
        <v>96.63</v>
      </c>
      <c r="N295" s="367">
        <v>1</v>
      </c>
      <c r="O295" s="432">
        <v>1</v>
      </c>
      <c r="P295" s="368"/>
      <c r="Q295" s="390">
        <v>0</v>
      </c>
      <c r="R295" s="367"/>
      <c r="S295" s="390">
        <v>0</v>
      </c>
      <c r="T295" s="432"/>
      <c r="U295" s="414">
        <v>0</v>
      </c>
    </row>
    <row r="296" spans="1:21" ht="14.4" customHeight="1" x14ac:dyDescent="0.3">
      <c r="A296" s="366">
        <v>29</v>
      </c>
      <c r="B296" s="367" t="s">
        <v>400</v>
      </c>
      <c r="C296" s="367">
        <v>89301292</v>
      </c>
      <c r="D296" s="430" t="s">
        <v>1417</v>
      </c>
      <c r="E296" s="431" t="s">
        <v>679</v>
      </c>
      <c r="F296" s="367" t="s">
        <v>667</v>
      </c>
      <c r="G296" s="367" t="s">
        <v>797</v>
      </c>
      <c r="H296" s="367" t="s">
        <v>399</v>
      </c>
      <c r="I296" s="367" t="s">
        <v>1187</v>
      </c>
      <c r="J296" s="367" t="s">
        <v>1188</v>
      </c>
      <c r="K296" s="367" t="s">
        <v>1189</v>
      </c>
      <c r="L296" s="368">
        <v>0</v>
      </c>
      <c r="M296" s="368">
        <v>0</v>
      </c>
      <c r="N296" s="367">
        <v>1</v>
      </c>
      <c r="O296" s="432">
        <v>1</v>
      </c>
      <c r="P296" s="368"/>
      <c r="Q296" s="390"/>
      <c r="R296" s="367"/>
      <c r="S296" s="390">
        <v>0</v>
      </c>
      <c r="T296" s="432"/>
      <c r="U296" s="414">
        <v>0</v>
      </c>
    </row>
    <row r="297" spans="1:21" ht="14.4" customHeight="1" x14ac:dyDescent="0.3">
      <c r="A297" s="366">
        <v>29</v>
      </c>
      <c r="B297" s="367" t="s">
        <v>400</v>
      </c>
      <c r="C297" s="367">
        <v>89301292</v>
      </c>
      <c r="D297" s="430" t="s">
        <v>1417</v>
      </c>
      <c r="E297" s="431" t="s">
        <v>679</v>
      </c>
      <c r="F297" s="367" t="s">
        <v>667</v>
      </c>
      <c r="G297" s="367" t="s">
        <v>818</v>
      </c>
      <c r="H297" s="367" t="s">
        <v>399</v>
      </c>
      <c r="I297" s="367" t="s">
        <v>822</v>
      </c>
      <c r="J297" s="367" t="s">
        <v>820</v>
      </c>
      <c r="K297" s="367" t="s">
        <v>821</v>
      </c>
      <c r="L297" s="368">
        <v>28.74</v>
      </c>
      <c r="M297" s="368">
        <v>86.22</v>
      </c>
      <c r="N297" s="367">
        <v>3</v>
      </c>
      <c r="O297" s="432">
        <v>2</v>
      </c>
      <c r="P297" s="368">
        <v>57.48</v>
      </c>
      <c r="Q297" s="390">
        <v>0.66666666666666663</v>
      </c>
      <c r="R297" s="367">
        <v>2</v>
      </c>
      <c r="S297" s="390">
        <v>0.66666666666666663</v>
      </c>
      <c r="T297" s="432">
        <v>1</v>
      </c>
      <c r="U297" s="414">
        <v>0.5</v>
      </c>
    </row>
    <row r="298" spans="1:21" ht="14.4" customHeight="1" x14ac:dyDescent="0.3">
      <c r="A298" s="366">
        <v>29</v>
      </c>
      <c r="B298" s="367" t="s">
        <v>400</v>
      </c>
      <c r="C298" s="367">
        <v>89301292</v>
      </c>
      <c r="D298" s="430" t="s">
        <v>1417</v>
      </c>
      <c r="E298" s="431" t="s">
        <v>679</v>
      </c>
      <c r="F298" s="367" t="s">
        <v>667</v>
      </c>
      <c r="G298" s="367" t="s">
        <v>1190</v>
      </c>
      <c r="H298" s="367" t="s">
        <v>399</v>
      </c>
      <c r="I298" s="367" t="s">
        <v>1191</v>
      </c>
      <c r="J298" s="367" t="s">
        <v>1192</v>
      </c>
      <c r="K298" s="367" t="s">
        <v>1193</v>
      </c>
      <c r="L298" s="368">
        <v>92.91</v>
      </c>
      <c r="M298" s="368">
        <v>278.73</v>
      </c>
      <c r="N298" s="367">
        <v>3</v>
      </c>
      <c r="O298" s="432">
        <v>3</v>
      </c>
      <c r="P298" s="368">
        <v>92.91</v>
      </c>
      <c r="Q298" s="390">
        <v>0.33333333333333331</v>
      </c>
      <c r="R298" s="367">
        <v>1</v>
      </c>
      <c r="S298" s="390">
        <v>0.33333333333333331</v>
      </c>
      <c r="T298" s="432">
        <v>1</v>
      </c>
      <c r="U298" s="414">
        <v>0.33333333333333331</v>
      </c>
    </row>
    <row r="299" spans="1:21" ht="14.4" customHeight="1" x14ac:dyDescent="0.3">
      <c r="A299" s="366">
        <v>29</v>
      </c>
      <c r="B299" s="367" t="s">
        <v>400</v>
      </c>
      <c r="C299" s="367">
        <v>89301292</v>
      </c>
      <c r="D299" s="430" t="s">
        <v>1417</v>
      </c>
      <c r="E299" s="431" t="s">
        <v>679</v>
      </c>
      <c r="F299" s="367" t="s">
        <v>667</v>
      </c>
      <c r="G299" s="367" t="s">
        <v>835</v>
      </c>
      <c r="H299" s="367" t="s">
        <v>399</v>
      </c>
      <c r="I299" s="367" t="s">
        <v>431</v>
      </c>
      <c r="J299" s="367" t="s">
        <v>836</v>
      </c>
      <c r="K299" s="367" t="s">
        <v>837</v>
      </c>
      <c r="L299" s="368">
        <v>0</v>
      </c>
      <c r="M299" s="368">
        <v>0</v>
      </c>
      <c r="N299" s="367">
        <v>3</v>
      </c>
      <c r="O299" s="432">
        <v>3</v>
      </c>
      <c r="P299" s="368">
        <v>0</v>
      </c>
      <c r="Q299" s="390"/>
      <c r="R299" s="367">
        <v>2</v>
      </c>
      <c r="S299" s="390">
        <v>0.66666666666666663</v>
      </c>
      <c r="T299" s="432">
        <v>2</v>
      </c>
      <c r="U299" s="414">
        <v>0.66666666666666663</v>
      </c>
    </row>
    <row r="300" spans="1:21" ht="14.4" customHeight="1" x14ac:dyDescent="0.3">
      <c r="A300" s="366">
        <v>29</v>
      </c>
      <c r="B300" s="367" t="s">
        <v>400</v>
      </c>
      <c r="C300" s="367">
        <v>89301292</v>
      </c>
      <c r="D300" s="430" t="s">
        <v>1417</v>
      </c>
      <c r="E300" s="431" t="s">
        <v>679</v>
      </c>
      <c r="F300" s="367" t="s">
        <v>667</v>
      </c>
      <c r="G300" s="367" t="s">
        <v>695</v>
      </c>
      <c r="H300" s="367" t="s">
        <v>399</v>
      </c>
      <c r="I300" s="367" t="s">
        <v>593</v>
      </c>
      <c r="J300" s="367" t="s">
        <v>594</v>
      </c>
      <c r="K300" s="367" t="s">
        <v>696</v>
      </c>
      <c r="L300" s="368">
        <v>314.69</v>
      </c>
      <c r="M300" s="368">
        <v>4405.66</v>
      </c>
      <c r="N300" s="367">
        <v>14</v>
      </c>
      <c r="O300" s="432">
        <v>14</v>
      </c>
      <c r="P300" s="368">
        <v>2202.83</v>
      </c>
      <c r="Q300" s="390">
        <v>0.5</v>
      </c>
      <c r="R300" s="367">
        <v>7</v>
      </c>
      <c r="S300" s="390">
        <v>0.5</v>
      </c>
      <c r="T300" s="432">
        <v>7</v>
      </c>
      <c r="U300" s="414">
        <v>0.5</v>
      </c>
    </row>
    <row r="301" spans="1:21" ht="14.4" customHeight="1" x14ac:dyDescent="0.3">
      <c r="A301" s="366">
        <v>29</v>
      </c>
      <c r="B301" s="367" t="s">
        <v>400</v>
      </c>
      <c r="C301" s="367">
        <v>89301292</v>
      </c>
      <c r="D301" s="430" t="s">
        <v>1417</v>
      </c>
      <c r="E301" s="431" t="s">
        <v>679</v>
      </c>
      <c r="F301" s="367" t="s">
        <v>667</v>
      </c>
      <c r="G301" s="367" t="s">
        <v>840</v>
      </c>
      <c r="H301" s="367" t="s">
        <v>399</v>
      </c>
      <c r="I301" s="367" t="s">
        <v>841</v>
      </c>
      <c r="J301" s="367" t="s">
        <v>842</v>
      </c>
      <c r="K301" s="367" t="s">
        <v>843</v>
      </c>
      <c r="L301" s="368">
        <v>38.99</v>
      </c>
      <c r="M301" s="368">
        <v>77.98</v>
      </c>
      <c r="N301" s="367">
        <v>2</v>
      </c>
      <c r="O301" s="432">
        <v>1</v>
      </c>
      <c r="P301" s="368">
        <v>77.98</v>
      </c>
      <c r="Q301" s="390">
        <v>1</v>
      </c>
      <c r="R301" s="367">
        <v>2</v>
      </c>
      <c r="S301" s="390">
        <v>1</v>
      </c>
      <c r="T301" s="432">
        <v>1</v>
      </c>
      <c r="U301" s="414">
        <v>1</v>
      </c>
    </row>
    <row r="302" spans="1:21" ht="14.4" customHeight="1" x14ac:dyDescent="0.3">
      <c r="A302" s="366">
        <v>29</v>
      </c>
      <c r="B302" s="367" t="s">
        <v>400</v>
      </c>
      <c r="C302" s="367">
        <v>89301292</v>
      </c>
      <c r="D302" s="430" t="s">
        <v>1417</v>
      </c>
      <c r="E302" s="431" t="s">
        <v>679</v>
      </c>
      <c r="F302" s="367" t="s">
        <v>667</v>
      </c>
      <c r="G302" s="367" t="s">
        <v>1002</v>
      </c>
      <c r="H302" s="367" t="s">
        <v>571</v>
      </c>
      <c r="I302" s="367" t="s">
        <v>1039</v>
      </c>
      <c r="J302" s="367" t="s">
        <v>1037</v>
      </c>
      <c r="K302" s="367" t="s">
        <v>1040</v>
      </c>
      <c r="L302" s="368">
        <v>147.36000000000001</v>
      </c>
      <c r="M302" s="368">
        <v>147.36000000000001</v>
      </c>
      <c r="N302" s="367">
        <v>1</v>
      </c>
      <c r="O302" s="432">
        <v>0.5</v>
      </c>
      <c r="P302" s="368"/>
      <c r="Q302" s="390">
        <v>0</v>
      </c>
      <c r="R302" s="367"/>
      <c r="S302" s="390">
        <v>0</v>
      </c>
      <c r="T302" s="432"/>
      <c r="U302" s="414">
        <v>0</v>
      </c>
    </row>
    <row r="303" spans="1:21" ht="14.4" customHeight="1" x14ac:dyDescent="0.3">
      <c r="A303" s="366">
        <v>29</v>
      </c>
      <c r="B303" s="367" t="s">
        <v>400</v>
      </c>
      <c r="C303" s="367">
        <v>89301292</v>
      </c>
      <c r="D303" s="430" t="s">
        <v>1417</v>
      </c>
      <c r="E303" s="431" t="s">
        <v>679</v>
      </c>
      <c r="F303" s="367" t="s">
        <v>667</v>
      </c>
      <c r="G303" s="367" t="s">
        <v>850</v>
      </c>
      <c r="H303" s="367" t="s">
        <v>399</v>
      </c>
      <c r="I303" s="367" t="s">
        <v>1194</v>
      </c>
      <c r="J303" s="367" t="s">
        <v>1195</v>
      </c>
      <c r="K303" s="367" t="s">
        <v>1196</v>
      </c>
      <c r="L303" s="368">
        <v>0</v>
      </c>
      <c r="M303" s="368">
        <v>0</v>
      </c>
      <c r="N303" s="367">
        <v>1</v>
      </c>
      <c r="O303" s="432">
        <v>1</v>
      </c>
      <c r="P303" s="368">
        <v>0</v>
      </c>
      <c r="Q303" s="390"/>
      <c r="R303" s="367">
        <v>1</v>
      </c>
      <c r="S303" s="390">
        <v>1</v>
      </c>
      <c r="T303" s="432">
        <v>1</v>
      </c>
      <c r="U303" s="414">
        <v>1</v>
      </c>
    </row>
    <row r="304" spans="1:21" ht="14.4" customHeight="1" x14ac:dyDescent="0.3">
      <c r="A304" s="366">
        <v>29</v>
      </c>
      <c r="B304" s="367" t="s">
        <v>400</v>
      </c>
      <c r="C304" s="367">
        <v>89301292</v>
      </c>
      <c r="D304" s="430" t="s">
        <v>1417</v>
      </c>
      <c r="E304" s="431" t="s">
        <v>679</v>
      </c>
      <c r="F304" s="367" t="s">
        <v>667</v>
      </c>
      <c r="G304" s="367" t="s">
        <v>850</v>
      </c>
      <c r="H304" s="367" t="s">
        <v>399</v>
      </c>
      <c r="I304" s="367" t="s">
        <v>1197</v>
      </c>
      <c r="J304" s="367" t="s">
        <v>1195</v>
      </c>
      <c r="K304" s="367" t="s">
        <v>853</v>
      </c>
      <c r="L304" s="368">
        <v>20.329999999999998</v>
      </c>
      <c r="M304" s="368">
        <v>487.91999999999985</v>
      </c>
      <c r="N304" s="367">
        <v>24</v>
      </c>
      <c r="O304" s="432">
        <v>21.5</v>
      </c>
      <c r="P304" s="368">
        <v>264.28999999999991</v>
      </c>
      <c r="Q304" s="390">
        <v>0.54166666666666663</v>
      </c>
      <c r="R304" s="367">
        <v>13</v>
      </c>
      <c r="S304" s="390">
        <v>0.54166666666666663</v>
      </c>
      <c r="T304" s="432">
        <v>12</v>
      </c>
      <c r="U304" s="414">
        <v>0.55813953488372092</v>
      </c>
    </row>
    <row r="305" spans="1:21" ht="14.4" customHeight="1" x14ac:dyDescent="0.3">
      <c r="A305" s="366">
        <v>29</v>
      </c>
      <c r="B305" s="367" t="s">
        <v>400</v>
      </c>
      <c r="C305" s="367">
        <v>89301292</v>
      </c>
      <c r="D305" s="430" t="s">
        <v>1417</v>
      </c>
      <c r="E305" s="431" t="s">
        <v>679</v>
      </c>
      <c r="F305" s="367" t="s">
        <v>667</v>
      </c>
      <c r="G305" s="367" t="s">
        <v>850</v>
      </c>
      <c r="H305" s="367" t="s">
        <v>399</v>
      </c>
      <c r="I305" s="367" t="s">
        <v>1198</v>
      </c>
      <c r="J305" s="367" t="s">
        <v>1195</v>
      </c>
      <c r="K305" s="367" t="s">
        <v>855</v>
      </c>
      <c r="L305" s="368">
        <v>40.64</v>
      </c>
      <c r="M305" s="368">
        <v>40.64</v>
      </c>
      <c r="N305" s="367">
        <v>1</v>
      </c>
      <c r="O305" s="432">
        <v>1</v>
      </c>
      <c r="P305" s="368"/>
      <c r="Q305" s="390">
        <v>0</v>
      </c>
      <c r="R305" s="367"/>
      <c r="S305" s="390">
        <v>0</v>
      </c>
      <c r="T305" s="432"/>
      <c r="U305" s="414">
        <v>0</v>
      </c>
    </row>
    <row r="306" spans="1:21" ht="14.4" customHeight="1" x14ac:dyDescent="0.3">
      <c r="A306" s="366">
        <v>29</v>
      </c>
      <c r="B306" s="367" t="s">
        <v>400</v>
      </c>
      <c r="C306" s="367">
        <v>89301292</v>
      </c>
      <c r="D306" s="430" t="s">
        <v>1417</v>
      </c>
      <c r="E306" s="431" t="s">
        <v>679</v>
      </c>
      <c r="F306" s="367" t="s">
        <v>667</v>
      </c>
      <c r="G306" s="367" t="s">
        <v>850</v>
      </c>
      <c r="H306" s="367" t="s">
        <v>399</v>
      </c>
      <c r="I306" s="367" t="s">
        <v>1199</v>
      </c>
      <c r="J306" s="367" t="s">
        <v>1195</v>
      </c>
      <c r="K306" s="367" t="s">
        <v>857</v>
      </c>
      <c r="L306" s="368">
        <v>60.97</v>
      </c>
      <c r="M306" s="368">
        <v>182.91</v>
      </c>
      <c r="N306" s="367">
        <v>3</v>
      </c>
      <c r="O306" s="432">
        <v>2</v>
      </c>
      <c r="P306" s="368">
        <v>60.97</v>
      </c>
      <c r="Q306" s="390">
        <v>0.33333333333333331</v>
      </c>
      <c r="R306" s="367">
        <v>1</v>
      </c>
      <c r="S306" s="390">
        <v>0.33333333333333331</v>
      </c>
      <c r="T306" s="432">
        <v>0.5</v>
      </c>
      <c r="U306" s="414">
        <v>0.25</v>
      </c>
    </row>
    <row r="307" spans="1:21" ht="14.4" customHeight="1" x14ac:dyDescent="0.3">
      <c r="A307" s="366">
        <v>29</v>
      </c>
      <c r="B307" s="367" t="s">
        <v>400</v>
      </c>
      <c r="C307" s="367">
        <v>89301292</v>
      </c>
      <c r="D307" s="430" t="s">
        <v>1417</v>
      </c>
      <c r="E307" s="431" t="s">
        <v>679</v>
      </c>
      <c r="F307" s="367" t="s">
        <v>667</v>
      </c>
      <c r="G307" s="367" t="s">
        <v>850</v>
      </c>
      <c r="H307" s="367" t="s">
        <v>399</v>
      </c>
      <c r="I307" s="367" t="s">
        <v>851</v>
      </c>
      <c r="J307" s="367" t="s">
        <v>852</v>
      </c>
      <c r="K307" s="367" t="s">
        <v>853</v>
      </c>
      <c r="L307" s="368">
        <v>51.44</v>
      </c>
      <c r="M307" s="368">
        <v>154.32</v>
      </c>
      <c r="N307" s="367">
        <v>3</v>
      </c>
      <c r="O307" s="432">
        <v>2.5</v>
      </c>
      <c r="P307" s="368">
        <v>102.88</v>
      </c>
      <c r="Q307" s="390">
        <v>0.66666666666666663</v>
      </c>
      <c r="R307" s="367">
        <v>2</v>
      </c>
      <c r="S307" s="390">
        <v>0.66666666666666663</v>
      </c>
      <c r="T307" s="432">
        <v>1.5</v>
      </c>
      <c r="U307" s="414">
        <v>0.6</v>
      </c>
    </row>
    <row r="308" spans="1:21" ht="14.4" customHeight="1" x14ac:dyDescent="0.3">
      <c r="A308" s="366">
        <v>29</v>
      </c>
      <c r="B308" s="367" t="s">
        <v>400</v>
      </c>
      <c r="C308" s="367">
        <v>89301292</v>
      </c>
      <c r="D308" s="430" t="s">
        <v>1417</v>
      </c>
      <c r="E308" s="431" t="s">
        <v>679</v>
      </c>
      <c r="F308" s="367" t="s">
        <v>667</v>
      </c>
      <c r="G308" s="367" t="s">
        <v>850</v>
      </c>
      <c r="H308" s="367" t="s">
        <v>399</v>
      </c>
      <c r="I308" s="367" t="s">
        <v>854</v>
      </c>
      <c r="J308" s="367" t="s">
        <v>852</v>
      </c>
      <c r="K308" s="367" t="s">
        <v>855</v>
      </c>
      <c r="L308" s="368">
        <v>102.89</v>
      </c>
      <c r="M308" s="368">
        <v>308.67</v>
      </c>
      <c r="N308" s="367">
        <v>3</v>
      </c>
      <c r="O308" s="432">
        <v>2.5</v>
      </c>
      <c r="P308" s="368">
        <v>102.89</v>
      </c>
      <c r="Q308" s="390">
        <v>0.33333333333333331</v>
      </c>
      <c r="R308" s="367">
        <v>1</v>
      </c>
      <c r="S308" s="390">
        <v>0.33333333333333331</v>
      </c>
      <c r="T308" s="432">
        <v>0.5</v>
      </c>
      <c r="U308" s="414">
        <v>0.2</v>
      </c>
    </row>
    <row r="309" spans="1:21" ht="14.4" customHeight="1" x14ac:dyDescent="0.3">
      <c r="A309" s="366">
        <v>29</v>
      </c>
      <c r="B309" s="367" t="s">
        <v>400</v>
      </c>
      <c r="C309" s="367">
        <v>89301292</v>
      </c>
      <c r="D309" s="430" t="s">
        <v>1417</v>
      </c>
      <c r="E309" s="431" t="s">
        <v>679</v>
      </c>
      <c r="F309" s="367" t="s">
        <v>667</v>
      </c>
      <c r="G309" s="367" t="s">
        <v>850</v>
      </c>
      <c r="H309" s="367" t="s">
        <v>399</v>
      </c>
      <c r="I309" s="367" t="s">
        <v>856</v>
      </c>
      <c r="J309" s="367" t="s">
        <v>852</v>
      </c>
      <c r="K309" s="367" t="s">
        <v>857</v>
      </c>
      <c r="L309" s="368">
        <v>154.33000000000001</v>
      </c>
      <c r="M309" s="368">
        <v>154.33000000000001</v>
      </c>
      <c r="N309" s="367">
        <v>1</v>
      </c>
      <c r="O309" s="432">
        <v>1</v>
      </c>
      <c r="P309" s="368"/>
      <c r="Q309" s="390">
        <v>0</v>
      </c>
      <c r="R309" s="367"/>
      <c r="S309" s="390">
        <v>0</v>
      </c>
      <c r="T309" s="432"/>
      <c r="U309" s="414">
        <v>0</v>
      </c>
    </row>
    <row r="310" spans="1:21" ht="14.4" customHeight="1" x14ac:dyDescent="0.3">
      <c r="A310" s="366">
        <v>29</v>
      </c>
      <c r="B310" s="367" t="s">
        <v>400</v>
      </c>
      <c r="C310" s="367">
        <v>89301292</v>
      </c>
      <c r="D310" s="430" t="s">
        <v>1417</v>
      </c>
      <c r="E310" s="431" t="s">
        <v>679</v>
      </c>
      <c r="F310" s="367" t="s">
        <v>667</v>
      </c>
      <c r="G310" s="367" t="s">
        <v>1200</v>
      </c>
      <c r="H310" s="367" t="s">
        <v>399</v>
      </c>
      <c r="I310" s="367" t="s">
        <v>1201</v>
      </c>
      <c r="J310" s="367" t="s">
        <v>1202</v>
      </c>
      <c r="K310" s="367" t="s">
        <v>1203</v>
      </c>
      <c r="L310" s="368">
        <v>0</v>
      </c>
      <c r="M310" s="368">
        <v>0</v>
      </c>
      <c r="N310" s="367">
        <v>1</v>
      </c>
      <c r="O310" s="432">
        <v>1</v>
      </c>
      <c r="P310" s="368"/>
      <c r="Q310" s="390"/>
      <c r="R310" s="367"/>
      <c r="S310" s="390">
        <v>0</v>
      </c>
      <c r="T310" s="432"/>
      <c r="U310" s="414">
        <v>0</v>
      </c>
    </row>
    <row r="311" spans="1:21" ht="14.4" customHeight="1" x14ac:dyDescent="0.3">
      <c r="A311" s="366">
        <v>29</v>
      </c>
      <c r="B311" s="367" t="s">
        <v>400</v>
      </c>
      <c r="C311" s="367">
        <v>89301292</v>
      </c>
      <c r="D311" s="430" t="s">
        <v>1417</v>
      </c>
      <c r="E311" s="431" t="s">
        <v>679</v>
      </c>
      <c r="F311" s="367" t="s">
        <v>668</v>
      </c>
      <c r="G311" s="367" t="s">
        <v>697</v>
      </c>
      <c r="H311" s="367" t="s">
        <v>399</v>
      </c>
      <c r="I311" s="367" t="s">
        <v>698</v>
      </c>
      <c r="J311" s="367" t="s">
        <v>699</v>
      </c>
      <c r="K311" s="367" t="s">
        <v>700</v>
      </c>
      <c r="L311" s="368">
        <v>566</v>
      </c>
      <c r="M311" s="368">
        <v>3962</v>
      </c>
      <c r="N311" s="367">
        <v>7</v>
      </c>
      <c r="O311" s="432">
        <v>4</v>
      </c>
      <c r="P311" s="368">
        <v>1698</v>
      </c>
      <c r="Q311" s="390">
        <v>0.42857142857142855</v>
      </c>
      <c r="R311" s="367">
        <v>3</v>
      </c>
      <c r="S311" s="390">
        <v>0.42857142857142855</v>
      </c>
      <c r="T311" s="432">
        <v>2</v>
      </c>
      <c r="U311" s="414">
        <v>0.5</v>
      </c>
    </row>
    <row r="312" spans="1:21" ht="14.4" customHeight="1" x14ac:dyDescent="0.3">
      <c r="A312" s="366">
        <v>29</v>
      </c>
      <c r="B312" s="367" t="s">
        <v>400</v>
      </c>
      <c r="C312" s="367">
        <v>89301292</v>
      </c>
      <c r="D312" s="430" t="s">
        <v>1417</v>
      </c>
      <c r="E312" s="431" t="s">
        <v>679</v>
      </c>
      <c r="F312" s="367" t="s">
        <v>668</v>
      </c>
      <c r="G312" s="367" t="s">
        <v>701</v>
      </c>
      <c r="H312" s="367" t="s">
        <v>399</v>
      </c>
      <c r="I312" s="367" t="s">
        <v>1204</v>
      </c>
      <c r="J312" s="367" t="s">
        <v>1205</v>
      </c>
      <c r="K312" s="367" t="s">
        <v>1206</v>
      </c>
      <c r="L312" s="368">
        <v>800</v>
      </c>
      <c r="M312" s="368">
        <v>1600</v>
      </c>
      <c r="N312" s="367">
        <v>2</v>
      </c>
      <c r="O312" s="432">
        <v>1</v>
      </c>
      <c r="P312" s="368"/>
      <c r="Q312" s="390">
        <v>0</v>
      </c>
      <c r="R312" s="367"/>
      <c r="S312" s="390">
        <v>0</v>
      </c>
      <c r="T312" s="432"/>
      <c r="U312" s="414">
        <v>0</v>
      </c>
    </row>
    <row r="313" spans="1:21" ht="14.4" customHeight="1" x14ac:dyDescent="0.3">
      <c r="A313" s="366">
        <v>29</v>
      </c>
      <c r="B313" s="367" t="s">
        <v>400</v>
      </c>
      <c r="C313" s="367">
        <v>89301292</v>
      </c>
      <c r="D313" s="430" t="s">
        <v>1417</v>
      </c>
      <c r="E313" s="431" t="s">
        <v>679</v>
      </c>
      <c r="F313" s="367" t="s">
        <v>668</v>
      </c>
      <c r="G313" s="367" t="s">
        <v>701</v>
      </c>
      <c r="H313" s="367" t="s">
        <v>399</v>
      </c>
      <c r="I313" s="367" t="s">
        <v>1207</v>
      </c>
      <c r="J313" s="367" t="s">
        <v>1208</v>
      </c>
      <c r="K313" s="367" t="s">
        <v>1209</v>
      </c>
      <c r="L313" s="368">
        <v>800</v>
      </c>
      <c r="M313" s="368">
        <v>1600</v>
      </c>
      <c r="N313" s="367">
        <v>2</v>
      </c>
      <c r="O313" s="432">
        <v>1</v>
      </c>
      <c r="P313" s="368"/>
      <c r="Q313" s="390">
        <v>0</v>
      </c>
      <c r="R313" s="367"/>
      <c r="S313" s="390">
        <v>0</v>
      </c>
      <c r="T313" s="432"/>
      <c r="U313" s="414">
        <v>0</v>
      </c>
    </row>
    <row r="314" spans="1:21" ht="14.4" customHeight="1" x14ac:dyDescent="0.3">
      <c r="A314" s="366">
        <v>29</v>
      </c>
      <c r="B314" s="367" t="s">
        <v>400</v>
      </c>
      <c r="C314" s="367">
        <v>89301292</v>
      </c>
      <c r="D314" s="430" t="s">
        <v>1417</v>
      </c>
      <c r="E314" s="431" t="s">
        <v>679</v>
      </c>
      <c r="F314" s="367" t="s">
        <v>668</v>
      </c>
      <c r="G314" s="367" t="s">
        <v>701</v>
      </c>
      <c r="H314" s="367" t="s">
        <v>399</v>
      </c>
      <c r="I314" s="367" t="s">
        <v>1210</v>
      </c>
      <c r="J314" s="367" t="s">
        <v>1211</v>
      </c>
      <c r="K314" s="367" t="s">
        <v>1212</v>
      </c>
      <c r="L314" s="368">
        <v>144.05000000000001</v>
      </c>
      <c r="M314" s="368">
        <v>144.05000000000001</v>
      </c>
      <c r="N314" s="367">
        <v>1</v>
      </c>
      <c r="O314" s="432">
        <v>1</v>
      </c>
      <c r="P314" s="368"/>
      <c r="Q314" s="390">
        <v>0</v>
      </c>
      <c r="R314" s="367"/>
      <c r="S314" s="390">
        <v>0</v>
      </c>
      <c r="T314" s="432"/>
      <c r="U314" s="414">
        <v>0</v>
      </c>
    </row>
    <row r="315" spans="1:21" ht="14.4" customHeight="1" x14ac:dyDescent="0.3">
      <c r="A315" s="366">
        <v>29</v>
      </c>
      <c r="B315" s="367" t="s">
        <v>400</v>
      </c>
      <c r="C315" s="367">
        <v>89301292</v>
      </c>
      <c r="D315" s="430" t="s">
        <v>1417</v>
      </c>
      <c r="E315" s="431" t="s">
        <v>679</v>
      </c>
      <c r="F315" s="367" t="s">
        <v>668</v>
      </c>
      <c r="G315" s="367" t="s">
        <v>701</v>
      </c>
      <c r="H315" s="367" t="s">
        <v>399</v>
      </c>
      <c r="I315" s="367" t="s">
        <v>1213</v>
      </c>
      <c r="J315" s="367" t="s">
        <v>1214</v>
      </c>
      <c r="K315" s="367" t="s">
        <v>883</v>
      </c>
      <c r="L315" s="368">
        <v>248.21</v>
      </c>
      <c r="M315" s="368">
        <v>744.63</v>
      </c>
      <c r="N315" s="367">
        <v>3</v>
      </c>
      <c r="O315" s="432">
        <v>2</v>
      </c>
      <c r="P315" s="368">
        <v>248.21</v>
      </c>
      <c r="Q315" s="390">
        <v>0.33333333333333337</v>
      </c>
      <c r="R315" s="367">
        <v>1</v>
      </c>
      <c r="S315" s="390">
        <v>0.33333333333333331</v>
      </c>
      <c r="T315" s="432">
        <v>1</v>
      </c>
      <c r="U315" s="414">
        <v>0.5</v>
      </c>
    </row>
    <row r="316" spans="1:21" ht="14.4" customHeight="1" x14ac:dyDescent="0.3">
      <c r="A316" s="366">
        <v>29</v>
      </c>
      <c r="B316" s="367" t="s">
        <v>400</v>
      </c>
      <c r="C316" s="367">
        <v>89301292</v>
      </c>
      <c r="D316" s="430" t="s">
        <v>1417</v>
      </c>
      <c r="E316" s="431" t="s">
        <v>679</v>
      </c>
      <c r="F316" s="367" t="s">
        <v>668</v>
      </c>
      <c r="G316" s="367" t="s">
        <v>701</v>
      </c>
      <c r="H316" s="367" t="s">
        <v>399</v>
      </c>
      <c r="I316" s="367" t="s">
        <v>877</v>
      </c>
      <c r="J316" s="367" t="s">
        <v>703</v>
      </c>
      <c r="K316" s="367" t="s">
        <v>878</v>
      </c>
      <c r="L316" s="368">
        <v>133.69</v>
      </c>
      <c r="M316" s="368">
        <v>267.38</v>
      </c>
      <c r="N316" s="367">
        <v>2</v>
      </c>
      <c r="O316" s="432">
        <v>1</v>
      </c>
      <c r="P316" s="368">
        <v>267.38</v>
      </c>
      <c r="Q316" s="390">
        <v>1</v>
      </c>
      <c r="R316" s="367">
        <v>2</v>
      </c>
      <c r="S316" s="390">
        <v>1</v>
      </c>
      <c r="T316" s="432">
        <v>1</v>
      </c>
      <c r="U316" s="414">
        <v>1</v>
      </c>
    </row>
    <row r="317" spans="1:21" ht="14.4" customHeight="1" x14ac:dyDescent="0.3">
      <c r="A317" s="366">
        <v>29</v>
      </c>
      <c r="B317" s="367" t="s">
        <v>400</v>
      </c>
      <c r="C317" s="367">
        <v>89301292</v>
      </c>
      <c r="D317" s="430" t="s">
        <v>1417</v>
      </c>
      <c r="E317" s="431" t="s">
        <v>679</v>
      </c>
      <c r="F317" s="367" t="s">
        <v>668</v>
      </c>
      <c r="G317" s="367" t="s">
        <v>701</v>
      </c>
      <c r="H317" s="367" t="s">
        <v>399</v>
      </c>
      <c r="I317" s="367" t="s">
        <v>879</v>
      </c>
      <c r="J317" s="367" t="s">
        <v>703</v>
      </c>
      <c r="K317" s="367" t="s">
        <v>880</v>
      </c>
      <c r="L317" s="368">
        <v>175.15</v>
      </c>
      <c r="M317" s="368">
        <v>350.3</v>
      </c>
      <c r="N317" s="367">
        <v>2</v>
      </c>
      <c r="O317" s="432">
        <v>1</v>
      </c>
      <c r="P317" s="368"/>
      <c r="Q317" s="390">
        <v>0</v>
      </c>
      <c r="R317" s="367"/>
      <c r="S317" s="390">
        <v>0</v>
      </c>
      <c r="T317" s="432"/>
      <c r="U317" s="414">
        <v>0</v>
      </c>
    </row>
    <row r="318" spans="1:21" ht="14.4" customHeight="1" x14ac:dyDescent="0.3">
      <c r="A318" s="366">
        <v>29</v>
      </c>
      <c r="B318" s="367" t="s">
        <v>400</v>
      </c>
      <c r="C318" s="367">
        <v>89301292</v>
      </c>
      <c r="D318" s="430" t="s">
        <v>1417</v>
      </c>
      <c r="E318" s="431" t="s">
        <v>679</v>
      </c>
      <c r="F318" s="367" t="s">
        <v>668</v>
      </c>
      <c r="G318" s="367" t="s">
        <v>701</v>
      </c>
      <c r="H318" s="367" t="s">
        <v>399</v>
      </c>
      <c r="I318" s="367" t="s">
        <v>702</v>
      </c>
      <c r="J318" s="367" t="s">
        <v>703</v>
      </c>
      <c r="K318" s="367" t="s">
        <v>704</v>
      </c>
      <c r="L318" s="368">
        <v>200</v>
      </c>
      <c r="M318" s="368">
        <v>3800</v>
      </c>
      <c r="N318" s="367">
        <v>19</v>
      </c>
      <c r="O318" s="432">
        <v>10</v>
      </c>
      <c r="P318" s="368">
        <v>1600</v>
      </c>
      <c r="Q318" s="390">
        <v>0.42105263157894735</v>
      </c>
      <c r="R318" s="367">
        <v>8</v>
      </c>
      <c r="S318" s="390">
        <v>0.42105263157894735</v>
      </c>
      <c r="T318" s="432">
        <v>4</v>
      </c>
      <c r="U318" s="414">
        <v>0.4</v>
      </c>
    </row>
    <row r="319" spans="1:21" ht="14.4" customHeight="1" x14ac:dyDescent="0.3">
      <c r="A319" s="366">
        <v>29</v>
      </c>
      <c r="B319" s="367" t="s">
        <v>400</v>
      </c>
      <c r="C319" s="367">
        <v>89301292</v>
      </c>
      <c r="D319" s="430" t="s">
        <v>1417</v>
      </c>
      <c r="E319" s="431" t="s">
        <v>679</v>
      </c>
      <c r="F319" s="367" t="s">
        <v>668</v>
      </c>
      <c r="G319" s="367" t="s">
        <v>701</v>
      </c>
      <c r="H319" s="367" t="s">
        <v>399</v>
      </c>
      <c r="I319" s="367" t="s">
        <v>1215</v>
      </c>
      <c r="J319" s="367" t="s">
        <v>1216</v>
      </c>
      <c r="K319" s="367" t="s">
        <v>1212</v>
      </c>
      <c r="L319" s="368">
        <v>99</v>
      </c>
      <c r="M319" s="368">
        <v>99</v>
      </c>
      <c r="N319" s="367">
        <v>1</v>
      </c>
      <c r="O319" s="432">
        <v>1</v>
      </c>
      <c r="P319" s="368"/>
      <c r="Q319" s="390">
        <v>0</v>
      </c>
      <c r="R319" s="367"/>
      <c r="S319" s="390">
        <v>0</v>
      </c>
      <c r="T319" s="432"/>
      <c r="U319" s="414">
        <v>0</v>
      </c>
    </row>
    <row r="320" spans="1:21" ht="14.4" customHeight="1" x14ac:dyDescent="0.3">
      <c r="A320" s="366">
        <v>29</v>
      </c>
      <c r="B320" s="367" t="s">
        <v>400</v>
      </c>
      <c r="C320" s="367">
        <v>89301292</v>
      </c>
      <c r="D320" s="430" t="s">
        <v>1417</v>
      </c>
      <c r="E320" s="431" t="s">
        <v>679</v>
      </c>
      <c r="F320" s="367" t="s">
        <v>668</v>
      </c>
      <c r="G320" s="367" t="s">
        <v>701</v>
      </c>
      <c r="H320" s="367" t="s">
        <v>399</v>
      </c>
      <c r="I320" s="367" t="s">
        <v>887</v>
      </c>
      <c r="J320" s="367" t="s">
        <v>888</v>
      </c>
      <c r="K320" s="367" t="s">
        <v>889</v>
      </c>
      <c r="L320" s="368">
        <v>30</v>
      </c>
      <c r="M320" s="368">
        <v>120</v>
      </c>
      <c r="N320" s="367">
        <v>4</v>
      </c>
      <c r="O320" s="432">
        <v>2</v>
      </c>
      <c r="P320" s="368"/>
      <c r="Q320" s="390">
        <v>0</v>
      </c>
      <c r="R320" s="367"/>
      <c r="S320" s="390">
        <v>0</v>
      </c>
      <c r="T320" s="432"/>
      <c r="U320" s="414">
        <v>0</v>
      </c>
    </row>
    <row r="321" spans="1:21" ht="14.4" customHeight="1" x14ac:dyDescent="0.3">
      <c r="A321" s="366">
        <v>29</v>
      </c>
      <c r="B321" s="367" t="s">
        <v>400</v>
      </c>
      <c r="C321" s="367">
        <v>89301292</v>
      </c>
      <c r="D321" s="430" t="s">
        <v>1417</v>
      </c>
      <c r="E321" s="431" t="s">
        <v>679</v>
      </c>
      <c r="F321" s="367" t="s">
        <v>668</v>
      </c>
      <c r="G321" s="367" t="s">
        <v>701</v>
      </c>
      <c r="H321" s="367" t="s">
        <v>399</v>
      </c>
      <c r="I321" s="367" t="s">
        <v>1217</v>
      </c>
      <c r="J321" s="367" t="s">
        <v>1218</v>
      </c>
      <c r="K321" s="367" t="s">
        <v>1219</v>
      </c>
      <c r="L321" s="368">
        <v>304.12</v>
      </c>
      <c r="M321" s="368">
        <v>304.12</v>
      </c>
      <c r="N321" s="367">
        <v>1</v>
      </c>
      <c r="O321" s="432">
        <v>1</v>
      </c>
      <c r="P321" s="368"/>
      <c r="Q321" s="390">
        <v>0</v>
      </c>
      <c r="R321" s="367"/>
      <c r="S321" s="390">
        <v>0</v>
      </c>
      <c r="T321" s="432"/>
      <c r="U321" s="414">
        <v>0</v>
      </c>
    </row>
    <row r="322" spans="1:21" ht="14.4" customHeight="1" x14ac:dyDescent="0.3">
      <c r="A322" s="366">
        <v>29</v>
      </c>
      <c r="B322" s="367" t="s">
        <v>400</v>
      </c>
      <c r="C322" s="367">
        <v>89301292</v>
      </c>
      <c r="D322" s="430" t="s">
        <v>1417</v>
      </c>
      <c r="E322" s="431" t="s">
        <v>679</v>
      </c>
      <c r="F322" s="367" t="s">
        <v>668</v>
      </c>
      <c r="G322" s="367" t="s">
        <v>701</v>
      </c>
      <c r="H322" s="367" t="s">
        <v>399</v>
      </c>
      <c r="I322" s="367" t="s">
        <v>966</v>
      </c>
      <c r="J322" s="367" t="s">
        <v>967</v>
      </c>
      <c r="K322" s="367" t="s">
        <v>968</v>
      </c>
      <c r="L322" s="368">
        <v>414.55</v>
      </c>
      <c r="M322" s="368">
        <v>414.55</v>
      </c>
      <c r="N322" s="367">
        <v>1</v>
      </c>
      <c r="O322" s="432">
        <v>1</v>
      </c>
      <c r="P322" s="368"/>
      <c r="Q322" s="390">
        <v>0</v>
      </c>
      <c r="R322" s="367"/>
      <c r="S322" s="390">
        <v>0</v>
      </c>
      <c r="T322" s="432"/>
      <c r="U322" s="414">
        <v>0</v>
      </c>
    </row>
    <row r="323" spans="1:21" ht="14.4" customHeight="1" x14ac:dyDescent="0.3">
      <c r="A323" s="366">
        <v>29</v>
      </c>
      <c r="B323" s="367" t="s">
        <v>400</v>
      </c>
      <c r="C323" s="367">
        <v>89301292</v>
      </c>
      <c r="D323" s="430" t="s">
        <v>1417</v>
      </c>
      <c r="E323" s="431" t="s">
        <v>679</v>
      </c>
      <c r="F323" s="367" t="s">
        <v>668</v>
      </c>
      <c r="G323" s="367" t="s">
        <v>701</v>
      </c>
      <c r="H323" s="367" t="s">
        <v>399</v>
      </c>
      <c r="I323" s="367" t="s">
        <v>1220</v>
      </c>
      <c r="J323" s="367" t="s">
        <v>885</v>
      </c>
      <c r="K323" s="367" t="s">
        <v>1221</v>
      </c>
      <c r="L323" s="368">
        <v>119.18</v>
      </c>
      <c r="M323" s="368">
        <v>119.18</v>
      </c>
      <c r="N323" s="367">
        <v>1</v>
      </c>
      <c r="O323" s="432">
        <v>1</v>
      </c>
      <c r="P323" s="368"/>
      <c r="Q323" s="390">
        <v>0</v>
      </c>
      <c r="R323" s="367"/>
      <c r="S323" s="390">
        <v>0</v>
      </c>
      <c r="T323" s="432"/>
      <c r="U323" s="414">
        <v>0</v>
      </c>
    </row>
    <row r="324" spans="1:21" ht="14.4" customHeight="1" x14ac:dyDescent="0.3">
      <c r="A324" s="366">
        <v>29</v>
      </c>
      <c r="B324" s="367" t="s">
        <v>400</v>
      </c>
      <c r="C324" s="367">
        <v>89301292</v>
      </c>
      <c r="D324" s="430" t="s">
        <v>1417</v>
      </c>
      <c r="E324" s="431" t="s">
        <v>679</v>
      </c>
      <c r="F324" s="367" t="s">
        <v>668</v>
      </c>
      <c r="G324" s="367" t="s">
        <v>701</v>
      </c>
      <c r="H324" s="367" t="s">
        <v>399</v>
      </c>
      <c r="I324" s="367" t="s">
        <v>898</v>
      </c>
      <c r="J324" s="367" t="s">
        <v>885</v>
      </c>
      <c r="K324" s="367" t="s">
        <v>899</v>
      </c>
      <c r="L324" s="368">
        <v>187.58</v>
      </c>
      <c r="M324" s="368">
        <v>375.16</v>
      </c>
      <c r="N324" s="367">
        <v>2</v>
      </c>
      <c r="O324" s="432">
        <v>1</v>
      </c>
      <c r="P324" s="368"/>
      <c r="Q324" s="390">
        <v>0</v>
      </c>
      <c r="R324" s="367"/>
      <c r="S324" s="390">
        <v>0</v>
      </c>
      <c r="T324" s="432"/>
      <c r="U324" s="414">
        <v>0</v>
      </c>
    </row>
    <row r="325" spans="1:21" ht="14.4" customHeight="1" x14ac:dyDescent="0.3">
      <c r="A325" s="366">
        <v>29</v>
      </c>
      <c r="B325" s="367" t="s">
        <v>400</v>
      </c>
      <c r="C325" s="367">
        <v>89301292</v>
      </c>
      <c r="D325" s="430" t="s">
        <v>1417</v>
      </c>
      <c r="E325" s="431" t="s">
        <v>679</v>
      </c>
      <c r="F325" s="367" t="s">
        <v>668</v>
      </c>
      <c r="G325" s="367" t="s">
        <v>701</v>
      </c>
      <c r="H325" s="367" t="s">
        <v>399</v>
      </c>
      <c r="I325" s="367" t="s">
        <v>1222</v>
      </c>
      <c r="J325" s="367" t="s">
        <v>1223</v>
      </c>
      <c r="K325" s="367" t="s">
        <v>1224</v>
      </c>
      <c r="L325" s="368">
        <v>275.52</v>
      </c>
      <c r="M325" s="368">
        <v>275.52</v>
      </c>
      <c r="N325" s="367">
        <v>1</v>
      </c>
      <c r="O325" s="432">
        <v>1</v>
      </c>
      <c r="P325" s="368"/>
      <c r="Q325" s="390">
        <v>0</v>
      </c>
      <c r="R325" s="367"/>
      <c r="S325" s="390">
        <v>0</v>
      </c>
      <c r="T325" s="432"/>
      <c r="U325" s="414">
        <v>0</v>
      </c>
    </row>
    <row r="326" spans="1:21" ht="14.4" customHeight="1" x14ac:dyDescent="0.3">
      <c r="A326" s="366">
        <v>29</v>
      </c>
      <c r="B326" s="367" t="s">
        <v>400</v>
      </c>
      <c r="C326" s="367">
        <v>89301292</v>
      </c>
      <c r="D326" s="430" t="s">
        <v>1417</v>
      </c>
      <c r="E326" s="431" t="s">
        <v>679</v>
      </c>
      <c r="F326" s="367" t="s">
        <v>668</v>
      </c>
      <c r="G326" s="367" t="s">
        <v>701</v>
      </c>
      <c r="H326" s="367" t="s">
        <v>399</v>
      </c>
      <c r="I326" s="367" t="s">
        <v>1017</v>
      </c>
      <c r="J326" s="367" t="s">
        <v>1018</v>
      </c>
      <c r="K326" s="367" t="s">
        <v>899</v>
      </c>
      <c r="L326" s="368">
        <v>1512.58</v>
      </c>
      <c r="M326" s="368">
        <v>1512.58</v>
      </c>
      <c r="N326" s="367">
        <v>1</v>
      </c>
      <c r="O326" s="432">
        <v>1</v>
      </c>
      <c r="P326" s="368"/>
      <c r="Q326" s="390">
        <v>0</v>
      </c>
      <c r="R326" s="367"/>
      <c r="S326" s="390">
        <v>0</v>
      </c>
      <c r="T326" s="432"/>
      <c r="U326" s="414">
        <v>0</v>
      </c>
    </row>
    <row r="327" spans="1:21" ht="14.4" customHeight="1" x14ac:dyDescent="0.3">
      <c r="A327" s="366">
        <v>29</v>
      </c>
      <c r="B327" s="367" t="s">
        <v>400</v>
      </c>
      <c r="C327" s="367">
        <v>89301292</v>
      </c>
      <c r="D327" s="430" t="s">
        <v>1417</v>
      </c>
      <c r="E327" s="431" t="s">
        <v>679</v>
      </c>
      <c r="F327" s="367" t="s">
        <v>668</v>
      </c>
      <c r="G327" s="367" t="s">
        <v>701</v>
      </c>
      <c r="H327" s="367" t="s">
        <v>399</v>
      </c>
      <c r="I327" s="367" t="s">
        <v>1225</v>
      </c>
      <c r="J327" s="367" t="s">
        <v>1226</v>
      </c>
      <c r="K327" s="367" t="s">
        <v>1227</v>
      </c>
      <c r="L327" s="368">
        <v>701.1</v>
      </c>
      <c r="M327" s="368">
        <v>1402.2</v>
      </c>
      <c r="N327" s="367">
        <v>2</v>
      </c>
      <c r="O327" s="432">
        <v>1</v>
      </c>
      <c r="P327" s="368">
        <v>1402.2</v>
      </c>
      <c r="Q327" s="390">
        <v>1</v>
      </c>
      <c r="R327" s="367">
        <v>2</v>
      </c>
      <c r="S327" s="390">
        <v>1</v>
      </c>
      <c r="T327" s="432">
        <v>1</v>
      </c>
      <c r="U327" s="414">
        <v>1</v>
      </c>
    </row>
    <row r="328" spans="1:21" ht="14.4" customHeight="1" x14ac:dyDescent="0.3">
      <c r="A328" s="366">
        <v>29</v>
      </c>
      <c r="B328" s="367" t="s">
        <v>400</v>
      </c>
      <c r="C328" s="367">
        <v>89301292</v>
      </c>
      <c r="D328" s="430" t="s">
        <v>1417</v>
      </c>
      <c r="E328" s="431" t="s">
        <v>679</v>
      </c>
      <c r="F328" s="367" t="s">
        <v>668</v>
      </c>
      <c r="G328" s="367" t="s">
        <v>705</v>
      </c>
      <c r="H328" s="367" t="s">
        <v>399</v>
      </c>
      <c r="I328" s="367" t="s">
        <v>914</v>
      </c>
      <c r="J328" s="367" t="s">
        <v>915</v>
      </c>
      <c r="K328" s="367" t="s">
        <v>916</v>
      </c>
      <c r="L328" s="368">
        <v>200</v>
      </c>
      <c r="M328" s="368">
        <v>200</v>
      </c>
      <c r="N328" s="367">
        <v>1</v>
      </c>
      <c r="O328" s="432">
        <v>1</v>
      </c>
      <c r="P328" s="368">
        <v>200</v>
      </c>
      <c r="Q328" s="390">
        <v>1</v>
      </c>
      <c r="R328" s="367">
        <v>1</v>
      </c>
      <c r="S328" s="390">
        <v>1</v>
      </c>
      <c r="T328" s="432">
        <v>1</v>
      </c>
      <c r="U328" s="414">
        <v>1</v>
      </c>
    </row>
    <row r="329" spans="1:21" ht="14.4" customHeight="1" x14ac:dyDescent="0.3">
      <c r="A329" s="366">
        <v>29</v>
      </c>
      <c r="B329" s="367" t="s">
        <v>400</v>
      </c>
      <c r="C329" s="367">
        <v>89301292</v>
      </c>
      <c r="D329" s="430" t="s">
        <v>1417</v>
      </c>
      <c r="E329" s="431" t="s">
        <v>679</v>
      </c>
      <c r="F329" s="367" t="s">
        <v>668</v>
      </c>
      <c r="G329" s="367" t="s">
        <v>709</v>
      </c>
      <c r="H329" s="367" t="s">
        <v>399</v>
      </c>
      <c r="I329" s="367" t="s">
        <v>1228</v>
      </c>
      <c r="J329" s="367" t="s">
        <v>1229</v>
      </c>
      <c r="K329" s="367" t="s">
        <v>1230</v>
      </c>
      <c r="L329" s="368">
        <v>1000</v>
      </c>
      <c r="M329" s="368">
        <v>1000</v>
      </c>
      <c r="N329" s="367">
        <v>1</v>
      </c>
      <c r="O329" s="432">
        <v>1</v>
      </c>
      <c r="P329" s="368">
        <v>1000</v>
      </c>
      <c r="Q329" s="390">
        <v>1</v>
      </c>
      <c r="R329" s="367">
        <v>1</v>
      </c>
      <c r="S329" s="390">
        <v>1</v>
      </c>
      <c r="T329" s="432">
        <v>1</v>
      </c>
      <c r="U329" s="414">
        <v>1</v>
      </c>
    </row>
    <row r="330" spans="1:21" ht="14.4" customHeight="1" x14ac:dyDescent="0.3">
      <c r="A330" s="366">
        <v>29</v>
      </c>
      <c r="B330" s="367" t="s">
        <v>400</v>
      </c>
      <c r="C330" s="367">
        <v>89301292</v>
      </c>
      <c r="D330" s="430" t="s">
        <v>1417</v>
      </c>
      <c r="E330" s="431" t="s">
        <v>679</v>
      </c>
      <c r="F330" s="367" t="s">
        <v>668</v>
      </c>
      <c r="G330" s="367" t="s">
        <v>709</v>
      </c>
      <c r="H330" s="367" t="s">
        <v>399</v>
      </c>
      <c r="I330" s="367" t="s">
        <v>917</v>
      </c>
      <c r="J330" s="367" t="s">
        <v>918</v>
      </c>
      <c r="K330" s="367" t="s">
        <v>919</v>
      </c>
      <c r="L330" s="368">
        <v>58.5</v>
      </c>
      <c r="M330" s="368">
        <v>468</v>
      </c>
      <c r="N330" s="367">
        <v>8</v>
      </c>
      <c r="O330" s="432">
        <v>6</v>
      </c>
      <c r="P330" s="368">
        <v>234</v>
      </c>
      <c r="Q330" s="390">
        <v>0.5</v>
      </c>
      <c r="R330" s="367">
        <v>4</v>
      </c>
      <c r="S330" s="390">
        <v>0.5</v>
      </c>
      <c r="T330" s="432">
        <v>3</v>
      </c>
      <c r="U330" s="414">
        <v>0.5</v>
      </c>
    </row>
    <row r="331" spans="1:21" ht="14.4" customHeight="1" x14ac:dyDescent="0.3">
      <c r="A331" s="366">
        <v>29</v>
      </c>
      <c r="B331" s="367" t="s">
        <v>400</v>
      </c>
      <c r="C331" s="367">
        <v>89301292</v>
      </c>
      <c r="D331" s="430" t="s">
        <v>1417</v>
      </c>
      <c r="E331" s="431" t="s">
        <v>679</v>
      </c>
      <c r="F331" s="367" t="s">
        <v>668</v>
      </c>
      <c r="G331" s="367" t="s">
        <v>709</v>
      </c>
      <c r="H331" s="367" t="s">
        <v>399</v>
      </c>
      <c r="I331" s="367" t="s">
        <v>920</v>
      </c>
      <c r="J331" s="367" t="s">
        <v>918</v>
      </c>
      <c r="K331" s="367" t="s">
        <v>921</v>
      </c>
      <c r="L331" s="368">
        <v>58.5</v>
      </c>
      <c r="M331" s="368">
        <v>175.5</v>
      </c>
      <c r="N331" s="367">
        <v>3</v>
      </c>
      <c r="O331" s="432">
        <v>3</v>
      </c>
      <c r="P331" s="368"/>
      <c r="Q331" s="390">
        <v>0</v>
      </c>
      <c r="R331" s="367"/>
      <c r="S331" s="390">
        <v>0</v>
      </c>
      <c r="T331" s="432"/>
      <c r="U331" s="414">
        <v>0</v>
      </c>
    </row>
    <row r="332" spans="1:21" ht="14.4" customHeight="1" x14ac:dyDescent="0.3">
      <c r="A332" s="366">
        <v>29</v>
      </c>
      <c r="B332" s="367" t="s">
        <v>400</v>
      </c>
      <c r="C332" s="367">
        <v>89301292</v>
      </c>
      <c r="D332" s="430" t="s">
        <v>1417</v>
      </c>
      <c r="E332" s="431" t="s">
        <v>679</v>
      </c>
      <c r="F332" s="367" t="s">
        <v>668</v>
      </c>
      <c r="G332" s="367" t="s">
        <v>709</v>
      </c>
      <c r="H332" s="367" t="s">
        <v>399</v>
      </c>
      <c r="I332" s="367" t="s">
        <v>1059</v>
      </c>
      <c r="J332" s="367" t="s">
        <v>1060</v>
      </c>
      <c r="K332" s="367" t="s">
        <v>1061</v>
      </c>
      <c r="L332" s="368">
        <v>378.48</v>
      </c>
      <c r="M332" s="368">
        <v>378.48</v>
      </c>
      <c r="N332" s="367">
        <v>1</v>
      </c>
      <c r="O332" s="432">
        <v>1</v>
      </c>
      <c r="P332" s="368">
        <v>378.48</v>
      </c>
      <c r="Q332" s="390">
        <v>1</v>
      </c>
      <c r="R332" s="367">
        <v>1</v>
      </c>
      <c r="S332" s="390">
        <v>1</v>
      </c>
      <c r="T332" s="432">
        <v>1</v>
      </c>
      <c r="U332" s="414">
        <v>1</v>
      </c>
    </row>
    <row r="333" spans="1:21" ht="14.4" customHeight="1" x14ac:dyDescent="0.3">
      <c r="A333" s="366">
        <v>29</v>
      </c>
      <c r="B333" s="367" t="s">
        <v>400</v>
      </c>
      <c r="C333" s="367">
        <v>89301292</v>
      </c>
      <c r="D333" s="430" t="s">
        <v>1417</v>
      </c>
      <c r="E333" s="431" t="s">
        <v>679</v>
      </c>
      <c r="F333" s="367" t="s">
        <v>668</v>
      </c>
      <c r="G333" s="367" t="s">
        <v>709</v>
      </c>
      <c r="H333" s="367" t="s">
        <v>399</v>
      </c>
      <c r="I333" s="367" t="s">
        <v>710</v>
      </c>
      <c r="J333" s="367" t="s">
        <v>711</v>
      </c>
      <c r="K333" s="367" t="s">
        <v>712</v>
      </c>
      <c r="L333" s="368">
        <v>378.48</v>
      </c>
      <c r="M333" s="368">
        <v>378.48</v>
      </c>
      <c r="N333" s="367">
        <v>1</v>
      </c>
      <c r="O333" s="432">
        <v>1</v>
      </c>
      <c r="P333" s="368">
        <v>378.48</v>
      </c>
      <c r="Q333" s="390">
        <v>1</v>
      </c>
      <c r="R333" s="367">
        <v>1</v>
      </c>
      <c r="S333" s="390">
        <v>1</v>
      </c>
      <c r="T333" s="432">
        <v>1</v>
      </c>
      <c r="U333" s="414">
        <v>1</v>
      </c>
    </row>
    <row r="334" spans="1:21" ht="14.4" customHeight="1" x14ac:dyDescent="0.3">
      <c r="A334" s="366">
        <v>29</v>
      </c>
      <c r="B334" s="367" t="s">
        <v>400</v>
      </c>
      <c r="C334" s="367">
        <v>89301292</v>
      </c>
      <c r="D334" s="430" t="s">
        <v>1417</v>
      </c>
      <c r="E334" s="431" t="s">
        <v>679</v>
      </c>
      <c r="F334" s="367" t="s">
        <v>668</v>
      </c>
      <c r="G334" s="367" t="s">
        <v>709</v>
      </c>
      <c r="H334" s="367" t="s">
        <v>399</v>
      </c>
      <c r="I334" s="367" t="s">
        <v>1231</v>
      </c>
      <c r="J334" s="367" t="s">
        <v>1232</v>
      </c>
      <c r="K334" s="367" t="s">
        <v>1233</v>
      </c>
      <c r="L334" s="368">
        <v>250</v>
      </c>
      <c r="M334" s="368">
        <v>250</v>
      </c>
      <c r="N334" s="367">
        <v>1</v>
      </c>
      <c r="O334" s="432">
        <v>1</v>
      </c>
      <c r="P334" s="368"/>
      <c r="Q334" s="390">
        <v>0</v>
      </c>
      <c r="R334" s="367"/>
      <c r="S334" s="390">
        <v>0</v>
      </c>
      <c r="T334" s="432"/>
      <c r="U334" s="414">
        <v>0</v>
      </c>
    </row>
    <row r="335" spans="1:21" ht="14.4" customHeight="1" x14ac:dyDescent="0.3">
      <c r="A335" s="366">
        <v>29</v>
      </c>
      <c r="B335" s="367" t="s">
        <v>400</v>
      </c>
      <c r="C335" s="367">
        <v>89301292</v>
      </c>
      <c r="D335" s="430" t="s">
        <v>1417</v>
      </c>
      <c r="E335" s="431" t="s">
        <v>679</v>
      </c>
      <c r="F335" s="367" t="s">
        <v>668</v>
      </c>
      <c r="G335" s="367" t="s">
        <v>709</v>
      </c>
      <c r="H335" s="367" t="s">
        <v>399</v>
      </c>
      <c r="I335" s="367" t="s">
        <v>1098</v>
      </c>
      <c r="J335" s="367" t="s">
        <v>1099</v>
      </c>
      <c r="K335" s="367"/>
      <c r="L335" s="368">
        <v>80.349999999999994</v>
      </c>
      <c r="M335" s="368">
        <v>80.349999999999994</v>
      </c>
      <c r="N335" s="367">
        <v>1</v>
      </c>
      <c r="O335" s="432">
        <v>1</v>
      </c>
      <c r="P335" s="368">
        <v>80.349999999999994</v>
      </c>
      <c r="Q335" s="390">
        <v>1</v>
      </c>
      <c r="R335" s="367">
        <v>1</v>
      </c>
      <c r="S335" s="390">
        <v>1</v>
      </c>
      <c r="T335" s="432">
        <v>1</v>
      </c>
      <c r="U335" s="414">
        <v>1</v>
      </c>
    </row>
    <row r="336" spans="1:21" ht="14.4" customHeight="1" x14ac:dyDescent="0.3">
      <c r="A336" s="366">
        <v>29</v>
      </c>
      <c r="B336" s="367" t="s">
        <v>400</v>
      </c>
      <c r="C336" s="367">
        <v>89301292</v>
      </c>
      <c r="D336" s="430" t="s">
        <v>1417</v>
      </c>
      <c r="E336" s="431" t="s">
        <v>679</v>
      </c>
      <c r="F336" s="367" t="s">
        <v>668</v>
      </c>
      <c r="G336" s="367" t="s">
        <v>709</v>
      </c>
      <c r="H336" s="367" t="s">
        <v>399</v>
      </c>
      <c r="I336" s="367" t="s">
        <v>1234</v>
      </c>
      <c r="J336" s="367" t="s">
        <v>1235</v>
      </c>
      <c r="K336" s="367" t="s">
        <v>1236</v>
      </c>
      <c r="L336" s="368">
        <v>1000</v>
      </c>
      <c r="M336" s="368">
        <v>1000</v>
      </c>
      <c r="N336" s="367">
        <v>1</v>
      </c>
      <c r="O336" s="432">
        <v>1</v>
      </c>
      <c r="P336" s="368"/>
      <c r="Q336" s="390">
        <v>0</v>
      </c>
      <c r="R336" s="367"/>
      <c r="S336" s="390">
        <v>0</v>
      </c>
      <c r="T336" s="432"/>
      <c r="U336" s="414">
        <v>0</v>
      </c>
    </row>
    <row r="337" spans="1:21" ht="14.4" customHeight="1" x14ac:dyDescent="0.3">
      <c r="A337" s="366">
        <v>29</v>
      </c>
      <c r="B337" s="367" t="s">
        <v>400</v>
      </c>
      <c r="C337" s="367">
        <v>89301292</v>
      </c>
      <c r="D337" s="430" t="s">
        <v>1417</v>
      </c>
      <c r="E337" s="431" t="s">
        <v>679</v>
      </c>
      <c r="F337" s="367" t="s">
        <v>668</v>
      </c>
      <c r="G337" s="367" t="s">
        <v>709</v>
      </c>
      <c r="H337" s="367" t="s">
        <v>399</v>
      </c>
      <c r="I337" s="367" t="s">
        <v>1237</v>
      </c>
      <c r="J337" s="367" t="s">
        <v>1238</v>
      </c>
      <c r="K337" s="367" t="s">
        <v>1239</v>
      </c>
      <c r="L337" s="368">
        <v>1000</v>
      </c>
      <c r="M337" s="368">
        <v>1000</v>
      </c>
      <c r="N337" s="367">
        <v>1</v>
      </c>
      <c r="O337" s="432">
        <v>1</v>
      </c>
      <c r="P337" s="368"/>
      <c r="Q337" s="390">
        <v>0</v>
      </c>
      <c r="R337" s="367"/>
      <c r="S337" s="390">
        <v>0</v>
      </c>
      <c r="T337" s="432"/>
      <c r="U337" s="414">
        <v>0</v>
      </c>
    </row>
    <row r="338" spans="1:21" ht="14.4" customHeight="1" x14ac:dyDescent="0.3">
      <c r="A338" s="366">
        <v>29</v>
      </c>
      <c r="B338" s="367" t="s">
        <v>400</v>
      </c>
      <c r="C338" s="367">
        <v>89301292</v>
      </c>
      <c r="D338" s="430" t="s">
        <v>1417</v>
      </c>
      <c r="E338" s="431" t="s">
        <v>679</v>
      </c>
      <c r="F338" s="367" t="s">
        <v>668</v>
      </c>
      <c r="G338" s="367" t="s">
        <v>709</v>
      </c>
      <c r="H338" s="367" t="s">
        <v>399</v>
      </c>
      <c r="I338" s="367" t="s">
        <v>1240</v>
      </c>
      <c r="J338" s="367" t="s">
        <v>1241</v>
      </c>
      <c r="K338" s="367" t="s">
        <v>1242</v>
      </c>
      <c r="L338" s="368">
        <v>249.37</v>
      </c>
      <c r="M338" s="368">
        <v>249.37</v>
      </c>
      <c r="N338" s="367">
        <v>1</v>
      </c>
      <c r="O338" s="432">
        <v>1</v>
      </c>
      <c r="P338" s="368"/>
      <c r="Q338" s="390">
        <v>0</v>
      </c>
      <c r="R338" s="367"/>
      <c r="S338" s="390">
        <v>0</v>
      </c>
      <c r="T338" s="432"/>
      <c r="U338" s="414">
        <v>0</v>
      </c>
    </row>
    <row r="339" spans="1:21" ht="14.4" customHeight="1" x14ac:dyDescent="0.3">
      <c r="A339" s="366">
        <v>29</v>
      </c>
      <c r="B339" s="367" t="s">
        <v>400</v>
      </c>
      <c r="C339" s="367">
        <v>89301292</v>
      </c>
      <c r="D339" s="430" t="s">
        <v>1417</v>
      </c>
      <c r="E339" s="431" t="s">
        <v>679</v>
      </c>
      <c r="F339" s="367" t="s">
        <v>668</v>
      </c>
      <c r="G339" s="367" t="s">
        <v>987</v>
      </c>
      <c r="H339" s="367" t="s">
        <v>399</v>
      </c>
      <c r="I339" s="367" t="s">
        <v>988</v>
      </c>
      <c r="J339" s="367" t="s">
        <v>989</v>
      </c>
      <c r="K339" s="367"/>
      <c r="L339" s="368">
        <v>0</v>
      </c>
      <c r="M339" s="368">
        <v>0</v>
      </c>
      <c r="N339" s="367">
        <v>1</v>
      </c>
      <c r="O339" s="432">
        <v>1</v>
      </c>
      <c r="P339" s="368"/>
      <c r="Q339" s="390"/>
      <c r="R339" s="367"/>
      <c r="S339" s="390">
        <v>0</v>
      </c>
      <c r="T339" s="432"/>
      <c r="U339" s="414">
        <v>0</v>
      </c>
    </row>
    <row r="340" spans="1:21" ht="14.4" customHeight="1" x14ac:dyDescent="0.3">
      <c r="A340" s="366">
        <v>29</v>
      </c>
      <c r="B340" s="367" t="s">
        <v>400</v>
      </c>
      <c r="C340" s="367">
        <v>89301292</v>
      </c>
      <c r="D340" s="430" t="s">
        <v>1417</v>
      </c>
      <c r="E340" s="431" t="s">
        <v>680</v>
      </c>
      <c r="F340" s="367" t="s">
        <v>667</v>
      </c>
      <c r="G340" s="367" t="s">
        <v>684</v>
      </c>
      <c r="H340" s="367" t="s">
        <v>399</v>
      </c>
      <c r="I340" s="367" t="s">
        <v>717</v>
      </c>
      <c r="J340" s="367" t="s">
        <v>718</v>
      </c>
      <c r="K340" s="367" t="s">
        <v>719</v>
      </c>
      <c r="L340" s="368">
        <v>333.31</v>
      </c>
      <c r="M340" s="368">
        <v>2333.17</v>
      </c>
      <c r="N340" s="367">
        <v>7</v>
      </c>
      <c r="O340" s="432">
        <v>5.5</v>
      </c>
      <c r="P340" s="368">
        <v>2333.17</v>
      </c>
      <c r="Q340" s="390">
        <v>1</v>
      </c>
      <c r="R340" s="367">
        <v>7</v>
      </c>
      <c r="S340" s="390">
        <v>1</v>
      </c>
      <c r="T340" s="432">
        <v>5.5</v>
      </c>
      <c r="U340" s="414">
        <v>1</v>
      </c>
    </row>
    <row r="341" spans="1:21" ht="14.4" customHeight="1" x14ac:dyDescent="0.3">
      <c r="A341" s="366">
        <v>29</v>
      </c>
      <c r="B341" s="367" t="s">
        <v>400</v>
      </c>
      <c r="C341" s="367">
        <v>89301292</v>
      </c>
      <c r="D341" s="430" t="s">
        <v>1417</v>
      </c>
      <c r="E341" s="431" t="s">
        <v>680</v>
      </c>
      <c r="F341" s="367" t="s">
        <v>667</v>
      </c>
      <c r="G341" s="367" t="s">
        <v>684</v>
      </c>
      <c r="H341" s="367" t="s">
        <v>571</v>
      </c>
      <c r="I341" s="367" t="s">
        <v>720</v>
      </c>
      <c r="J341" s="367" t="s">
        <v>686</v>
      </c>
      <c r="K341" s="367" t="s">
        <v>719</v>
      </c>
      <c r="L341" s="368">
        <v>333.31</v>
      </c>
      <c r="M341" s="368">
        <v>2333.17</v>
      </c>
      <c r="N341" s="367">
        <v>7</v>
      </c>
      <c r="O341" s="432">
        <v>5</v>
      </c>
      <c r="P341" s="368">
        <v>1666.55</v>
      </c>
      <c r="Q341" s="390">
        <v>0.71428571428571419</v>
      </c>
      <c r="R341" s="367">
        <v>5</v>
      </c>
      <c r="S341" s="390">
        <v>0.7142857142857143</v>
      </c>
      <c r="T341" s="432">
        <v>3.5</v>
      </c>
      <c r="U341" s="414">
        <v>0.7</v>
      </c>
    </row>
    <row r="342" spans="1:21" ht="14.4" customHeight="1" x14ac:dyDescent="0.3">
      <c r="A342" s="366">
        <v>29</v>
      </c>
      <c r="B342" s="367" t="s">
        <v>400</v>
      </c>
      <c r="C342" s="367">
        <v>89301292</v>
      </c>
      <c r="D342" s="430" t="s">
        <v>1417</v>
      </c>
      <c r="E342" s="431" t="s">
        <v>680</v>
      </c>
      <c r="F342" s="367" t="s">
        <v>667</v>
      </c>
      <c r="G342" s="367" t="s">
        <v>1243</v>
      </c>
      <c r="H342" s="367" t="s">
        <v>399</v>
      </c>
      <c r="I342" s="367" t="s">
        <v>597</v>
      </c>
      <c r="J342" s="367" t="s">
        <v>1244</v>
      </c>
      <c r="K342" s="367" t="s">
        <v>587</v>
      </c>
      <c r="L342" s="368">
        <v>45.75</v>
      </c>
      <c r="M342" s="368">
        <v>777.75</v>
      </c>
      <c r="N342" s="367">
        <v>17</v>
      </c>
      <c r="O342" s="432">
        <v>12.5</v>
      </c>
      <c r="P342" s="368">
        <v>183</v>
      </c>
      <c r="Q342" s="390">
        <v>0.23529411764705882</v>
      </c>
      <c r="R342" s="367">
        <v>4</v>
      </c>
      <c r="S342" s="390">
        <v>0.23529411764705882</v>
      </c>
      <c r="T342" s="432">
        <v>4</v>
      </c>
      <c r="U342" s="414">
        <v>0.32</v>
      </c>
    </row>
    <row r="343" spans="1:21" ht="14.4" customHeight="1" x14ac:dyDescent="0.3">
      <c r="A343" s="366">
        <v>29</v>
      </c>
      <c r="B343" s="367" t="s">
        <v>400</v>
      </c>
      <c r="C343" s="367">
        <v>89301292</v>
      </c>
      <c r="D343" s="430" t="s">
        <v>1417</v>
      </c>
      <c r="E343" s="431" t="s">
        <v>680</v>
      </c>
      <c r="F343" s="367" t="s">
        <v>667</v>
      </c>
      <c r="G343" s="367" t="s">
        <v>1106</v>
      </c>
      <c r="H343" s="367" t="s">
        <v>399</v>
      </c>
      <c r="I343" s="367" t="s">
        <v>1245</v>
      </c>
      <c r="J343" s="367" t="s">
        <v>1246</v>
      </c>
      <c r="K343" s="367" t="s">
        <v>1247</v>
      </c>
      <c r="L343" s="368">
        <v>0</v>
      </c>
      <c r="M343" s="368">
        <v>0</v>
      </c>
      <c r="N343" s="367">
        <v>2</v>
      </c>
      <c r="O343" s="432">
        <v>2</v>
      </c>
      <c r="P343" s="368">
        <v>0</v>
      </c>
      <c r="Q343" s="390"/>
      <c r="R343" s="367">
        <v>2</v>
      </c>
      <c r="S343" s="390">
        <v>1</v>
      </c>
      <c r="T343" s="432">
        <v>2</v>
      </c>
      <c r="U343" s="414">
        <v>1</v>
      </c>
    </row>
    <row r="344" spans="1:21" ht="14.4" customHeight="1" x14ac:dyDescent="0.3">
      <c r="A344" s="366">
        <v>29</v>
      </c>
      <c r="B344" s="367" t="s">
        <v>400</v>
      </c>
      <c r="C344" s="367">
        <v>89301292</v>
      </c>
      <c r="D344" s="430" t="s">
        <v>1417</v>
      </c>
      <c r="E344" s="431" t="s">
        <v>680</v>
      </c>
      <c r="F344" s="367" t="s">
        <v>667</v>
      </c>
      <c r="G344" s="367" t="s">
        <v>1106</v>
      </c>
      <c r="H344" s="367" t="s">
        <v>399</v>
      </c>
      <c r="I344" s="367" t="s">
        <v>1107</v>
      </c>
      <c r="J344" s="367" t="s">
        <v>1108</v>
      </c>
      <c r="K344" s="367" t="s">
        <v>1109</v>
      </c>
      <c r="L344" s="368">
        <v>0</v>
      </c>
      <c r="M344" s="368">
        <v>0</v>
      </c>
      <c r="N344" s="367">
        <v>2</v>
      </c>
      <c r="O344" s="432">
        <v>0.5</v>
      </c>
      <c r="P344" s="368"/>
      <c r="Q344" s="390"/>
      <c r="R344" s="367"/>
      <c r="S344" s="390">
        <v>0</v>
      </c>
      <c r="T344" s="432"/>
      <c r="U344" s="414">
        <v>0</v>
      </c>
    </row>
    <row r="345" spans="1:21" ht="14.4" customHeight="1" x14ac:dyDescent="0.3">
      <c r="A345" s="366">
        <v>29</v>
      </c>
      <c r="B345" s="367" t="s">
        <v>400</v>
      </c>
      <c r="C345" s="367">
        <v>89301292</v>
      </c>
      <c r="D345" s="430" t="s">
        <v>1417</v>
      </c>
      <c r="E345" s="431" t="s">
        <v>680</v>
      </c>
      <c r="F345" s="367" t="s">
        <v>667</v>
      </c>
      <c r="G345" s="367" t="s">
        <v>994</v>
      </c>
      <c r="H345" s="367" t="s">
        <v>399</v>
      </c>
      <c r="I345" s="367" t="s">
        <v>1248</v>
      </c>
      <c r="J345" s="367" t="s">
        <v>996</v>
      </c>
      <c r="K345" s="367" t="s">
        <v>1162</v>
      </c>
      <c r="L345" s="368">
        <v>0</v>
      </c>
      <c r="M345" s="368">
        <v>0</v>
      </c>
      <c r="N345" s="367">
        <v>2</v>
      </c>
      <c r="O345" s="432">
        <v>0.5</v>
      </c>
      <c r="P345" s="368"/>
      <c r="Q345" s="390"/>
      <c r="R345" s="367"/>
      <c r="S345" s="390">
        <v>0</v>
      </c>
      <c r="T345" s="432"/>
      <c r="U345" s="414">
        <v>0</v>
      </c>
    </row>
    <row r="346" spans="1:21" ht="14.4" customHeight="1" x14ac:dyDescent="0.3">
      <c r="A346" s="366">
        <v>29</v>
      </c>
      <c r="B346" s="367" t="s">
        <v>400</v>
      </c>
      <c r="C346" s="367">
        <v>89301292</v>
      </c>
      <c r="D346" s="430" t="s">
        <v>1417</v>
      </c>
      <c r="E346" s="431" t="s">
        <v>680</v>
      </c>
      <c r="F346" s="367" t="s">
        <v>667</v>
      </c>
      <c r="G346" s="367" t="s">
        <v>1126</v>
      </c>
      <c r="H346" s="367" t="s">
        <v>571</v>
      </c>
      <c r="I346" s="367" t="s">
        <v>1127</v>
      </c>
      <c r="J346" s="367" t="s">
        <v>1128</v>
      </c>
      <c r="K346" s="367" t="s">
        <v>1129</v>
      </c>
      <c r="L346" s="368">
        <v>413.22</v>
      </c>
      <c r="M346" s="368">
        <v>826.44</v>
      </c>
      <c r="N346" s="367">
        <v>2</v>
      </c>
      <c r="O346" s="432">
        <v>2</v>
      </c>
      <c r="P346" s="368">
        <v>413.22</v>
      </c>
      <c r="Q346" s="390">
        <v>0.5</v>
      </c>
      <c r="R346" s="367">
        <v>1</v>
      </c>
      <c r="S346" s="390">
        <v>0.5</v>
      </c>
      <c r="T346" s="432">
        <v>1</v>
      </c>
      <c r="U346" s="414">
        <v>0.5</v>
      </c>
    </row>
    <row r="347" spans="1:21" ht="14.4" customHeight="1" x14ac:dyDescent="0.3">
      <c r="A347" s="366">
        <v>29</v>
      </c>
      <c r="B347" s="367" t="s">
        <v>400</v>
      </c>
      <c r="C347" s="367">
        <v>89301292</v>
      </c>
      <c r="D347" s="430" t="s">
        <v>1417</v>
      </c>
      <c r="E347" s="431" t="s">
        <v>680</v>
      </c>
      <c r="F347" s="367" t="s">
        <v>667</v>
      </c>
      <c r="G347" s="367" t="s">
        <v>725</v>
      </c>
      <c r="H347" s="367" t="s">
        <v>571</v>
      </c>
      <c r="I347" s="367" t="s">
        <v>732</v>
      </c>
      <c r="J347" s="367" t="s">
        <v>733</v>
      </c>
      <c r="K347" s="367" t="s">
        <v>731</v>
      </c>
      <c r="L347" s="368">
        <v>69.86</v>
      </c>
      <c r="M347" s="368">
        <v>69.86</v>
      </c>
      <c r="N347" s="367">
        <v>1</v>
      </c>
      <c r="O347" s="432">
        <v>1</v>
      </c>
      <c r="P347" s="368"/>
      <c r="Q347" s="390">
        <v>0</v>
      </c>
      <c r="R347" s="367"/>
      <c r="S347" s="390">
        <v>0</v>
      </c>
      <c r="T347" s="432"/>
      <c r="U347" s="414">
        <v>0</v>
      </c>
    </row>
    <row r="348" spans="1:21" ht="14.4" customHeight="1" x14ac:dyDescent="0.3">
      <c r="A348" s="366">
        <v>29</v>
      </c>
      <c r="B348" s="367" t="s">
        <v>400</v>
      </c>
      <c r="C348" s="367">
        <v>89301292</v>
      </c>
      <c r="D348" s="430" t="s">
        <v>1417</v>
      </c>
      <c r="E348" s="431" t="s">
        <v>680</v>
      </c>
      <c r="F348" s="367" t="s">
        <v>667</v>
      </c>
      <c r="G348" s="367" t="s">
        <v>1136</v>
      </c>
      <c r="H348" s="367" t="s">
        <v>399</v>
      </c>
      <c r="I348" s="367" t="s">
        <v>1137</v>
      </c>
      <c r="J348" s="367" t="s">
        <v>1138</v>
      </c>
      <c r="K348" s="367" t="s">
        <v>1139</v>
      </c>
      <c r="L348" s="368">
        <v>45.75</v>
      </c>
      <c r="M348" s="368">
        <v>228.75</v>
      </c>
      <c r="N348" s="367">
        <v>5</v>
      </c>
      <c r="O348" s="432">
        <v>2.5</v>
      </c>
      <c r="P348" s="368">
        <v>183</v>
      </c>
      <c r="Q348" s="390">
        <v>0.8</v>
      </c>
      <c r="R348" s="367">
        <v>4</v>
      </c>
      <c r="S348" s="390">
        <v>0.8</v>
      </c>
      <c r="T348" s="432">
        <v>1.5</v>
      </c>
      <c r="U348" s="414">
        <v>0.6</v>
      </c>
    </row>
    <row r="349" spans="1:21" ht="14.4" customHeight="1" x14ac:dyDescent="0.3">
      <c r="A349" s="366">
        <v>29</v>
      </c>
      <c r="B349" s="367" t="s">
        <v>400</v>
      </c>
      <c r="C349" s="367">
        <v>89301292</v>
      </c>
      <c r="D349" s="430" t="s">
        <v>1417</v>
      </c>
      <c r="E349" s="431" t="s">
        <v>680</v>
      </c>
      <c r="F349" s="367" t="s">
        <v>667</v>
      </c>
      <c r="G349" s="367" t="s">
        <v>1249</v>
      </c>
      <c r="H349" s="367" t="s">
        <v>399</v>
      </c>
      <c r="I349" s="367" t="s">
        <v>1250</v>
      </c>
      <c r="J349" s="367" t="s">
        <v>1251</v>
      </c>
      <c r="K349" s="367" t="s">
        <v>1252</v>
      </c>
      <c r="L349" s="368">
        <v>98.24</v>
      </c>
      <c r="M349" s="368">
        <v>98.24</v>
      </c>
      <c r="N349" s="367">
        <v>1</v>
      </c>
      <c r="O349" s="432">
        <v>1</v>
      </c>
      <c r="P349" s="368"/>
      <c r="Q349" s="390">
        <v>0</v>
      </c>
      <c r="R349" s="367"/>
      <c r="S349" s="390">
        <v>0</v>
      </c>
      <c r="T349" s="432"/>
      <c r="U349" s="414">
        <v>0</v>
      </c>
    </row>
    <row r="350" spans="1:21" ht="14.4" customHeight="1" x14ac:dyDescent="0.3">
      <c r="A350" s="366">
        <v>29</v>
      </c>
      <c r="B350" s="367" t="s">
        <v>400</v>
      </c>
      <c r="C350" s="367">
        <v>89301292</v>
      </c>
      <c r="D350" s="430" t="s">
        <v>1417</v>
      </c>
      <c r="E350" s="431" t="s">
        <v>680</v>
      </c>
      <c r="F350" s="367" t="s">
        <v>667</v>
      </c>
      <c r="G350" s="367" t="s">
        <v>1253</v>
      </c>
      <c r="H350" s="367" t="s">
        <v>399</v>
      </c>
      <c r="I350" s="367" t="s">
        <v>1254</v>
      </c>
      <c r="J350" s="367" t="s">
        <v>1255</v>
      </c>
      <c r="K350" s="367" t="s">
        <v>1256</v>
      </c>
      <c r="L350" s="368">
        <v>128.9</v>
      </c>
      <c r="M350" s="368">
        <v>257.8</v>
      </c>
      <c r="N350" s="367">
        <v>2</v>
      </c>
      <c r="O350" s="432">
        <v>1</v>
      </c>
      <c r="P350" s="368">
        <v>257.8</v>
      </c>
      <c r="Q350" s="390">
        <v>1</v>
      </c>
      <c r="R350" s="367">
        <v>2</v>
      </c>
      <c r="S350" s="390">
        <v>1</v>
      </c>
      <c r="T350" s="432">
        <v>1</v>
      </c>
      <c r="U350" s="414">
        <v>1</v>
      </c>
    </row>
    <row r="351" spans="1:21" ht="14.4" customHeight="1" x14ac:dyDescent="0.3">
      <c r="A351" s="366">
        <v>29</v>
      </c>
      <c r="B351" s="367" t="s">
        <v>400</v>
      </c>
      <c r="C351" s="367">
        <v>89301292</v>
      </c>
      <c r="D351" s="430" t="s">
        <v>1417</v>
      </c>
      <c r="E351" s="431" t="s">
        <v>680</v>
      </c>
      <c r="F351" s="367" t="s">
        <v>667</v>
      </c>
      <c r="G351" s="367" t="s">
        <v>1257</v>
      </c>
      <c r="H351" s="367" t="s">
        <v>399</v>
      </c>
      <c r="I351" s="367" t="s">
        <v>1258</v>
      </c>
      <c r="J351" s="367" t="s">
        <v>1259</v>
      </c>
      <c r="K351" s="367" t="s">
        <v>1260</v>
      </c>
      <c r="L351" s="368">
        <v>0</v>
      </c>
      <c r="M351" s="368">
        <v>0</v>
      </c>
      <c r="N351" s="367">
        <v>1</v>
      </c>
      <c r="O351" s="432">
        <v>1</v>
      </c>
      <c r="P351" s="368"/>
      <c r="Q351" s="390"/>
      <c r="R351" s="367"/>
      <c r="S351" s="390">
        <v>0</v>
      </c>
      <c r="T351" s="432"/>
      <c r="U351" s="414">
        <v>0</v>
      </c>
    </row>
    <row r="352" spans="1:21" ht="14.4" customHeight="1" x14ac:dyDescent="0.3">
      <c r="A352" s="366">
        <v>29</v>
      </c>
      <c r="B352" s="367" t="s">
        <v>400</v>
      </c>
      <c r="C352" s="367">
        <v>89301292</v>
      </c>
      <c r="D352" s="430" t="s">
        <v>1417</v>
      </c>
      <c r="E352" s="431" t="s">
        <v>680</v>
      </c>
      <c r="F352" s="367" t="s">
        <v>667</v>
      </c>
      <c r="G352" s="367" t="s">
        <v>1147</v>
      </c>
      <c r="H352" s="367" t="s">
        <v>399</v>
      </c>
      <c r="I352" s="367" t="s">
        <v>1148</v>
      </c>
      <c r="J352" s="367" t="s">
        <v>1149</v>
      </c>
      <c r="K352" s="367" t="s">
        <v>1150</v>
      </c>
      <c r="L352" s="368">
        <v>39.39</v>
      </c>
      <c r="M352" s="368">
        <v>196.95</v>
      </c>
      <c r="N352" s="367">
        <v>5</v>
      </c>
      <c r="O352" s="432">
        <v>1.5</v>
      </c>
      <c r="P352" s="368"/>
      <c r="Q352" s="390">
        <v>0</v>
      </c>
      <c r="R352" s="367"/>
      <c r="S352" s="390">
        <v>0</v>
      </c>
      <c r="T352" s="432"/>
      <c r="U352" s="414">
        <v>0</v>
      </c>
    </row>
    <row r="353" spans="1:21" ht="14.4" customHeight="1" x14ac:dyDescent="0.3">
      <c r="A353" s="366">
        <v>29</v>
      </c>
      <c r="B353" s="367" t="s">
        <v>400</v>
      </c>
      <c r="C353" s="367">
        <v>89301292</v>
      </c>
      <c r="D353" s="430" t="s">
        <v>1417</v>
      </c>
      <c r="E353" s="431" t="s">
        <v>680</v>
      </c>
      <c r="F353" s="367" t="s">
        <v>667</v>
      </c>
      <c r="G353" s="367" t="s">
        <v>692</v>
      </c>
      <c r="H353" s="367" t="s">
        <v>399</v>
      </c>
      <c r="I353" s="367" t="s">
        <v>581</v>
      </c>
      <c r="J353" s="367" t="s">
        <v>582</v>
      </c>
      <c r="K353" s="367" t="s">
        <v>550</v>
      </c>
      <c r="L353" s="368">
        <v>31.64</v>
      </c>
      <c r="M353" s="368">
        <v>949.19999999999982</v>
      </c>
      <c r="N353" s="367">
        <v>30</v>
      </c>
      <c r="O353" s="432">
        <v>21</v>
      </c>
      <c r="P353" s="368">
        <v>411.31999999999994</v>
      </c>
      <c r="Q353" s="390">
        <v>0.43333333333333335</v>
      </c>
      <c r="R353" s="367">
        <v>13</v>
      </c>
      <c r="S353" s="390">
        <v>0.43333333333333335</v>
      </c>
      <c r="T353" s="432">
        <v>9.5</v>
      </c>
      <c r="U353" s="414">
        <v>0.45238095238095238</v>
      </c>
    </row>
    <row r="354" spans="1:21" ht="14.4" customHeight="1" x14ac:dyDescent="0.3">
      <c r="A354" s="366">
        <v>29</v>
      </c>
      <c r="B354" s="367" t="s">
        <v>400</v>
      </c>
      <c r="C354" s="367">
        <v>89301292</v>
      </c>
      <c r="D354" s="430" t="s">
        <v>1417</v>
      </c>
      <c r="E354" s="431" t="s">
        <v>680</v>
      </c>
      <c r="F354" s="367" t="s">
        <v>667</v>
      </c>
      <c r="G354" s="367" t="s">
        <v>692</v>
      </c>
      <c r="H354" s="367" t="s">
        <v>399</v>
      </c>
      <c r="I354" s="367" t="s">
        <v>581</v>
      </c>
      <c r="J354" s="367" t="s">
        <v>582</v>
      </c>
      <c r="K354" s="367" t="s">
        <v>550</v>
      </c>
      <c r="L354" s="368">
        <v>50.27</v>
      </c>
      <c r="M354" s="368">
        <v>603.24</v>
      </c>
      <c r="N354" s="367">
        <v>12</v>
      </c>
      <c r="O354" s="432">
        <v>10</v>
      </c>
      <c r="P354" s="368">
        <v>201.08</v>
      </c>
      <c r="Q354" s="390">
        <v>0.33333333333333337</v>
      </c>
      <c r="R354" s="367">
        <v>4</v>
      </c>
      <c r="S354" s="390">
        <v>0.33333333333333331</v>
      </c>
      <c r="T354" s="432">
        <v>3</v>
      </c>
      <c r="U354" s="414">
        <v>0.3</v>
      </c>
    </row>
    <row r="355" spans="1:21" ht="14.4" customHeight="1" x14ac:dyDescent="0.3">
      <c r="A355" s="366">
        <v>29</v>
      </c>
      <c r="B355" s="367" t="s">
        <v>400</v>
      </c>
      <c r="C355" s="367">
        <v>89301292</v>
      </c>
      <c r="D355" s="430" t="s">
        <v>1417</v>
      </c>
      <c r="E355" s="431" t="s">
        <v>680</v>
      </c>
      <c r="F355" s="367" t="s">
        <v>667</v>
      </c>
      <c r="G355" s="367" t="s">
        <v>692</v>
      </c>
      <c r="H355" s="367" t="s">
        <v>399</v>
      </c>
      <c r="I355" s="367" t="s">
        <v>758</v>
      </c>
      <c r="J355" s="367" t="s">
        <v>582</v>
      </c>
      <c r="K355" s="367" t="s">
        <v>759</v>
      </c>
      <c r="L355" s="368">
        <v>58.1</v>
      </c>
      <c r="M355" s="368">
        <v>58.1</v>
      </c>
      <c r="N355" s="367">
        <v>1</v>
      </c>
      <c r="O355" s="432">
        <v>1</v>
      </c>
      <c r="P355" s="368"/>
      <c r="Q355" s="390">
        <v>0</v>
      </c>
      <c r="R355" s="367"/>
      <c r="S355" s="390">
        <v>0</v>
      </c>
      <c r="T355" s="432"/>
      <c r="U355" s="414">
        <v>0</v>
      </c>
    </row>
    <row r="356" spans="1:21" ht="14.4" customHeight="1" x14ac:dyDescent="0.3">
      <c r="A356" s="366">
        <v>29</v>
      </c>
      <c r="B356" s="367" t="s">
        <v>400</v>
      </c>
      <c r="C356" s="367">
        <v>89301292</v>
      </c>
      <c r="D356" s="430" t="s">
        <v>1417</v>
      </c>
      <c r="E356" s="431" t="s">
        <v>680</v>
      </c>
      <c r="F356" s="367" t="s">
        <v>667</v>
      </c>
      <c r="G356" s="367" t="s">
        <v>692</v>
      </c>
      <c r="H356" s="367" t="s">
        <v>399</v>
      </c>
      <c r="I356" s="367" t="s">
        <v>1261</v>
      </c>
      <c r="J356" s="367" t="s">
        <v>1262</v>
      </c>
      <c r="K356" s="367" t="s">
        <v>1263</v>
      </c>
      <c r="L356" s="368">
        <v>41.07</v>
      </c>
      <c r="M356" s="368">
        <v>164.28</v>
      </c>
      <c r="N356" s="367">
        <v>4</v>
      </c>
      <c r="O356" s="432">
        <v>1</v>
      </c>
      <c r="P356" s="368">
        <v>164.28</v>
      </c>
      <c r="Q356" s="390">
        <v>1</v>
      </c>
      <c r="R356" s="367">
        <v>4</v>
      </c>
      <c r="S356" s="390">
        <v>1</v>
      </c>
      <c r="T356" s="432">
        <v>1</v>
      </c>
      <c r="U356" s="414">
        <v>1</v>
      </c>
    </row>
    <row r="357" spans="1:21" ht="14.4" customHeight="1" x14ac:dyDescent="0.3">
      <c r="A357" s="366">
        <v>29</v>
      </c>
      <c r="B357" s="367" t="s">
        <v>400</v>
      </c>
      <c r="C357" s="367">
        <v>89301292</v>
      </c>
      <c r="D357" s="430" t="s">
        <v>1417</v>
      </c>
      <c r="E357" s="431" t="s">
        <v>680</v>
      </c>
      <c r="F357" s="367" t="s">
        <v>667</v>
      </c>
      <c r="G357" s="367" t="s">
        <v>1067</v>
      </c>
      <c r="H357" s="367" t="s">
        <v>399</v>
      </c>
      <c r="I357" s="367" t="s">
        <v>611</v>
      </c>
      <c r="J357" s="367" t="s">
        <v>612</v>
      </c>
      <c r="K357" s="367" t="s">
        <v>639</v>
      </c>
      <c r="L357" s="368">
        <v>0</v>
      </c>
      <c r="M357" s="368">
        <v>0</v>
      </c>
      <c r="N357" s="367">
        <v>1</v>
      </c>
      <c r="O357" s="432">
        <v>0.5</v>
      </c>
      <c r="P357" s="368"/>
      <c r="Q357" s="390"/>
      <c r="R357" s="367"/>
      <c r="S357" s="390">
        <v>0</v>
      </c>
      <c r="T357" s="432"/>
      <c r="U357" s="414">
        <v>0</v>
      </c>
    </row>
    <row r="358" spans="1:21" ht="14.4" customHeight="1" x14ac:dyDescent="0.3">
      <c r="A358" s="366">
        <v>29</v>
      </c>
      <c r="B358" s="367" t="s">
        <v>400</v>
      </c>
      <c r="C358" s="367">
        <v>89301292</v>
      </c>
      <c r="D358" s="430" t="s">
        <v>1417</v>
      </c>
      <c r="E358" s="431" t="s">
        <v>680</v>
      </c>
      <c r="F358" s="367" t="s">
        <v>667</v>
      </c>
      <c r="G358" s="367" t="s">
        <v>1067</v>
      </c>
      <c r="H358" s="367" t="s">
        <v>399</v>
      </c>
      <c r="I358" s="367" t="s">
        <v>1264</v>
      </c>
      <c r="J358" s="367" t="s">
        <v>612</v>
      </c>
      <c r="K358" s="367" t="s">
        <v>1265</v>
      </c>
      <c r="L358" s="368">
        <v>0</v>
      </c>
      <c r="M358" s="368">
        <v>0</v>
      </c>
      <c r="N358" s="367">
        <v>2</v>
      </c>
      <c r="O358" s="432">
        <v>0.5</v>
      </c>
      <c r="P358" s="368"/>
      <c r="Q358" s="390"/>
      <c r="R358" s="367"/>
      <c r="S358" s="390">
        <v>0</v>
      </c>
      <c r="T358" s="432"/>
      <c r="U358" s="414">
        <v>0</v>
      </c>
    </row>
    <row r="359" spans="1:21" ht="14.4" customHeight="1" x14ac:dyDescent="0.3">
      <c r="A359" s="366">
        <v>29</v>
      </c>
      <c r="B359" s="367" t="s">
        <v>400</v>
      </c>
      <c r="C359" s="367">
        <v>89301292</v>
      </c>
      <c r="D359" s="430" t="s">
        <v>1417</v>
      </c>
      <c r="E359" s="431" t="s">
        <v>680</v>
      </c>
      <c r="F359" s="367" t="s">
        <v>667</v>
      </c>
      <c r="G359" s="367" t="s">
        <v>764</v>
      </c>
      <c r="H359" s="367" t="s">
        <v>399</v>
      </c>
      <c r="I359" s="367" t="s">
        <v>1069</v>
      </c>
      <c r="J359" s="367" t="s">
        <v>1072</v>
      </c>
      <c r="K359" s="367" t="s">
        <v>1071</v>
      </c>
      <c r="L359" s="368">
        <v>0</v>
      </c>
      <c r="M359" s="368">
        <v>0</v>
      </c>
      <c r="N359" s="367">
        <v>1</v>
      </c>
      <c r="O359" s="432">
        <v>1</v>
      </c>
      <c r="P359" s="368">
        <v>0</v>
      </c>
      <c r="Q359" s="390"/>
      <c r="R359" s="367">
        <v>1</v>
      </c>
      <c r="S359" s="390">
        <v>1</v>
      </c>
      <c r="T359" s="432">
        <v>1</v>
      </c>
      <c r="U359" s="414">
        <v>1</v>
      </c>
    </row>
    <row r="360" spans="1:21" ht="14.4" customHeight="1" x14ac:dyDescent="0.3">
      <c r="A360" s="366">
        <v>29</v>
      </c>
      <c r="B360" s="367" t="s">
        <v>400</v>
      </c>
      <c r="C360" s="367">
        <v>89301292</v>
      </c>
      <c r="D360" s="430" t="s">
        <v>1417</v>
      </c>
      <c r="E360" s="431" t="s">
        <v>680</v>
      </c>
      <c r="F360" s="367" t="s">
        <v>667</v>
      </c>
      <c r="G360" s="367" t="s">
        <v>768</v>
      </c>
      <c r="H360" s="367" t="s">
        <v>399</v>
      </c>
      <c r="I360" s="367" t="s">
        <v>508</v>
      </c>
      <c r="J360" s="367" t="s">
        <v>478</v>
      </c>
      <c r="K360" s="367" t="s">
        <v>861</v>
      </c>
      <c r="L360" s="368">
        <v>24.12</v>
      </c>
      <c r="M360" s="368">
        <v>24.12</v>
      </c>
      <c r="N360" s="367">
        <v>1</v>
      </c>
      <c r="O360" s="432">
        <v>1</v>
      </c>
      <c r="P360" s="368"/>
      <c r="Q360" s="390">
        <v>0</v>
      </c>
      <c r="R360" s="367"/>
      <c r="S360" s="390">
        <v>0</v>
      </c>
      <c r="T360" s="432"/>
      <c r="U360" s="414">
        <v>0</v>
      </c>
    </row>
    <row r="361" spans="1:21" ht="14.4" customHeight="1" x14ac:dyDescent="0.3">
      <c r="A361" s="366">
        <v>29</v>
      </c>
      <c r="B361" s="367" t="s">
        <v>400</v>
      </c>
      <c r="C361" s="367">
        <v>89301292</v>
      </c>
      <c r="D361" s="430" t="s">
        <v>1417</v>
      </c>
      <c r="E361" s="431" t="s">
        <v>680</v>
      </c>
      <c r="F361" s="367" t="s">
        <v>667</v>
      </c>
      <c r="G361" s="367" t="s">
        <v>768</v>
      </c>
      <c r="H361" s="367" t="s">
        <v>399</v>
      </c>
      <c r="I361" s="367" t="s">
        <v>938</v>
      </c>
      <c r="J361" s="367" t="s">
        <v>478</v>
      </c>
      <c r="K361" s="367" t="s">
        <v>939</v>
      </c>
      <c r="L361" s="368">
        <v>120.6</v>
      </c>
      <c r="M361" s="368">
        <v>603</v>
      </c>
      <c r="N361" s="367">
        <v>5</v>
      </c>
      <c r="O361" s="432">
        <v>4</v>
      </c>
      <c r="P361" s="368">
        <v>361.79999999999995</v>
      </c>
      <c r="Q361" s="390">
        <v>0.6</v>
      </c>
      <c r="R361" s="367">
        <v>3</v>
      </c>
      <c r="S361" s="390">
        <v>0.6</v>
      </c>
      <c r="T361" s="432">
        <v>2.5</v>
      </c>
      <c r="U361" s="414">
        <v>0.625</v>
      </c>
    </row>
    <row r="362" spans="1:21" ht="14.4" customHeight="1" x14ac:dyDescent="0.3">
      <c r="A362" s="366">
        <v>29</v>
      </c>
      <c r="B362" s="367" t="s">
        <v>400</v>
      </c>
      <c r="C362" s="367">
        <v>89301292</v>
      </c>
      <c r="D362" s="430" t="s">
        <v>1417</v>
      </c>
      <c r="E362" s="431" t="s">
        <v>680</v>
      </c>
      <c r="F362" s="367" t="s">
        <v>667</v>
      </c>
      <c r="G362" s="367" t="s">
        <v>768</v>
      </c>
      <c r="H362" s="367" t="s">
        <v>399</v>
      </c>
      <c r="I362" s="367" t="s">
        <v>477</v>
      </c>
      <c r="J362" s="367" t="s">
        <v>478</v>
      </c>
      <c r="K362" s="367" t="s">
        <v>479</v>
      </c>
      <c r="L362" s="368">
        <v>234.32</v>
      </c>
      <c r="M362" s="368">
        <v>702.96</v>
      </c>
      <c r="N362" s="367">
        <v>3</v>
      </c>
      <c r="O362" s="432">
        <v>2.5</v>
      </c>
      <c r="P362" s="368">
        <v>234.32</v>
      </c>
      <c r="Q362" s="390">
        <v>0.33333333333333331</v>
      </c>
      <c r="R362" s="367">
        <v>1</v>
      </c>
      <c r="S362" s="390">
        <v>0.33333333333333331</v>
      </c>
      <c r="T362" s="432">
        <v>0.5</v>
      </c>
      <c r="U362" s="414">
        <v>0.2</v>
      </c>
    </row>
    <row r="363" spans="1:21" ht="14.4" customHeight="1" x14ac:dyDescent="0.3">
      <c r="A363" s="366">
        <v>29</v>
      </c>
      <c r="B363" s="367" t="s">
        <v>400</v>
      </c>
      <c r="C363" s="367">
        <v>89301292</v>
      </c>
      <c r="D363" s="430" t="s">
        <v>1417</v>
      </c>
      <c r="E363" s="431" t="s">
        <v>680</v>
      </c>
      <c r="F363" s="367" t="s">
        <v>667</v>
      </c>
      <c r="G363" s="367" t="s">
        <v>768</v>
      </c>
      <c r="H363" s="367" t="s">
        <v>399</v>
      </c>
      <c r="I363" s="367" t="s">
        <v>481</v>
      </c>
      <c r="J363" s="367" t="s">
        <v>478</v>
      </c>
      <c r="K363" s="367" t="s">
        <v>479</v>
      </c>
      <c r="L363" s="368">
        <v>0</v>
      </c>
      <c r="M363" s="368">
        <v>0</v>
      </c>
      <c r="N363" s="367">
        <v>1</v>
      </c>
      <c r="O363" s="432">
        <v>1</v>
      </c>
      <c r="P363" s="368">
        <v>0</v>
      </c>
      <c r="Q363" s="390"/>
      <c r="R363" s="367">
        <v>1</v>
      </c>
      <c r="S363" s="390">
        <v>1</v>
      </c>
      <c r="T363" s="432">
        <v>1</v>
      </c>
      <c r="U363" s="414">
        <v>1</v>
      </c>
    </row>
    <row r="364" spans="1:21" ht="14.4" customHeight="1" x14ac:dyDescent="0.3">
      <c r="A364" s="366">
        <v>29</v>
      </c>
      <c r="B364" s="367" t="s">
        <v>400</v>
      </c>
      <c r="C364" s="367">
        <v>89301292</v>
      </c>
      <c r="D364" s="430" t="s">
        <v>1417</v>
      </c>
      <c r="E364" s="431" t="s">
        <v>680</v>
      </c>
      <c r="F364" s="367" t="s">
        <v>667</v>
      </c>
      <c r="G364" s="367" t="s">
        <v>1266</v>
      </c>
      <c r="H364" s="367" t="s">
        <v>399</v>
      </c>
      <c r="I364" s="367" t="s">
        <v>1267</v>
      </c>
      <c r="J364" s="367" t="s">
        <v>1268</v>
      </c>
      <c r="K364" s="367" t="s">
        <v>1260</v>
      </c>
      <c r="L364" s="368">
        <v>77.08</v>
      </c>
      <c r="M364" s="368">
        <v>308.32</v>
      </c>
      <c r="N364" s="367">
        <v>4</v>
      </c>
      <c r="O364" s="432">
        <v>3</v>
      </c>
      <c r="P364" s="368">
        <v>308.32</v>
      </c>
      <c r="Q364" s="390">
        <v>1</v>
      </c>
      <c r="R364" s="367">
        <v>4</v>
      </c>
      <c r="S364" s="390">
        <v>1</v>
      </c>
      <c r="T364" s="432">
        <v>3</v>
      </c>
      <c r="U364" s="414">
        <v>1</v>
      </c>
    </row>
    <row r="365" spans="1:21" ht="14.4" customHeight="1" x14ac:dyDescent="0.3">
      <c r="A365" s="366">
        <v>29</v>
      </c>
      <c r="B365" s="367" t="s">
        <v>400</v>
      </c>
      <c r="C365" s="367">
        <v>89301292</v>
      </c>
      <c r="D365" s="430" t="s">
        <v>1417</v>
      </c>
      <c r="E365" s="431" t="s">
        <v>680</v>
      </c>
      <c r="F365" s="367" t="s">
        <v>667</v>
      </c>
      <c r="G365" s="367" t="s">
        <v>999</v>
      </c>
      <c r="H365" s="367" t="s">
        <v>399</v>
      </c>
      <c r="I365" s="367" t="s">
        <v>1000</v>
      </c>
      <c r="J365" s="367" t="s">
        <v>549</v>
      </c>
      <c r="K365" s="367" t="s">
        <v>1001</v>
      </c>
      <c r="L365" s="368">
        <v>378.97</v>
      </c>
      <c r="M365" s="368">
        <v>378.97</v>
      </c>
      <c r="N365" s="367">
        <v>1</v>
      </c>
      <c r="O365" s="432">
        <v>1</v>
      </c>
      <c r="P365" s="368">
        <v>378.97</v>
      </c>
      <c r="Q365" s="390">
        <v>1</v>
      </c>
      <c r="R365" s="367">
        <v>1</v>
      </c>
      <c r="S365" s="390">
        <v>1</v>
      </c>
      <c r="T365" s="432">
        <v>1</v>
      </c>
      <c r="U365" s="414">
        <v>1</v>
      </c>
    </row>
    <row r="366" spans="1:21" ht="14.4" customHeight="1" x14ac:dyDescent="0.3">
      <c r="A366" s="366">
        <v>29</v>
      </c>
      <c r="B366" s="367" t="s">
        <v>400</v>
      </c>
      <c r="C366" s="367">
        <v>89301292</v>
      </c>
      <c r="D366" s="430" t="s">
        <v>1417</v>
      </c>
      <c r="E366" s="431" t="s">
        <v>680</v>
      </c>
      <c r="F366" s="367" t="s">
        <v>667</v>
      </c>
      <c r="G366" s="367" t="s">
        <v>776</v>
      </c>
      <c r="H366" s="367" t="s">
        <v>399</v>
      </c>
      <c r="I366" s="367" t="s">
        <v>585</v>
      </c>
      <c r="J366" s="367" t="s">
        <v>586</v>
      </c>
      <c r="K366" s="367" t="s">
        <v>777</v>
      </c>
      <c r="L366" s="368">
        <v>38.65</v>
      </c>
      <c r="M366" s="368">
        <v>425.15</v>
      </c>
      <c r="N366" s="367">
        <v>11</v>
      </c>
      <c r="O366" s="432">
        <v>8.5</v>
      </c>
      <c r="P366" s="368">
        <v>270.54999999999995</v>
      </c>
      <c r="Q366" s="390">
        <v>0.63636363636363624</v>
      </c>
      <c r="R366" s="367">
        <v>7</v>
      </c>
      <c r="S366" s="390">
        <v>0.63636363636363635</v>
      </c>
      <c r="T366" s="432">
        <v>4.5</v>
      </c>
      <c r="U366" s="414">
        <v>0.52941176470588236</v>
      </c>
    </row>
    <row r="367" spans="1:21" ht="14.4" customHeight="1" x14ac:dyDescent="0.3">
      <c r="A367" s="366">
        <v>29</v>
      </c>
      <c r="B367" s="367" t="s">
        <v>400</v>
      </c>
      <c r="C367" s="367">
        <v>89301292</v>
      </c>
      <c r="D367" s="430" t="s">
        <v>1417</v>
      </c>
      <c r="E367" s="431" t="s">
        <v>680</v>
      </c>
      <c r="F367" s="367" t="s">
        <v>667</v>
      </c>
      <c r="G367" s="367" t="s">
        <v>786</v>
      </c>
      <c r="H367" s="367" t="s">
        <v>571</v>
      </c>
      <c r="I367" s="367" t="s">
        <v>787</v>
      </c>
      <c r="J367" s="367" t="s">
        <v>788</v>
      </c>
      <c r="K367" s="367" t="s">
        <v>789</v>
      </c>
      <c r="L367" s="368">
        <v>17.64</v>
      </c>
      <c r="M367" s="368">
        <v>105.84</v>
      </c>
      <c r="N367" s="367">
        <v>6</v>
      </c>
      <c r="O367" s="432">
        <v>5.5</v>
      </c>
      <c r="P367" s="368">
        <v>88.2</v>
      </c>
      <c r="Q367" s="390">
        <v>0.83333333333333337</v>
      </c>
      <c r="R367" s="367">
        <v>5</v>
      </c>
      <c r="S367" s="390">
        <v>0.83333333333333337</v>
      </c>
      <c r="T367" s="432">
        <v>4.5</v>
      </c>
      <c r="U367" s="414">
        <v>0.81818181818181823</v>
      </c>
    </row>
    <row r="368" spans="1:21" ht="14.4" customHeight="1" x14ac:dyDescent="0.3">
      <c r="A368" s="366">
        <v>29</v>
      </c>
      <c r="B368" s="367" t="s">
        <v>400</v>
      </c>
      <c r="C368" s="367">
        <v>89301292</v>
      </c>
      <c r="D368" s="430" t="s">
        <v>1417</v>
      </c>
      <c r="E368" s="431" t="s">
        <v>680</v>
      </c>
      <c r="F368" s="367" t="s">
        <v>667</v>
      </c>
      <c r="G368" s="367" t="s">
        <v>790</v>
      </c>
      <c r="H368" s="367" t="s">
        <v>399</v>
      </c>
      <c r="I368" s="367" t="s">
        <v>589</v>
      </c>
      <c r="J368" s="367" t="s">
        <v>590</v>
      </c>
      <c r="K368" s="367" t="s">
        <v>591</v>
      </c>
      <c r="L368" s="368">
        <v>72.94</v>
      </c>
      <c r="M368" s="368">
        <v>72.94</v>
      </c>
      <c r="N368" s="367">
        <v>1</v>
      </c>
      <c r="O368" s="432">
        <v>1</v>
      </c>
      <c r="P368" s="368">
        <v>72.94</v>
      </c>
      <c r="Q368" s="390">
        <v>1</v>
      </c>
      <c r="R368" s="367">
        <v>1</v>
      </c>
      <c r="S368" s="390">
        <v>1</v>
      </c>
      <c r="T368" s="432">
        <v>1</v>
      </c>
      <c r="U368" s="414">
        <v>1</v>
      </c>
    </row>
    <row r="369" spans="1:21" ht="14.4" customHeight="1" x14ac:dyDescent="0.3">
      <c r="A369" s="366">
        <v>29</v>
      </c>
      <c r="B369" s="367" t="s">
        <v>400</v>
      </c>
      <c r="C369" s="367">
        <v>89301292</v>
      </c>
      <c r="D369" s="430" t="s">
        <v>1417</v>
      </c>
      <c r="E369" s="431" t="s">
        <v>680</v>
      </c>
      <c r="F369" s="367" t="s">
        <v>667</v>
      </c>
      <c r="G369" s="367" t="s">
        <v>797</v>
      </c>
      <c r="H369" s="367" t="s">
        <v>571</v>
      </c>
      <c r="I369" s="367" t="s">
        <v>801</v>
      </c>
      <c r="J369" s="367" t="s">
        <v>799</v>
      </c>
      <c r="K369" s="367" t="s">
        <v>802</v>
      </c>
      <c r="L369" s="368">
        <v>96.63</v>
      </c>
      <c r="M369" s="368">
        <v>966.3</v>
      </c>
      <c r="N369" s="367">
        <v>10</v>
      </c>
      <c r="O369" s="432">
        <v>6</v>
      </c>
      <c r="P369" s="368">
        <v>386.52</v>
      </c>
      <c r="Q369" s="390">
        <v>0.4</v>
      </c>
      <c r="R369" s="367">
        <v>4</v>
      </c>
      <c r="S369" s="390">
        <v>0.4</v>
      </c>
      <c r="T369" s="432">
        <v>3</v>
      </c>
      <c r="U369" s="414">
        <v>0.5</v>
      </c>
    </row>
    <row r="370" spans="1:21" ht="14.4" customHeight="1" x14ac:dyDescent="0.3">
      <c r="A370" s="366">
        <v>29</v>
      </c>
      <c r="B370" s="367" t="s">
        <v>400</v>
      </c>
      <c r="C370" s="367">
        <v>89301292</v>
      </c>
      <c r="D370" s="430" t="s">
        <v>1417</v>
      </c>
      <c r="E370" s="431" t="s">
        <v>680</v>
      </c>
      <c r="F370" s="367" t="s">
        <v>667</v>
      </c>
      <c r="G370" s="367" t="s">
        <v>797</v>
      </c>
      <c r="H370" s="367" t="s">
        <v>571</v>
      </c>
      <c r="I370" s="367" t="s">
        <v>1269</v>
      </c>
      <c r="J370" s="367" t="s">
        <v>799</v>
      </c>
      <c r="K370" s="367" t="s">
        <v>1270</v>
      </c>
      <c r="L370" s="368">
        <v>193.26</v>
      </c>
      <c r="M370" s="368">
        <v>386.52</v>
      </c>
      <c r="N370" s="367">
        <v>2</v>
      </c>
      <c r="O370" s="432">
        <v>0.5</v>
      </c>
      <c r="P370" s="368">
        <v>386.52</v>
      </c>
      <c r="Q370" s="390">
        <v>1</v>
      </c>
      <c r="R370" s="367">
        <v>2</v>
      </c>
      <c r="S370" s="390">
        <v>1</v>
      </c>
      <c r="T370" s="432">
        <v>0.5</v>
      </c>
      <c r="U370" s="414">
        <v>1</v>
      </c>
    </row>
    <row r="371" spans="1:21" ht="14.4" customHeight="1" x14ac:dyDescent="0.3">
      <c r="A371" s="366">
        <v>29</v>
      </c>
      <c r="B371" s="367" t="s">
        <v>400</v>
      </c>
      <c r="C371" s="367">
        <v>89301292</v>
      </c>
      <c r="D371" s="430" t="s">
        <v>1417</v>
      </c>
      <c r="E371" s="431" t="s">
        <v>680</v>
      </c>
      <c r="F371" s="367" t="s">
        <v>667</v>
      </c>
      <c r="G371" s="367" t="s">
        <v>797</v>
      </c>
      <c r="H371" s="367" t="s">
        <v>399</v>
      </c>
      <c r="I371" s="367" t="s">
        <v>1271</v>
      </c>
      <c r="J371" s="367" t="s">
        <v>799</v>
      </c>
      <c r="K371" s="367" t="s">
        <v>1272</v>
      </c>
      <c r="L371" s="368">
        <v>96.63</v>
      </c>
      <c r="M371" s="368">
        <v>579.78</v>
      </c>
      <c r="N371" s="367">
        <v>6</v>
      </c>
      <c r="O371" s="432">
        <v>2.5</v>
      </c>
      <c r="P371" s="368">
        <v>386.52</v>
      </c>
      <c r="Q371" s="390">
        <v>0.66666666666666663</v>
      </c>
      <c r="R371" s="367">
        <v>4</v>
      </c>
      <c r="S371" s="390">
        <v>0.66666666666666663</v>
      </c>
      <c r="T371" s="432">
        <v>2</v>
      </c>
      <c r="U371" s="414">
        <v>0.8</v>
      </c>
    </row>
    <row r="372" spans="1:21" ht="14.4" customHeight="1" x14ac:dyDescent="0.3">
      <c r="A372" s="366">
        <v>29</v>
      </c>
      <c r="B372" s="367" t="s">
        <v>400</v>
      </c>
      <c r="C372" s="367">
        <v>89301292</v>
      </c>
      <c r="D372" s="430" t="s">
        <v>1417</v>
      </c>
      <c r="E372" s="431" t="s">
        <v>680</v>
      </c>
      <c r="F372" s="367" t="s">
        <v>667</v>
      </c>
      <c r="G372" s="367" t="s">
        <v>797</v>
      </c>
      <c r="H372" s="367" t="s">
        <v>399</v>
      </c>
      <c r="I372" s="367" t="s">
        <v>1273</v>
      </c>
      <c r="J372" s="367" t="s">
        <v>799</v>
      </c>
      <c r="K372" s="367" t="s">
        <v>1274</v>
      </c>
      <c r="L372" s="368">
        <v>0</v>
      </c>
      <c r="M372" s="368">
        <v>0</v>
      </c>
      <c r="N372" s="367">
        <v>2</v>
      </c>
      <c r="O372" s="432">
        <v>0.5</v>
      </c>
      <c r="P372" s="368">
        <v>0</v>
      </c>
      <c r="Q372" s="390"/>
      <c r="R372" s="367">
        <v>2</v>
      </c>
      <c r="S372" s="390">
        <v>1</v>
      </c>
      <c r="T372" s="432">
        <v>0.5</v>
      </c>
      <c r="U372" s="414">
        <v>1</v>
      </c>
    </row>
    <row r="373" spans="1:21" ht="14.4" customHeight="1" x14ac:dyDescent="0.3">
      <c r="A373" s="366">
        <v>29</v>
      </c>
      <c r="B373" s="367" t="s">
        <v>400</v>
      </c>
      <c r="C373" s="367">
        <v>89301292</v>
      </c>
      <c r="D373" s="430" t="s">
        <v>1417</v>
      </c>
      <c r="E373" s="431" t="s">
        <v>680</v>
      </c>
      <c r="F373" s="367" t="s">
        <v>667</v>
      </c>
      <c r="G373" s="367" t="s">
        <v>797</v>
      </c>
      <c r="H373" s="367" t="s">
        <v>399</v>
      </c>
      <c r="I373" s="367" t="s">
        <v>1187</v>
      </c>
      <c r="J373" s="367" t="s">
        <v>1188</v>
      </c>
      <c r="K373" s="367" t="s">
        <v>1189</v>
      </c>
      <c r="L373" s="368">
        <v>0</v>
      </c>
      <c r="M373" s="368">
        <v>0</v>
      </c>
      <c r="N373" s="367">
        <v>1</v>
      </c>
      <c r="O373" s="432">
        <v>0.5</v>
      </c>
      <c r="P373" s="368"/>
      <c r="Q373" s="390"/>
      <c r="R373" s="367"/>
      <c r="S373" s="390">
        <v>0</v>
      </c>
      <c r="T373" s="432"/>
      <c r="U373" s="414">
        <v>0</v>
      </c>
    </row>
    <row r="374" spans="1:21" ht="14.4" customHeight="1" x14ac:dyDescent="0.3">
      <c r="A374" s="366">
        <v>29</v>
      </c>
      <c r="B374" s="367" t="s">
        <v>400</v>
      </c>
      <c r="C374" s="367">
        <v>89301292</v>
      </c>
      <c r="D374" s="430" t="s">
        <v>1417</v>
      </c>
      <c r="E374" s="431" t="s">
        <v>680</v>
      </c>
      <c r="F374" s="367" t="s">
        <v>667</v>
      </c>
      <c r="G374" s="367" t="s">
        <v>814</v>
      </c>
      <c r="H374" s="367" t="s">
        <v>399</v>
      </c>
      <c r="I374" s="367" t="s">
        <v>815</v>
      </c>
      <c r="J374" s="367" t="s">
        <v>816</v>
      </c>
      <c r="K374" s="367" t="s">
        <v>817</v>
      </c>
      <c r="L374" s="368">
        <v>69.86</v>
      </c>
      <c r="M374" s="368">
        <v>69.86</v>
      </c>
      <c r="N374" s="367">
        <v>1</v>
      </c>
      <c r="O374" s="432">
        <v>1</v>
      </c>
      <c r="P374" s="368">
        <v>69.86</v>
      </c>
      <c r="Q374" s="390">
        <v>1</v>
      </c>
      <c r="R374" s="367">
        <v>1</v>
      </c>
      <c r="S374" s="390">
        <v>1</v>
      </c>
      <c r="T374" s="432">
        <v>1</v>
      </c>
      <c r="U374" s="414">
        <v>1</v>
      </c>
    </row>
    <row r="375" spans="1:21" ht="14.4" customHeight="1" x14ac:dyDescent="0.3">
      <c r="A375" s="366">
        <v>29</v>
      </c>
      <c r="B375" s="367" t="s">
        <v>400</v>
      </c>
      <c r="C375" s="367">
        <v>89301292</v>
      </c>
      <c r="D375" s="430" t="s">
        <v>1417</v>
      </c>
      <c r="E375" s="431" t="s">
        <v>680</v>
      </c>
      <c r="F375" s="367" t="s">
        <v>667</v>
      </c>
      <c r="G375" s="367" t="s">
        <v>1275</v>
      </c>
      <c r="H375" s="367" t="s">
        <v>571</v>
      </c>
      <c r="I375" s="367" t="s">
        <v>1276</v>
      </c>
      <c r="J375" s="367" t="s">
        <v>1277</v>
      </c>
      <c r="K375" s="367" t="s">
        <v>1278</v>
      </c>
      <c r="L375" s="368">
        <v>26.33</v>
      </c>
      <c r="M375" s="368">
        <v>263.29999999999995</v>
      </c>
      <c r="N375" s="367">
        <v>10</v>
      </c>
      <c r="O375" s="432">
        <v>0.5</v>
      </c>
      <c r="P375" s="368">
        <v>263.29999999999995</v>
      </c>
      <c r="Q375" s="390">
        <v>1</v>
      </c>
      <c r="R375" s="367">
        <v>10</v>
      </c>
      <c r="S375" s="390">
        <v>1</v>
      </c>
      <c r="T375" s="432">
        <v>0.5</v>
      </c>
      <c r="U375" s="414">
        <v>1</v>
      </c>
    </row>
    <row r="376" spans="1:21" ht="14.4" customHeight="1" x14ac:dyDescent="0.3">
      <c r="A376" s="366">
        <v>29</v>
      </c>
      <c r="B376" s="367" t="s">
        <v>400</v>
      </c>
      <c r="C376" s="367">
        <v>89301292</v>
      </c>
      <c r="D376" s="430" t="s">
        <v>1417</v>
      </c>
      <c r="E376" s="431" t="s">
        <v>680</v>
      </c>
      <c r="F376" s="367" t="s">
        <v>667</v>
      </c>
      <c r="G376" s="367" t="s">
        <v>827</v>
      </c>
      <c r="H376" s="367" t="s">
        <v>399</v>
      </c>
      <c r="I376" s="367" t="s">
        <v>1279</v>
      </c>
      <c r="J376" s="367" t="s">
        <v>829</v>
      </c>
      <c r="K376" s="367" t="s">
        <v>1280</v>
      </c>
      <c r="L376" s="368">
        <v>0</v>
      </c>
      <c r="M376" s="368">
        <v>0</v>
      </c>
      <c r="N376" s="367">
        <v>1</v>
      </c>
      <c r="O376" s="432">
        <v>0.5</v>
      </c>
      <c r="P376" s="368">
        <v>0</v>
      </c>
      <c r="Q376" s="390"/>
      <c r="R376" s="367">
        <v>1</v>
      </c>
      <c r="S376" s="390">
        <v>1</v>
      </c>
      <c r="T376" s="432">
        <v>0.5</v>
      </c>
      <c r="U376" s="414">
        <v>1</v>
      </c>
    </row>
    <row r="377" spans="1:21" ht="14.4" customHeight="1" x14ac:dyDescent="0.3">
      <c r="A377" s="366">
        <v>29</v>
      </c>
      <c r="B377" s="367" t="s">
        <v>400</v>
      </c>
      <c r="C377" s="367">
        <v>89301292</v>
      </c>
      <c r="D377" s="430" t="s">
        <v>1417</v>
      </c>
      <c r="E377" s="431" t="s">
        <v>680</v>
      </c>
      <c r="F377" s="367" t="s">
        <v>667</v>
      </c>
      <c r="G377" s="367" t="s">
        <v>827</v>
      </c>
      <c r="H377" s="367" t="s">
        <v>399</v>
      </c>
      <c r="I377" s="367" t="s">
        <v>1281</v>
      </c>
      <c r="J377" s="367" t="s">
        <v>829</v>
      </c>
      <c r="K377" s="367" t="s">
        <v>1280</v>
      </c>
      <c r="L377" s="368">
        <v>0</v>
      </c>
      <c r="M377" s="368">
        <v>0</v>
      </c>
      <c r="N377" s="367">
        <v>1</v>
      </c>
      <c r="O377" s="432">
        <v>0.5</v>
      </c>
      <c r="P377" s="368">
        <v>0</v>
      </c>
      <c r="Q377" s="390"/>
      <c r="R377" s="367">
        <v>1</v>
      </c>
      <c r="S377" s="390">
        <v>1</v>
      </c>
      <c r="T377" s="432">
        <v>0.5</v>
      </c>
      <c r="U377" s="414">
        <v>1</v>
      </c>
    </row>
    <row r="378" spans="1:21" ht="14.4" customHeight="1" x14ac:dyDescent="0.3">
      <c r="A378" s="366">
        <v>29</v>
      </c>
      <c r="B378" s="367" t="s">
        <v>400</v>
      </c>
      <c r="C378" s="367">
        <v>89301292</v>
      </c>
      <c r="D378" s="430" t="s">
        <v>1417</v>
      </c>
      <c r="E378" s="431" t="s">
        <v>680</v>
      </c>
      <c r="F378" s="367" t="s">
        <v>667</v>
      </c>
      <c r="G378" s="367" t="s">
        <v>695</v>
      </c>
      <c r="H378" s="367" t="s">
        <v>399</v>
      </c>
      <c r="I378" s="367" t="s">
        <v>838</v>
      </c>
      <c r="J378" s="367" t="s">
        <v>594</v>
      </c>
      <c r="K378" s="367" t="s">
        <v>839</v>
      </c>
      <c r="L378" s="368">
        <v>104.9</v>
      </c>
      <c r="M378" s="368">
        <v>104.9</v>
      </c>
      <c r="N378" s="367">
        <v>1</v>
      </c>
      <c r="O378" s="432">
        <v>1</v>
      </c>
      <c r="P378" s="368">
        <v>104.9</v>
      </c>
      <c r="Q378" s="390">
        <v>1</v>
      </c>
      <c r="R378" s="367">
        <v>1</v>
      </c>
      <c r="S378" s="390">
        <v>1</v>
      </c>
      <c r="T378" s="432">
        <v>1</v>
      </c>
      <c r="U378" s="414">
        <v>1</v>
      </c>
    </row>
    <row r="379" spans="1:21" ht="14.4" customHeight="1" x14ac:dyDescent="0.3">
      <c r="A379" s="366">
        <v>29</v>
      </c>
      <c r="B379" s="367" t="s">
        <v>400</v>
      </c>
      <c r="C379" s="367">
        <v>89301292</v>
      </c>
      <c r="D379" s="430" t="s">
        <v>1417</v>
      </c>
      <c r="E379" s="431" t="s">
        <v>680</v>
      </c>
      <c r="F379" s="367" t="s">
        <v>667</v>
      </c>
      <c r="G379" s="367" t="s">
        <v>695</v>
      </c>
      <c r="H379" s="367" t="s">
        <v>399</v>
      </c>
      <c r="I379" s="367" t="s">
        <v>593</v>
      </c>
      <c r="J379" s="367" t="s">
        <v>594</v>
      </c>
      <c r="K379" s="367" t="s">
        <v>696</v>
      </c>
      <c r="L379" s="368">
        <v>314.69</v>
      </c>
      <c r="M379" s="368">
        <v>8496.6299999999992</v>
      </c>
      <c r="N379" s="367">
        <v>27</v>
      </c>
      <c r="O379" s="432">
        <v>23.5</v>
      </c>
      <c r="P379" s="368">
        <v>5664.4199999999992</v>
      </c>
      <c r="Q379" s="390">
        <v>0.66666666666666663</v>
      </c>
      <c r="R379" s="367">
        <v>18</v>
      </c>
      <c r="S379" s="390">
        <v>0.66666666666666663</v>
      </c>
      <c r="T379" s="432">
        <v>15</v>
      </c>
      <c r="U379" s="414">
        <v>0.63829787234042556</v>
      </c>
    </row>
    <row r="380" spans="1:21" ht="14.4" customHeight="1" x14ac:dyDescent="0.3">
      <c r="A380" s="366">
        <v>29</v>
      </c>
      <c r="B380" s="367" t="s">
        <v>400</v>
      </c>
      <c r="C380" s="367">
        <v>89301292</v>
      </c>
      <c r="D380" s="430" t="s">
        <v>1417</v>
      </c>
      <c r="E380" s="431" t="s">
        <v>680</v>
      </c>
      <c r="F380" s="367" t="s">
        <v>667</v>
      </c>
      <c r="G380" s="367" t="s">
        <v>1002</v>
      </c>
      <c r="H380" s="367" t="s">
        <v>571</v>
      </c>
      <c r="I380" s="367" t="s">
        <v>1282</v>
      </c>
      <c r="J380" s="367" t="s">
        <v>1283</v>
      </c>
      <c r="K380" s="367" t="s">
        <v>1284</v>
      </c>
      <c r="L380" s="368">
        <v>32.74</v>
      </c>
      <c r="M380" s="368">
        <v>32.74</v>
      </c>
      <c r="N380" s="367">
        <v>1</v>
      </c>
      <c r="O380" s="432">
        <v>1</v>
      </c>
      <c r="P380" s="368">
        <v>32.74</v>
      </c>
      <c r="Q380" s="390">
        <v>1</v>
      </c>
      <c r="R380" s="367">
        <v>1</v>
      </c>
      <c r="S380" s="390">
        <v>1</v>
      </c>
      <c r="T380" s="432">
        <v>1</v>
      </c>
      <c r="U380" s="414">
        <v>1</v>
      </c>
    </row>
    <row r="381" spans="1:21" ht="14.4" customHeight="1" x14ac:dyDescent="0.3">
      <c r="A381" s="366">
        <v>29</v>
      </c>
      <c r="B381" s="367" t="s">
        <v>400</v>
      </c>
      <c r="C381" s="367">
        <v>89301292</v>
      </c>
      <c r="D381" s="430" t="s">
        <v>1417</v>
      </c>
      <c r="E381" s="431" t="s">
        <v>680</v>
      </c>
      <c r="F381" s="367" t="s">
        <v>667</v>
      </c>
      <c r="G381" s="367" t="s">
        <v>1002</v>
      </c>
      <c r="H381" s="367" t="s">
        <v>571</v>
      </c>
      <c r="I381" s="367" t="s">
        <v>1044</v>
      </c>
      <c r="J381" s="367" t="s">
        <v>1045</v>
      </c>
      <c r="K381" s="367" t="s">
        <v>1046</v>
      </c>
      <c r="L381" s="368">
        <v>41.5</v>
      </c>
      <c r="M381" s="368">
        <v>41.5</v>
      </c>
      <c r="N381" s="367">
        <v>1</v>
      </c>
      <c r="O381" s="432">
        <v>1</v>
      </c>
      <c r="P381" s="368"/>
      <c r="Q381" s="390">
        <v>0</v>
      </c>
      <c r="R381" s="367"/>
      <c r="S381" s="390">
        <v>0</v>
      </c>
      <c r="T381" s="432"/>
      <c r="U381" s="414">
        <v>0</v>
      </c>
    </row>
    <row r="382" spans="1:21" ht="14.4" customHeight="1" x14ac:dyDescent="0.3">
      <c r="A382" s="366">
        <v>29</v>
      </c>
      <c r="B382" s="367" t="s">
        <v>400</v>
      </c>
      <c r="C382" s="367">
        <v>89301292</v>
      </c>
      <c r="D382" s="430" t="s">
        <v>1417</v>
      </c>
      <c r="E382" s="431" t="s">
        <v>680</v>
      </c>
      <c r="F382" s="367" t="s">
        <v>667</v>
      </c>
      <c r="G382" s="367" t="s">
        <v>850</v>
      </c>
      <c r="H382" s="367" t="s">
        <v>399</v>
      </c>
      <c r="I382" s="367" t="s">
        <v>1197</v>
      </c>
      <c r="J382" s="367" t="s">
        <v>1195</v>
      </c>
      <c r="K382" s="367" t="s">
        <v>853</v>
      </c>
      <c r="L382" s="368">
        <v>20.329999999999998</v>
      </c>
      <c r="M382" s="368">
        <v>40.659999999999997</v>
      </c>
      <c r="N382" s="367">
        <v>2</v>
      </c>
      <c r="O382" s="432">
        <v>2</v>
      </c>
      <c r="P382" s="368">
        <v>40.659999999999997</v>
      </c>
      <c r="Q382" s="390">
        <v>1</v>
      </c>
      <c r="R382" s="367">
        <v>2</v>
      </c>
      <c r="S382" s="390">
        <v>1</v>
      </c>
      <c r="T382" s="432">
        <v>2</v>
      </c>
      <c r="U382" s="414">
        <v>1</v>
      </c>
    </row>
    <row r="383" spans="1:21" ht="14.4" customHeight="1" x14ac:dyDescent="0.3">
      <c r="A383" s="366">
        <v>29</v>
      </c>
      <c r="B383" s="367" t="s">
        <v>400</v>
      </c>
      <c r="C383" s="367">
        <v>89301292</v>
      </c>
      <c r="D383" s="430" t="s">
        <v>1417</v>
      </c>
      <c r="E383" s="431" t="s">
        <v>680</v>
      </c>
      <c r="F383" s="367" t="s">
        <v>667</v>
      </c>
      <c r="G383" s="367" t="s">
        <v>850</v>
      </c>
      <c r="H383" s="367" t="s">
        <v>399</v>
      </c>
      <c r="I383" s="367" t="s">
        <v>1199</v>
      </c>
      <c r="J383" s="367" t="s">
        <v>1195</v>
      </c>
      <c r="K383" s="367" t="s">
        <v>857</v>
      </c>
      <c r="L383" s="368">
        <v>60.97</v>
      </c>
      <c r="M383" s="368">
        <v>60.97</v>
      </c>
      <c r="N383" s="367">
        <v>1</v>
      </c>
      <c r="O383" s="432">
        <v>1</v>
      </c>
      <c r="P383" s="368">
        <v>60.97</v>
      </c>
      <c r="Q383" s="390">
        <v>1</v>
      </c>
      <c r="R383" s="367">
        <v>1</v>
      </c>
      <c r="S383" s="390">
        <v>1</v>
      </c>
      <c r="T383" s="432">
        <v>1</v>
      </c>
      <c r="U383" s="414">
        <v>1</v>
      </c>
    </row>
    <row r="384" spans="1:21" ht="14.4" customHeight="1" x14ac:dyDescent="0.3">
      <c r="A384" s="366">
        <v>29</v>
      </c>
      <c r="B384" s="367" t="s">
        <v>400</v>
      </c>
      <c r="C384" s="367">
        <v>89301292</v>
      </c>
      <c r="D384" s="430" t="s">
        <v>1417</v>
      </c>
      <c r="E384" s="431" t="s">
        <v>680</v>
      </c>
      <c r="F384" s="367" t="s">
        <v>667</v>
      </c>
      <c r="G384" s="367" t="s">
        <v>850</v>
      </c>
      <c r="H384" s="367" t="s">
        <v>399</v>
      </c>
      <c r="I384" s="367" t="s">
        <v>1285</v>
      </c>
      <c r="J384" s="367" t="s">
        <v>1195</v>
      </c>
      <c r="K384" s="367" t="s">
        <v>1286</v>
      </c>
      <c r="L384" s="368">
        <v>0</v>
      </c>
      <c r="M384" s="368">
        <v>0</v>
      </c>
      <c r="N384" s="367">
        <v>1</v>
      </c>
      <c r="O384" s="432">
        <v>1</v>
      </c>
      <c r="P384" s="368"/>
      <c r="Q384" s="390"/>
      <c r="R384" s="367"/>
      <c r="S384" s="390">
        <v>0</v>
      </c>
      <c r="T384" s="432"/>
      <c r="U384" s="414">
        <v>0</v>
      </c>
    </row>
    <row r="385" spans="1:21" ht="14.4" customHeight="1" x14ac:dyDescent="0.3">
      <c r="A385" s="366">
        <v>29</v>
      </c>
      <c r="B385" s="367" t="s">
        <v>400</v>
      </c>
      <c r="C385" s="367">
        <v>89301292</v>
      </c>
      <c r="D385" s="430" t="s">
        <v>1417</v>
      </c>
      <c r="E385" s="431" t="s">
        <v>680</v>
      </c>
      <c r="F385" s="367" t="s">
        <v>667</v>
      </c>
      <c r="G385" s="367" t="s">
        <v>850</v>
      </c>
      <c r="H385" s="367" t="s">
        <v>399</v>
      </c>
      <c r="I385" s="367" t="s">
        <v>851</v>
      </c>
      <c r="J385" s="367" t="s">
        <v>852</v>
      </c>
      <c r="K385" s="367" t="s">
        <v>853</v>
      </c>
      <c r="L385" s="368">
        <v>51.44</v>
      </c>
      <c r="M385" s="368">
        <v>205.76</v>
      </c>
      <c r="N385" s="367">
        <v>4</v>
      </c>
      <c r="O385" s="432">
        <v>3.5</v>
      </c>
      <c r="P385" s="368">
        <v>205.76</v>
      </c>
      <c r="Q385" s="390">
        <v>1</v>
      </c>
      <c r="R385" s="367">
        <v>4</v>
      </c>
      <c r="S385" s="390">
        <v>1</v>
      </c>
      <c r="T385" s="432">
        <v>3.5</v>
      </c>
      <c r="U385" s="414">
        <v>1</v>
      </c>
    </row>
    <row r="386" spans="1:21" ht="14.4" customHeight="1" x14ac:dyDescent="0.3">
      <c r="A386" s="366">
        <v>29</v>
      </c>
      <c r="B386" s="367" t="s">
        <v>400</v>
      </c>
      <c r="C386" s="367">
        <v>89301292</v>
      </c>
      <c r="D386" s="430" t="s">
        <v>1417</v>
      </c>
      <c r="E386" s="431" t="s">
        <v>680</v>
      </c>
      <c r="F386" s="367" t="s">
        <v>667</v>
      </c>
      <c r="G386" s="367" t="s">
        <v>850</v>
      </c>
      <c r="H386" s="367" t="s">
        <v>399</v>
      </c>
      <c r="I386" s="367" t="s">
        <v>854</v>
      </c>
      <c r="J386" s="367" t="s">
        <v>852</v>
      </c>
      <c r="K386" s="367" t="s">
        <v>855</v>
      </c>
      <c r="L386" s="368">
        <v>102.89</v>
      </c>
      <c r="M386" s="368">
        <v>205.78</v>
      </c>
      <c r="N386" s="367">
        <v>2</v>
      </c>
      <c r="O386" s="432">
        <v>2</v>
      </c>
      <c r="P386" s="368">
        <v>102.89</v>
      </c>
      <c r="Q386" s="390">
        <v>0.5</v>
      </c>
      <c r="R386" s="367">
        <v>1</v>
      </c>
      <c r="S386" s="390">
        <v>0.5</v>
      </c>
      <c r="T386" s="432">
        <v>1</v>
      </c>
      <c r="U386" s="414">
        <v>0.5</v>
      </c>
    </row>
    <row r="387" spans="1:21" ht="14.4" customHeight="1" x14ac:dyDescent="0.3">
      <c r="A387" s="366">
        <v>29</v>
      </c>
      <c r="B387" s="367" t="s">
        <v>400</v>
      </c>
      <c r="C387" s="367">
        <v>89301292</v>
      </c>
      <c r="D387" s="430" t="s">
        <v>1417</v>
      </c>
      <c r="E387" s="431" t="s">
        <v>680</v>
      </c>
      <c r="F387" s="367" t="s">
        <v>667</v>
      </c>
      <c r="G387" s="367" t="s">
        <v>850</v>
      </c>
      <c r="H387" s="367" t="s">
        <v>399</v>
      </c>
      <c r="I387" s="367" t="s">
        <v>856</v>
      </c>
      <c r="J387" s="367" t="s">
        <v>852</v>
      </c>
      <c r="K387" s="367" t="s">
        <v>857</v>
      </c>
      <c r="L387" s="368">
        <v>154.33000000000001</v>
      </c>
      <c r="M387" s="368">
        <v>462.99</v>
      </c>
      <c r="N387" s="367">
        <v>3</v>
      </c>
      <c r="O387" s="432">
        <v>3</v>
      </c>
      <c r="P387" s="368">
        <v>308.66000000000003</v>
      </c>
      <c r="Q387" s="390">
        <v>0.66666666666666674</v>
      </c>
      <c r="R387" s="367">
        <v>2</v>
      </c>
      <c r="S387" s="390">
        <v>0.66666666666666663</v>
      </c>
      <c r="T387" s="432">
        <v>2</v>
      </c>
      <c r="U387" s="414">
        <v>0.66666666666666663</v>
      </c>
    </row>
    <row r="388" spans="1:21" ht="14.4" customHeight="1" x14ac:dyDescent="0.3">
      <c r="A388" s="366">
        <v>29</v>
      </c>
      <c r="B388" s="367" t="s">
        <v>400</v>
      </c>
      <c r="C388" s="367">
        <v>89301292</v>
      </c>
      <c r="D388" s="430" t="s">
        <v>1417</v>
      </c>
      <c r="E388" s="431" t="s">
        <v>680</v>
      </c>
      <c r="F388" s="367" t="s">
        <v>667</v>
      </c>
      <c r="G388" s="367" t="s">
        <v>1110</v>
      </c>
      <c r="H388" s="367" t="s">
        <v>399</v>
      </c>
      <c r="I388" s="367" t="s">
        <v>1287</v>
      </c>
      <c r="J388" s="367" t="s">
        <v>1288</v>
      </c>
      <c r="K388" s="367" t="s">
        <v>1113</v>
      </c>
      <c r="L388" s="368">
        <v>0</v>
      </c>
      <c r="M388" s="368">
        <v>0</v>
      </c>
      <c r="N388" s="367">
        <v>1</v>
      </c>
      <c r="O388" s="432">
        <v>1</v>
      </c>
      <c r="P388" s="368">
        <v>0</v>
      </c>
      <c r="Q388" s="390"/>
      <c r="R388" s="367">
        <v>1</v>
      </c>
      <c r="S388" s="390">
        <v>1</v>
      </c>
      <c r="T388" s="432">
        <v>1</v>
      </c>
      <c r="U388" s="414">
        <v>1</v>
      </c>
    </row>
    <row r="389" spans="1:21" ht="14.4" customHeight="1" x14ac:dyDescent="0.3">
      <c r="A389" s="366">
        <v>29</v>
      </c>
      <c r="B389" s="367" t="s">
        <v>400</v>
      </c>
      <c r="C389" s="367">
        <v>89301292</v>
      </c>
      <c r="D389" s="430" t="s">
        <v>1417</v>
      </c>
      <c r="E389" s="431" t="s">
        <v>680</v>
      </c>
      <c r="F389" s="367" t="s">
        <v>667</v>
      </c>
      <c r="G389" s="367" t="s">
        <v>867</v>
      </c>
      <c r="H389" s="367" t="s">
        <v>399</v>
      </c>
      <c r="I389" s="367" t="s">
        <v>1289</v>
      </c>
      <c r="J389" s="367" t="s">
        <v>1290</v>
      </c>
      <c r="K389" s="367" t="s">
        <v>1291</v>
      </c>
      <c r="L389" s="368">
        <v>0</v>
      </c>
      <c r="M389" s="368">
        <v>0</v>
      </c>
      <c r="N389" s="367">
        <v>1</v>
      </c>
      <c r="O389" s="432">
        <v>1</v>
      </c>
      <c r="P389" s="368">
        <v>0</v>
      </c>
      <c r="Q389" s="390"/>
      <c r="R389" s="367">
        <v>1</v>
      </c>
      <c r="S389" s="390">
        <v>1</v>
      </c>
      <c r="T389" s="432">
        <v>1</v>
      </c>
      <c r="U389" s="414">
        <v>1</v>
      </c>
    </row>
    <row r="390" spans="1:21" ht="14.4" customHeight="1" x14ac:dyDescent="0.3">
      <c r="A390" s="366">
        <v>29</v>
      </c>
      <c r="B390" s="367" t="s">
        <v>400</v>
      </c>
      <c r="C390" s="367">
        <v>89301292</v>
      </c>
      <c r="D390" s="430" t="s">
        <v>1417</v>
      </c>
      <c r="E390" s="431" t="s">
        <v>680</v>
      </c>
      <c r="F390" s="367" t="s">
        <v>668</v>
      </c>
      <c r="G390" s="367" t="s">
        <v>697</v>
      </c>
      <c r="H390" s="367" t="s">
        <v>399</v>
      </c>
      <c r="I390" s="367" t="s">
        <v>1292</v>
      </c>
      <c r="J390" s="367" t="s">
        <v>1293</v>
      </c>
      <c r="K390" s="367" t="s">
        <v>1294</v>
      </c>
      <c r="L390" s="368">
        <v>410</v>
      </c>
      <c r="M390" s="368">
        <v>410</v>
      </c>
      <c r="N390" s="367">
        <v>1</v>
      </c>
      <c r="O390" s="432">
        <v>1</v>
      </c>
      <c r="P390" s="368"/>
      <c r="Q390" s="390">
        <v>0</v>
      </c>
      <c r="R390" s="367"/>
      <c r="S390" s="390">
        <v>0</v>
      </c>
      <c r="T390" s="432"/>
      <c r="U390" s="414">
        <v>0</v>
      </c>
    </row>
    <row r="391" spans="1:21" ht="14.4" customHeight="1" x14ac:dyDescent="0.3">
      <c r="A391" s="366">
        <v>29</v>
      </c>
      <c r="B391" s="367" t="s">
        <v>400</v>
      </c>
      <c r="C391" s="367">
        <v>89301292</v>
      </c>
      <c r="D391" s="430" t="s">
        <v>1417</v>
      </c>
      <c r="E391" s="431" t="s">
        <v>680</v>
      </c>
      <c r="F391" s="367" t="s">
        <v>668</v>
      </c>
      <c r="G391" s="367" t="s">
        <v>697</v>
      </c>
      <c r="H391" s="367" t="s">
        <v>399</v>
      </c>
      <c r="I391" s="367" t="s">
        <v>1006</v>
      </c>
      <c r="J391" s="367" t="s">
        <v>699</v>
      </c>
      <c r="K391" s="367" t="s">
        <v>1007</v>
      </c>
      <c r="L391" s="368">
        <v>588</v>
      </c>
      <c r="M391" s="368">
        <v>2352</v>
      </c>
      <c r="N391" s="367">
        <v>4</v>
      </c>
      <c r="O391" s="432">
        <v>2</v>
      </c>
      <c r="P391" s="368">
        <v>1176</v>
      </c>
      <c r="Q391" s="390">
        <v>0.5</v>
      </c>
      <c r="R391" s="367">
        <v>2</v>
      </c>
      <c r="S391" s="390">
        <v>0.5</v>
      </c>
      <c r="T391" s="432">
        <v>1</v>
      </c>
      <c r="U391" s="414">
        <v>0.5</v>
      </c>
    </row>
    <row r="392" spans="1:21" ht="14.4" customHeight="1" x14ac:dyDescent="0.3">
      <c r="A392" s="366">
        <v>29</v>
      </c>
      <c r="B392" s="367" t="s">
        <v>400</v>
      </c>
      <c r="C392" s="367">
        <v>89301292</v>
      </c>
      <c r="D392" s="430" t="s">
        <v>1417</v>
      </c>
      <c r="E392" s="431" t="s">
        <v>680</v>
      </c>
      <c r="F392" s="367" t="s">
        <v>668</v>
      </c>
      <c r="G392" s="367" t="s">
        <v>697</v>
      </c>
      <c r="H392" s="367" t="s">
        <v>399</v>
      </c>
      <c r="I392" s="367" t="s">
        <v>1295</v>
      </c>
      <c r="J392" s="367" t="s">
        <v>1293</v>
      </c>
      <c r="K392" s="367" t="s">
        <v>1296</v>
      </c>
      <c r="L392" s="368">
        <v>410</v>
      </c>
      <c r="M392" s="368">
        <v>820</v>
      </c>
      <c r="N392" s="367">
        <v>2</v>
      </c>
      <c r="O392" s="432">
        <v>1</v>
      </c>
      <c r="P392" s="368">
        <v>820</v>
      </c>
      <c r="Q392" s="390">
        <v>1</v>
      </c>
      <c r="R392" s="367">
        <v>2</v>
      </c>
      <c r="S392" s="390">
        <v>1</v>
      </c>
      <c r="T392" s="432">
        <v>1</v>
      </c>
      <c r="U392" s="414">
        <v>1</v>
      </c>
    </row>
    <row r="393" spans="1:21" ht="14.4" customHeight="1" x14ac:dyDescent="0.3">
      <c r="A393" s="366">
        <v>29</v>
      </c>
      <c r="B393" s="367" t="s">
        <v>400</v>
      </c>
      <c r="C393" s="367">
        <v>89301292</v>
      </c>
      <c r="D393" s="430" t="s">
        <v>1417</v>
      </c>
      <c r="E393" s="431" t="s">
        <v>680</v>
      </c>
      <c r="F393" s="367" t="s">
        <v>668</v>
      </c>
      <c r="G393" s="367" t="s">
        <v>697</v>
      </c>
      <c r="H393" s="367" t="s">
        <v>399</v>
      </c>
      <c r="I393" s="367" t="s">
        <v>698</v>
      </c>
      <c r="J393" s="367" t="s">
        <v>699</v>
      </c>
      <c r="K393" s="367" t="s">
        <v>700</v>
      </c>
      <c r="L393" s="368">
        <v>566</v>
      </c>
      <c r="M393" s="368">
        <v>14716</v>
      </c>
      <c r="N393" s="367">
        <v>26</v>
      </c>
      <c r="O393" s="432">
        <v>15</v>
      </c>
      <c r="P393" s="368">
        <v>13018</v>
      </c>
      <c r="Q393" s="390">
        <v>0.88461538461538458</v>
      </c>
      <c r="R393" s="367">
        <v>23</v>
      </c>
      <c r="S393" s="390">
        <v>0.88461538461538458</v>
      </c>
      <c r="T393" s="432">
        <v>13</v>
      </c>
      <c r="U393" s="414">
        <v>0.8666666666666667</v>
      </c>
    </row>
    <row r="394" spans="1:21" ht="14.4" customHeight="1" x14ac:dyDescent="0.3">
      <c r="A394" s="366">
        <v>29</v>
      </c>
      <c r="B394" s="367" t="s">
        <v>400</v>
      </c>
      <c r="C394" s="367">
        <v>89301292</v>
      </c>
      <c r="D394" s="430" t="s">
        <v>1417</v>
      </c>
      <c r="E394" s="431" t="s">
        <v>680</v>
      </c>
      <c r="F394" s="367" t="s">
        <v>668</v>
      </c>
      <c r="G394" s="367" t="s">
        <v>697</v>
      </c>
      <c r="H394" s="367" t="s">
        <v>399</v>
      </c>
      <c r="I394" s="367" t="s">
        <v>1297</v>
      </c>
      <c r="J394" s="367" t="s">
        <v>1298</v>
      </c>
      <c r="K394" s="367" t="s">
        <v>1299</v>
      </c>
      <c r="L394" s="368">
        <v>525</v>
      </c>
      <c r="M394" s="368">
        <v>1050</v>
      </c>
      <c r="N394" s="367">
        <v>2</v>
      </c>
      <c r="O394" s="432">
        <v>1</v>
      </c>
      <c r="P394" s="368"/>
      <c r="Q394" s="390">
        <v>0</v>
      </c>
      <c r="R394" s="367"/>
      <c r="S394" s="390">
        <v>0</v>
      </c>
      <c r="T394" s="432"/>
      <c r="U394" s="414">
        <v>0</v>
      </c>
    </row>
    <row r="395" spans="1:21" ht="14.4" customHeight="1" x14ac:dyDescent="0.3">
      <c r="A395" s="366">
        <v>29</v>
      </c>
      <c r="B395" s="367" t="s">
        <v>400</v>
      </c>
      <c r="C395" s="367">
        <v>89301292</v>
      </c>
      <c r="D395" s="430" t="s">
        <v>1417</v>
      </c>
      <c r="E395" s="431" t="s">
        <v>680</v>
      </c>
      <c r="F395" s="367" t="s">
        <v>668</v>
      </c>
      <c r="G395" s="367" t="s">
        <v>701</v>
      </c>
      <c r="H395" s="367" t="s">
        <v>399</v>
      </c>
      <c r="I395" s="367" t="s">
        <v>1081</v>
      </c>
      <c r="J395" s="367" t="s">
        <v>1082</v>
      </c>
      <c r="K395" s="367" t="s">
        <v>1083</v>
      </c>
      <c r="L395" s="368">
        <v>1370</v>
      </c>
      <c r="M395" s="368">
        <v>1370</v>
      </c>
      <c r="N395" s="367">
        <v>1</v>
      </c>
      <c r="O395" s="432">
        <v>1</v>
      </c>
      <c r="P395" s="368">
        <v>1370</v>
      </c>
      <c r="Q395" s="390">
        <v>1</v>
      </c>
      <c r="R395" s="367">
        <v>1</v>
      </c>
      <c r="S395" s="390">
        <v>1</v>
      </c>
      <c r="T395" s="432">
        <v>1</v>
      </c>
      <c r="U395" s="414">
        <v>1</v>
      </c>
    </row>
    <row r="396" spans="1:21" ht="14.4" customHeight="1" x14ac:dyDescent="0.3">
      <c r="A396" s="366">
        <v>29</v>
      </c>
      <c r="B396" s="367" t="s">
        <v>400</v>
      </c>
      <c r="C396" s="367">
        <v>89301292</v>
      </c>
      <c r="D396" s="430" t="s">
        <v>1417</v>
      </c>
      <c r="E396" s="431" t="s">
        <v>680</v>
      </c>
      <c r="F396" s="367" t="s">
        <v>668</v>
      </c>
      <c r="G396" s="367" t="s">
        <v>701</v>
      </c>
      <c r="H396" s="367" t="s">
        <v>399</v>
      </c>
      <c r="I396" s="367" t="s">
        <v>1210</v>
      </c>
      <c r="J396" s="367" t="s">
        <v>1211</v>
      </c>
      <c r="K396" s="367" t="s">
        <v>1212</v>
      </c>
      <c r="L396" s="368">
        <v>144.05000000000001</v>
      </c>
      <c r="M396" s="368">
        <v>1152.4000000000001</v>
      </c>
      <c r="N396" s="367">
        <v>8</v>
      </c>
      <c r="O396" s="432">
        <v>5</v>
      </c>
      <c r="P396" s="368">
        <v>576.20000000000005</v>
      </c>
      <c r="Q396" s="390">
        <v>0.5</v>
      </c>
      <c r="R396" s="367">
        <v>4</v>
      </c>
      <c r="S396" s="390">
        <v>0.5</v>
      </c>
      <c r="T396" s="432">
        <v>3</v>
      </c>
      <c r="U396" s="414">
        <v>0.6</v>
      </c>
    </row>
    <row r="397" spans="1:21" ht="14.4" customHeight="1" x14ac:dyDescent="0.3">
      <c r="A397" s="366">
        <v>29</v>
      </c>
      <c r="B397" s="367" t="s">
        <v>400</v>
      </c>
      <c r="C397" s="367">
        <v>89301292</v>
      </c>
      <c r="D397" s="430" t="s">
        <v>1417</v>
      </c>
      <c r="E397" s="431" t="s">
        <v>680</v>
      </c>
      <c r="F397" s="367" t="s">
        <v>668</v>
      </c>
      <c r="G397" s="367" t="s">
        <v>701</v>
      </c>
      <c r="H397" s="367" t="s">
        <v>399</v>
      </c>
      <c r="I397" s="367" t="s">
        <v>952</v>
      </c>
      <c r="J397" s="367" t="s">
        <v>953</v>
      </c>
      <c r="K397" s="367" t="s">
        <v>954</v>
      </c>
      <c r="L397" s="368">
        <v>8</v>
      </c>
      <c r="M397" s="368">
        <v>16</v>
      </c>
      <c r="N397" s="367">
        <v>2</v>
      </c>
      <c r="O397" s="432">
        <v>1</v>
      </c>
      <c r="P397" s="368"/>
      <c r="Q397" s="390">
        <v>0</v>
      </c>
      <c r="R397" s="367"/>
      <c r="S397" s="390">
        <v>0</v>
      </c>
      <c r="T397" s="432"/>
      <c r="U397" s="414">
        <v>0</v>
      </c>
    </row>
    <row r="398" spans="1:21" ht="14.4" customHeight="1" x14ac:dyDescent="0.3">
      <c r="A398" s="366">
        <v>29</v>
      </c>
      <c r="B398" s="367" t="s">
        <v>400</v>
      </c>
      <c r="C398" s="367">
        <v>89301292</v>
      </c>
      <c r="D398" s="430" t="s">
        <v>1417</v>
      </c>
      <c r="E398" s="431" t="s">
        <v>680</v>
      </c>
      <c r="F398" s="367" t="s">
        <v>668</v>
      </c>
      <c r="G398" s="367" t="s">
        <v>701</v>
      </c>
      <c r="H398" s="367" t="s">
        <v>399</v>
      </c>
      <c r="I398" s="367" t="s">
        <v>877</v>
      </c>
      <c r="J398" s="367" t="s">
        <v>703</v>
      </c>
      <c r="K398" s="367" t="s">
        <v>878</v>
      </c>
      <c r="L398" s="368">
        <v>133.69</v>
      </c>
      <c r="M398" s="368">
        <v>1203.21</v>
      </c>
      <c r="N398" s="367">
        <v>9</v>
      </c>
      <c r="O398" s="432">
        <v>8</v>
      </c>
      <c r="P398" s="368">
        <v>935.82999999999993</v>
      </c>
      <c r="Q398" s="390">
        <v>0.77777777777777768</v>
      </c>
      <c r="R398" s="367">
        <v>7</v>
      </c>
      <c r="S398" s="390">
        <v>0.77777777777777779</v>
      </c>
      <c r="T398" s="432">
        <v>6</v>
      </c>
      <c r="U398" s="414">
        <v>0.75</v>
      </c>
    </row>
    <row r="399" spans="1:21" ht="14.4" customHeight="1" x14ac:dyDescent="0.3">
      <c r="A399" s="366">
        <v>29</v>
      </c>
      <c r="B399" s="367" t="s">
        <v>400</v>
      </c>
      <c r="C399" s="367">
        <v>89301292</v>
      </c>
      <c r="D399" s="430" t="s">
        <v>1417</v>
      </c>
      <c r="E399" s="431" t="s">
        <v>680</v>
      </c>
      <c r="F399" s="367" t="s">
        <v>668</v>
      </c>
      <c r="G399" s="367" t="s">
        <v>701</v>
      </c>
      <c r="H399" s="367" t="s">
        <v>399</v>
      </c>
      <c r="I399" s="367" t="s">
        <v>879</v>
      </c>
      <c r="J399" s="367" t="s">
        <v>703</v>
      </c>
      <c r="K399" s="367" t="s">
        <v>880</v>
      </c>
      <c r="L399" s="368">
        <v>175.15</v>
      </c>
      <c r="M399" s="368">
        <v>4553.9000000000005</v>
      </c>
      <c r="N399" s="367">
        <v>26</v>
      </c>
      <c r="O399" s="432">
        <v>17</v>
      </c>
      <c r="P399" s="368">
        <v>3152.7000000000007</v>
      </c>
      <c r="Q399" s="390">
        <v>0.6923076923076924</v>
      </c>
      <c r="R399" s="367">
        <v>18</v>
      </c>
      <c r="S399" s="390">
        <v>0.69230769230769229</v>
      </c>
      <c r="T399" s="432">
        <v>12</v>
      </c>
      <c r="U399" s="414">
        <v>0.70588235294117652</v>
      </c>
    </row>
    <row r="400" spans="1:21" ht="14.4" customHeight="1" x14ac:dyDescent="0.3">
      <c r="A400" s="366">
        <v>29</v>
      </c>
      <c r="B400" s="367" t="s">
        <v>400</v>
      </c>
      <c r="C400" s="367">
        <v>89301292</v>
      </c>
      <c r="D400" s="430" t="s">
        <v>1417</v>
      </c>
      <c r="E400" s="431" t="s">
        <v>680</v>
      </c>
      <c r="F400" s="367" t="s">
        <v>668</v>
      </c>
      <c r="G400" s="367" t="s">
        <v>701</v>
      </c>
      <c r="H400" s="367" t="s">
        <v>399</v>
      </c>
      <c r="I400" s="367" t="s">
        <v>702</v>
      </c>
      <c r="J400" s="367" t="s">
        <v>703</v>
      </c>
      <c r="K400" s="367" t="s">
        <v>704</v>
      </c>
      <c r="L400" s="368">
        <v>200</v>
      </c>
      <c r="M400" s="368">
        <v>13000</v>
      </c>
      <c r="N400" s="367">
        <v>65</v>
      </c>
      <c r="O400" s="432">
        <v>35</v>
      </c>
      <c r="P400" s="368">
        <v>8400</v>
      </c>
      <c r="Q400" s="390">
        <v>0.64615384615384619</v>
      </c>
      <c r="R400" s="367">
        <v>42</v>
      </c>
      <c r="S400" s="390">
        <v>0.64615384615384619</v>
      </c>
      <c r="T400" s="432">
        <v>24</v>
      </c>
      <c r="U400" s="414">
        <v>0.68571428571428572</v>
      </c>
    </row>
    <row r="401" spans="1:21" ht="14.4" customHeight="1" x14ac:dyDescent="0.3">
      <c r="A401" s="366">
        <v>29</v>
      </c>
      <c r="B401" s="367" t="s">
        <v>400</v>
      </c>
      <c r="C401" s="367">
        <v>89301292</v>
      </c>
      <c r="D401" s="430" t="s">
        <v>1417</v>
      </c>
      <c r="E401" s="431" t="s">
        <v>680</v>
      </c>
      <c r="F401" s="367" t="s">
        <v>668</v>
      </c>
      <c r="G401" s="367" t="s">
        <v>701</v>
      </c>
      <c r="H401" s="367" t="s">
        <v>399</v>
      </c>
      <c r="I401" s="367" t="s">
        <v>881</v>
      </c>
      <c r="J401" s="367" t="s">
        <v>882</v>
      </c>
      <c r="K401" s="367" t="s">
        <v>883</v>
      </c>
      <c r="L401" s="368">
        <v>909.93</v>
      </c>
      <c r="M401" s="368">
        <v>2729.79</v>
      </c>
      <c r="N401" s="367">
        <v>3</v>
      </c>
      <c r="O401" s="432">
        <v>2</v>
      </c>
      <c r="P401" s="368"/>
      <c r="Q401" s="390">
        <v>0</v>
      </c>
      <c r="R401" s="367"/>
      <c r="S401" s="390">
        <v>0</v>
      </c>
      <c r="T401" s="432"/>
      <c r="U401" s="414">
        <v>0</v>
      </c>
    </row>
    <row r="402" spans="1:21" ht="14.4" customHeight="1" x14ac:dyDescent="0.3">
      <c r="A402" s="366">
        <v>29</v>
      </c>
      <c r="B402" s="367" t="s">
        <v>400</v>
      </c>
      <c r="C402" s="367">
        <v>89301292</v>
      </c>
      <c r="D402" s="430" t="s">
        <v>1417</v>
      </c>
      <c r="E402" s="431" t="s">
        <v>680</v>
      </c>
      <c r="F402" s="367" t="s">
        <v>668</v>
      </c>
      <c r="G402" s="367" t="s">
        <v>701</v>
      </c>
      <c r="H402" s="367" t="s">
        <v>399</v>
      </c>
      <c r="I402" s="367" t="s">
        <v>893</v>
      </c>
      <c r="J402" s="367" t="s">
        <v>891</v>
      </c>
      <c r="K402" s="367" t="s">
        <v>894</v>
      </c>
      <c r="L402" s="368">
        <v>156</v>
      </c>
      <c r="M402" s="368">
        <v>624</v>
      </c>
      <c r="N402" s="367">
        <v>4</v>
      </c>
      <c r="O402" s="432">
        <v>4</v>
      </c>
      <c r="P402" s="368">
        <v>468</v>
      </c>
      <c r="Q402" s="390">
        <v>0.75</v>
      </c>
      <c r="R402" s="367">
        <v>3</v>
      </c>
      <c r="S402" s="390">
        <v>0.75</v>
      </c>
      <c r="T402" s="432">
        <v>3</v>
      </c>
      <c r="U402" s="414">
        <v>0.75</v>
      </c>
    </row>
    <row r="403" spans="1:21" ht="14.4" customHeight="1" x14ac:dyDescent="0.3">
      <c r="A403" s="366">
        <v>29</v>
      </c>
      <c r="B403" s="367" t="s">
        <v>400</v>
      </c>
      <c r="C403" s="367">
        <v>89301292</v>
      </c>
      <c r="D403" s="430" t="s">
        <v>1417</v>
      </c>
      <c r="E403" s="431" t="s">
        <v>680</v>
      </c>
      <c r="F403" s="367" t="s">
        <v>668</v>
      </c>
      <c r="G403" s="367" t="s">
        <v>701</v>
      </c>
      <c r="H403" s="367" t="s">
        <v>399</v>
      </c>
      <c r="I403" s="367" t="s">
        <v>1300</v>
      </c>
      <c r="J403" s="367" t="s">
        <v>896</v>
      </c>
      <c r="K403" s="367" t="s">
        <v>1301</v>
      </c>
      <c r="L403" s="368">
        <v>1021.02</v>
      </c>
      <c r="M403" s="368">
        <v>1021.02</v>
      </c>
      <c r="N403" s="367">
        <v>1</v>
      </c>
      <c r="O403" s="432">
        <v>1</v>
      </c>
      <c r="P403" s="368"/>
      <c r="Q403" s="390">
        <v>0</v>
      </c>
      <c r="R403" s="367"/>
      <c r="S403" s="390">
        <v>0</v>
      </c>
      <c r="T403" s="432"/>
      <c r="U403" s="414">
        <v>0</v>
      </c>
    </row>
    <row r="404" spans="1:21" ht="14.4" customHeight="1" x14ac:dyDescent="0.3">
      <c r="A404" s="366">
        <v>29</v>
      </c>
      <c r="B404" s="367" t="s">
        <v>400</v>
      </c>
      <c r="C404" s="367">
        <v>89301292</v>
      </c>
      <c r="D404" s="430" t="s">
        <v>1417</v>
      </c>
      <c r="E404" s="431" t="s">
        <v>680</v>
      </c>
      <c r="F404" s="367" t="s">
        <v>668</v>
      </c>
      <c r="G404" s="367" t="s">
        <v>701</v>
      </c>
      <c r="H404" s="367" t="s">
        <v>399</v>
      </c>
      <c r="I404" s="367" t="s">
        <v>895</v>
      </c>
      <c r="J404" s="367" t="s">
        <v>896</v>
      </c>
      <c r="K404" s="367" t="s">
        <v>897</v>
      </c>
      <c r="L404" s="368">
        <v>1333.95</v>
      </c>
      <c r="M404" s="368">
        <v>2667.9</v>
      </c>
      <c r="N404" s="367">
        <v>2</v>
      </c>
      <c r="O404" s="432">
        <v>1</v>
      </c>
      <c r="P404" s="368">
        <v>2667.9</v>
      </c>
      <c r="Q404" s="390">
        <v>1</v>
      </c>
      <c r="R404" s="367">
        <v>2</v>
      </c>
      <c r="S404" s="390">
        <v>1</v>
      </c>
      <c r="T404" s="432">
        <v>1</v>
      </c>
      <c r="U404" s="414">
        <v>1</v>
      </c>
    </row>
    <row r="405" spans="1:21" ht="14.4" customHeight="1" x14ac:dyDescent="0.3">
      <c r="A405" s="366">
        <v>29</v>
      </c>
      <c r="B405" s="367" t="s">
        <v>400</v>
      </c>
      <c r="C405" s="367">
        <v>89301292</v>
      </c>
      <c r="D405" s="430" t="s">
        <v>1417</v>
      </c>
      <c r="E405" s="431" t="s">
        <v>680</v>
      </c>
      <c r="F405" s="367" t="s">
        <v>668</v>
      </c>
      <c r="G405" s="367" t="s">
        <v>701</v>
      </c>
      <c r="H405" s="367" t="s">
        <v>399</v>
      </c>
      <c r="I405" s="367" t="s">
        <v>1017</v>
      </c>
      <c r="J405" s="367" t="s">
        <v>1018</v>
      </c>
      <c r="K405" s="367" t="s">
        <v>899</v>
      </c>
      <c r="L405" s="368">
        <v>1512.58</v>
      </c>
      <c r="M405" s="368">
        <v>1512.58</v>
      </c>
      <c r="N405" s="367">
        <v>1</v>
      </c>
      <c r="O405" s="432">
        <v>1</v>
      </c>
      <c r="P405" s="368"/>
      <c r="Q405" s="390">
        <v>0</v>
      </c>
      <c r="R405" s="367"/>
      <c r="S405" s="390">
        <v>0</v>
      </c>
      <c r="T405" s="432"/>
      <c r="U405" s="414">
        <v>0</v>
      </c>
    </row>
    <row r="406" spans="1:21" ht="14.4" customHeight="1" x14ac:dyDescent="0.3">
      <c r="A406" s="366">
        <v>29</v>
      </c>
      <c r="B406" s="367" t="s">
        <v>400</v>
      </c>
      <c r="C406" s="367">
        <v>89301292</v>
      </c>
      <c r="D406" s="430" t="s">
        <v>1417</v>
      </c>
      <c r="E406" s="431" t="s">
        <v>680</v>
      </c>
      <c r="F406" s="367" t="s">
        <v>668</v>
      </c>
      <c r="G406" s="367" t="s">
        <v>701</v>
      </c>
      <c r="H406" s="367" t="s">
        <v>399</v>
      </c>
      <c r="I406" s="367" t="s">
        <v>906</v>
      </c>
      <c r="J406" s="367" t="s">
        <v>896</v>
      </c>
      <c r="K406" s="367" t="s">
        <v>907</v>
      </c>
      <c r="L406" s="368">
        <v>1127.46</v>
      </c>
      <c r="M406" s="368">
        <v>2254.92</v>
      </c>
      <c r="N406" s="367">
        <v>2</v>
      </c>
      <c r="O406" s="432">
        <v>1</v>
      </c>
      <c r="P406" s="368">
        <v>2254.92</v>
      </c>
      <c r="Q406" s="390">
        <v>1</v>
      </c>
      <c r="R406" s="367">
        <v>2</v>
      </c>
      <c r="S406" s="390">
        <v>1</v>
      </c>
      <c r="T406" s="432">
        <v>1</v>
      </c>
      <c r="U406" s="414">
        <v>1</v>
      </c>
    </row>
    <row r="407" spans="1:21" ht="14.4" customHeight="1" x14ac:dyDescent="0.3">
      <c r="A407" s="366">
        <v>29</v>
      </c>
      <c r="B407" s="367" t="s">
        <v>400</v>
      </c>
      <c r="C407" s="367">
        <v>89301292</v>
      </c>
      <c r="D407" s="430" t="s">
        <v>1417</v>
      </c>
      <c r="E407" s="431" t="s">
        <v>680</v>
      </c>
      <c r="F407" s="367" t="s">
        <v>668</v>
      </c>
      <c r="G407" s="367" t="s">
        <v>701</v>
      </c>
      <c r="H407" s="367" t="s">
        <v>399</v>
      </c>
      <c r="I407" s="367" t="s">
        <v>1302</v>
      </c>
      <c r="J407" s="367" t="s">
        <v>1303</v>
      </c>
      <c r="K407" s="367" t="s">
        <v>1304</v>
      </c>
      <c r="L407" s="368">
        <v>19.38</v>
      </c>
      <c r="M407" s="368">
        <v>193.79999999999998</v>
      </c>
      <c r="N407" s="367">
        <v>10</v>
      </c>
      <c r="O407" s="432">
        <v>1</v>
      </c>
      <c r="P407" s="368">
        <v>193.79999999999998</v>
      </c>
      <c r="Q407" s="390">
        <v>1</v>
      </c>
      <c r="R407" s="367">
        <v>10</v>
      </c>
      <c r="S407" s="390">
        <v>1</v>
      </c>
      <c r="T407" s="432">
        <v>1</v>
      </c>
      <c r="U407" s="414">
        <v>1</v>
      </c>
    </row>
    <row r="408" spans="1:21" ht="14.4" customHeight="1" x14ac:dyDescent="0.3">
      <c r="A408" s="366">
        <v>29</v>
      </c>
      <c r="B408" s="367" t="s">
        <v>400</v>
      </c>
      <c r="C408" s="367">
        <v>89301292</v>
      </c>
      <c r="D408" s="430" t="s">
        <v>1417</v>
      </c>
      <c r="E408" s="431" t="s">
        <v>680</v>
      </c>
      <c r="F408" s="367" t="s">
        <v>668</v>
      </c>
      <c r="G408" s="367" t="s">
        <v>701</v>
      </c>
      <c r="H408" s="367" t="s">
        <v>399</v>
      </c>
      <c r="I408" s="367" t="s">
        <v>1305</v>
      </c>
      <c r="J408" s="367" t="s">
        <v>1303</v>
      </c>
      <c r="K408" s="367" t="s">
        <v>1306</v>
      </c>
      <c r="L408" s="368">
        <v>22.39</v>
      </c>
      <c r="M408" s="368">
        <v>223.9</v>
      </c>
      <c r="N408" s="367">
        <v>10</v>
      </c>
      <c r="O408" s="432">
        <v>1</v>
      </c>
      <c r="P408" s="368">
        <v>223.9</v>
      </c>
      <c r="Q408" s="390">
        <v>1</v>
      </c>
      <c r="R408" s="367">
        <v>10</v>
      </c>
      <c r="S408" s="390">
        <v>1</v>
      </c>
      <c r="T408" s="432">
        <v>1</v>
      </c>
      <c r="U408" s="414">
        <v>1</v>
      </c>
    </row>
    <row r="409" spans="1:21" ht="14.4" customHeight="1" x14ac:dyDescent="0.3">
      <c r="A409" s="366">
        <v>29</v>
      </c>
      <c r="B409" s="367" t="s">
        <v>400</v>
      </c>
      <c r="C409" s="367">
        <v>89301292</v>
      </c>
      <c r="D409" s="430" t="s">
        <v>1417</v>
      </c>
      <c r="E409" s="431" t="s">
        <v>680</v>
      </c>
      <c r="F409" s="367" t="s">
        <v>668</v>
      </c>
      <c r="G409" s="367" t="s">
        <v>701</v>
      </c>
      <c r="H409" s="367" t="s">
        <v>399</v>
      </c>
      <c r="I409" s="367" t="s">
        <v>1307</v>
      </c>
      <c r="J409" s="367" t="s">
        <v>1303</v>
      </c>
      <c r="K409" s="367" t="s">
        <v>1308</v>
      </c>
      <c r="L409" s="368">
        <v>28.5</v>
      </c>
      <c r="M409" s="368">
        <v>285</v>
      </c>
      <c r="N409" s="367">
        <v>10</v>
      </c>
      <c r="O409" s="432">
        <v>1</v>
      </c>
      <c r="P409" s="368">
        <v>285</v>
      </c>
      <c r="Q409" s="390">
        <v>1</v>
      </c>
      <c r="R409" s="367">
        <v>10</v>
      </c>
      <c r="S409" s="390">
        <v>1</v>
      </c>
      <c r="T409" s="432">
        <v>1</v>
      </c>
      <c r="U409" s="414">
        <v>1</v>
      </c>
    </row>
    <row r="410" spans="1:21" ht="14.4" customHeight="1" x14ac:dyDescent="0.3">
      <c r="A410" s="366">
        <v>29</v>
      </c>
      <c r="B410" s="367" t="s">
        <v>400</v>
      </c>
      <c r="C410" s="367">
        <v>89301292</v>
      </c>
      <c r="D410" s="430" t="s">
        <v>1417</v>
      </c>
      <c r="E410" s="431" t="s">
        <v>680</v>
      </c>
      <c r="F410" s="367" t="s">
        <v>668</v>
      </c>
      <c r="G410" s="367" t="s">
        <v>701</v>
      </c>
      <c r="H410" s="367" t="s">
        <v>399</v>
      </c>
      <c r="I410" s="367" t="s">
        <v>1309</v>
      </c>
      <c r="J410" s="367" t="s">
        <v>1310</v>
      </c>
      <c r="K410" s="367" t="s">
        <v>1311</v>
      </c>
      <c r="L410" s="368">
        <v>514</v>
      </c>
      <c r="M410" s="368">
        <v>514</v>
      </c>
      <c r="N410" s="367">
        <v>1</v>
      </c>
      <c r="O410" s="432">
        <v>1</v>
      </c>
      <c r="P410" s="368"/>
      <c r="Q410" s="390">
        <v>0</v>
      </c>
      <c r="R410" s="367"/>
      <c r="S410" s="390">
        <v>0</v>
      </c>
      <c r="T410" s="432"/>
      <c r="U410" s="414">
        <v>0</v>
      </c>
    </row>
    <row r="411" spans="1:21" ht="14.4" customHeight="1" x14ac:dyDescent="0.3">
      <c r="A411" s="366">
        <v>29</v>
      </c>
      <c r="B411" s="367" t="s">
        <v>400</v>
      </c>
      <c r="C411" s="367">
        <v>89301292</v>
      </c>
      <c r="D411" s="430" t="s">
        <v>1417</v>
      </c>
      <c r="E411" s="431" t="s">
        <v>680</v>
      </c>
      <c r="F411" s="367" t="s">
        <v>668</v>
      </c>
      <c r="G411" s="367" t="s">
        <v>705</v>
      </c>
      <c r="H411" s="367" t="s">
        <v>399</v>
      </c>
      <c r="I411" s="367" t="s">
        <v>914</v>
      </c>
      <c r="J411" s="367" t="s">
        <v>915</v>
      </c>
      <c r="K411" s="367" t="s">
        <v>916</v>
      </c>
      <c r="L411" s="368">
        <v>200</v>
      </c>
      <c r="M411" s="368">
        <v>200</v>
      </c>
      <c r="N411" s="367">
        <v>1</v>
      </c>
      <c r="O411" s="432">
        <v>1</v>
      </c>
      <c r="P411" s="368">
        <v>200</v>
      </c>
      <c r="Q411" s="390">
        <v>1</v>
      </c>
      <c r="R411" s="367">
        <v>1</v>
      </c>
      <c r="S411" s="390">
        <v>1</v>
      </c>
      <c r="T411" s="432">
        <v>1</v>
      </c>
      <c r="U411" s="414">
        <v>1</v>
      </c>
    </row>
    <row r="412" spans="1:21" ht="14.4" customHeight="1" x14ac:dyDescent="0.3">
      <c r="A412" s="366">
        <v>29</v>
      </c>
      <c r="B412" s="367" t="s">
        <v>400</v>
      </c>
      <c r="C412" s="367">
        <v>89301292</v>
      </c>
      <c r="D412" s="430" t="s">
        <v>1417</v>
      </c>
      <c r="E412" s="431" t="s">
        <v>680</v>
      </c>
      <c r="F412" s="367" t="s">
        <v>668</v>
      </c>
      <c r="G412" s="367" t="s">
        <v>705</v>
      </c>
      <c r="H412" s="367" t="s">
        <v>399</v>
      </c>
      <c r="I412" s="367" t="s">
        <v>1312</v>
      </c>
      <c r="J412" s="367" t="s">
        <v>1313</v>
      </c>
      <c r="K412" s="367" t="s">
        <v>1314</v>
      </c>
      <c r="L412" s="368">
        <v>260</v>
      </c>
      <c r="M412" s="368">
        <v>520</v>
      </c>
      <c r="N412" s="367">
        <v>2</v>
      </c>
      <c r="O412" s="432">
        <v>1</v>
      </c>
      <c r="P412" s="368">
        <v>520</v>
      </c>
      <c r="Q412" s="390">
        <v>1</v>
      </c>
      <c r="R412" s="367">
        <v>2</v>
      </c>
      <c r="S412" s="390">
        <v>1</v>
      </c>
      <c r="T412" s="432">
        <v>1</v>
      </c>
      <c r="U412" s="414">
        <v>1</v>
      </c>
    </row>
    <row r="413" spans="1:21" ht="14.4" customHeight="1" x14ac:dyDescent="0.3">
      <c r="A413" s="366">
        <v>29</v>
      </c>
      <c r="B413" s="367" t="s">
        <v>400</v>
      </c>
      <c r="C413" s="367">
        <v>89301292</v>
      </c>
      <c r="D413" s="430" t="s">
        <v>1417</v>
      </c>
      <c r="E413" s="431" t="s">
        <v>680</v>
      </c>
      <c r="F413" s="367" t="s">
        <v>668</v>
      </c>
      <c r="G413" s="367" t="s">
        <v>709</v>
      </c>
      <c r="H413" s="367" t="s">
        <v>399</v>
      </c>
      <c r="I413" s="367" t="s">
        <v>1089</v>
      </c>
      <c r="J413" s="367" t="s">
        <v>1090</v>
      </c>
      <c r="K413" s="367" t="s">
        <v>1091</v>
      </c>
      <c r="L413" s="368">
        <v>350</v>
      </c>
      <c r="M413" s="368">
        <v>700</v>
      </c>
      <c r="N413" s="367">
        <v>2</v>
      </c>
      <c r="O413" s="432">
        <v>2</v>
      </c>
      <c r="P413" s="368">
        <v>700</v>
      </c>
      <c r="Q413" s="390">
        <v>1</v>
      </c>
      <c r="R413" s="367">
        <v>2</v>
      </c>
      <c r="S413" s="390">
        <v>1</v>
      </c>
      <c r="T413" s="432">
        <v>2</v>
      </c>
      <c r="U413" s="414">
        <v>1</v>
      </c>
    </row>
    <row r="414" spans="1:21" ht="14.4" customHeight="1" x14ac:dyDescent="0.3">
      <c r="A414" s="366">
        <v>29</v>
      </c>
      <c r="B414" s="367" t="s">
        <v>400</v>
      </c>
      <c r="C414" s="367">
        <v>89301292</v>
      </c>
      <c r="D414" s="430" t="s">
        <v>1417</v>
      </c>
      <c r="E414" s="431" t="s">
        <v>680</v>
      </c>
      <c r="F414" s="367" t="s">
        <v>668</v>
      </c>
      <c r="G414" s="367" t="s">
        <v>709</v>
      </c>
      <c r="H414" s="367" t="s">
        <v>399</v>
      </c>
      <c r="I414" s="367" t="s">
        <v>1315</v>
      </c>
      <c r="J414" s="367" t="s">
        <v>1316</v>
      </c>
      <c r="K414" s="367" t="s">
        <v>1317</v>
      </c>
      <c r="L414" s="368">
        <v>500</v>
      </c>
      <c r="M414" s="368">
        <v>500</v>
      </c>
      <c r="N414" s="367">
        <v>1</v>
      </c>
      <c r="O414" s="432">
        <v>1</v>
      </c>
      <c r="P414" s="368">
        <v>500</v>
      </c>
      <c r="Q414" s="390">
        <v>1</v>
      </c>
      <c r="R414" s="367">
        <v>1</v>
      </c>
      <c r="S414" s="390">
        <v>1</v>
      </c>
      <c r="T414" s="432">
        <v>1</v>
      </c>
      <c r="U414" s="414">
        <v>1</v>
      </c>
    </row>
    <row r="415" spans="1:21" ht="14.4" customHeight="1" x14ac:dyDescent="0.3">
      <c r="A415" s="366">
        <v>29</v>
      </c>
      <c r="B415" s="367" t="s">
        <v>400</v>
      </c>
      <c r="C415" s="367">
        <v>89301292</v>
      </c>
      <c r="D415" s="430" t="s">
        <v>1417</v>
      </c>
      <c r="E415" s="431" t="s">
        <v>680</v>
      </c>
      <c r="F415" s="367" t="s">
        <v>668</v>
      </c>
      <c r="G415" s="367" t="s">
        <v>709</v>
      </c>
      <c r="H415" s="367" t="s">
        <v>399</v>
      </c>
      <c r="I415" s="367" t="s">
        <v>1059</v>
      </c>
      <c r="J415" s="367" t="s">
        <v>1060</v>
      </c>
      <c r="K415" s="367" t="s">
        <v>1061</v>
      </c>
      <c r="L415" s="368">
        <v>378.48</v>
      </c>
      <c r="M415" s="368">
        <v>378.48</v>
      </c>
      <c r="N415" s="367">
        <v>1</v>
      </c>
      <c r="O415" s="432">
        <v>1</v>
      </c>
      <c r="P415" s="368">
        <v>378.48</v>
      </c>
      <c r="Q415" s="390">
        <v>1</v>
      </c>
      <c r="R415" s="367">
        <v>1</v>
      </c>
      <c r="S415" s="390">
        <v>1</v>
      </c>
      <c r="T415" s="432">
        <v>1</v>
      </c>
      <c r="U415" s="414">
        <v>1</v>
      </c>
    </row>
    <row r="416" spans="1:21" ht="14.4" customHeight="1" x14ac:dyDescent="0.3">
      <c r="A416" s="366">
        <v>29</v>
      </c>
      <c r="B416" s="367" t="s">
        <v>400</v>
      </c>
      <c r="C416" s="367">
        <v>89301292</v>
      </c>
      <c r="D416" s="430" t="s">
        <v>1417</v>
      </c>
      <c r="E416" s="431" t="s">
        <v>680</v>
      </c>
      <c r="F416" s="367" t="s">
        <v>668</v>
      </c>
      <c r="G416" s="367" t="s">
        <v>709</v>
      </c>
      <c r="H416" s="367" t="s">
        <v>399</v>
      </c>
      <c r="I416" s="367" t="s">
        <v>1095</v>
      </c>
      <c r="J416" s="367" t="s">
        <v>1096</v>
      </c>
      <c r="K416" s="367" t="s">
        <v>1097</v>
      </c>
      <c r="L416" s="368">
        <v>378.48</v>
      </c>
      <c r="M416" s="368">
        <v>378.48</v>
      </c>
      <c r="N416" s="367">
        <v>1</v>
      </c>
      <c r="O416" s="432">
        <v>1</v>
      </c>
      <c r="P416" s="368">
        <v>378.48</v>
      </c>
      <c r="Q416" s="390">
        <v>1</v>
      </c>
      <c r="R416" s="367">
        <v>1</v>
      </c>
      <c r="S416" s="390">
        <v>1</v>
      </c>
      <c r="T416" s="432">
        <v>1</v>
      </c>
      <c r="U416" s="414">
        <v>1</v>
      </c>
    </row>
    <row r="417" spans="1:21" ht="14.4" customHeight="1" x14ac:dyDescent="0.3">
      <c r="A417" s="366">
        <v>29</v>
      </c>
      <c r="B417" s="367" t="s">
        <v>400</v>
      </c>
      <c r="C417" s="367">
        <v>89301292</v>
      </c>
      <c r="D417" s="430" t="s">
        <v>1417</v>
      </c>
      <c r="E417" s="431" t="s">
        <v>680</v>
      </c>
      <c r="F417" s="367" t="s">
        <v>668</v>
      </c>
      <c r="G417" s="367" t="s">
        <v>709</v>
      </c>
      <c r="H417" s="367" t="s">
        <v>399</v>
      </c>
      <c r="I417" s="367" t="s">
        <v>1318</v>
      </c>
      <c r="J417" s="367" t="s">
        <v>1319</v>
      </c>
      <c r="K417" s="367" t="s">
        <v>1320</v>
      </c>
      <c r="L417" s="368">
        <v>378.48</v>
      </c>
      <c r="M417" s="368">
        <v>378.48</v>
      </c>
      <c r="N417" s="367">
        <v>1</v>
      </c>
      <c r="O417" s="432">
        <v>1</v>
      </c>
      <c r="P417" s="368">
        <v>378.48</v>
      </c>
      <c r="Q417" s="390">
        <v>1</v>
      </c>
      <c r="R417" s="367">
        <v>1</v>
      </c>
      <c r="S417" s="390">
        <v>1</v>
      </c>
      <c r="T417" s="432">
        <v>1</v>
      </c>
      <c r="U417" s="414">
        <v>1</v>
      </c>
    </row>
    <row r="418" spans="1:21" ht="14.4" customHeight="1" x14ac:dyDescent="0.3">
      <c r="A418" s="366">
        <v>29</v>
      </c>
      <c r="B418" s="367" t="s">
        <v>400</v>
      </c>
      <c r="C418" s="367">
        <v>89301292</v>
      </c>
      <c r="D418" s="430" t="s">
        <v>1417</v>
      </c>
      <c r="E418" s="431" t="s">
        <v>680</v>
      </c>
      <c r="F418" s="367" t="s">
        <v>668</v>
      </c>
      <c r="G418" s="367" t="s">
        <v>1321</v>
      </c>
      <c r="H418" s="367" t="s">
        <v>399</v>
      </c>
      <c r="I418" s="367" t="s">
        <v>1322</v>
      </c>
      <c r="J418" s="367" t="s">
        <v>1323</v>
      </c>
      <c r="K418" s="367" t="s">
        <v>1324</v>
      </c>
      <c r="L418" s="368">
        <v>112.01</v>
      </c>
      <c r="M418" s="368">
        <v>224.02</v>
      </c>
      <c r="N418" s="367">
        <v>2</v>
      </c>
      <c r="O418" s="432">
        <v>1</v>
      </c>
      <c r="P418" s="368"/>
      <c r="Q418" s="390">
        <v>0</v>
      </c>
      <c r="R418" s="367"/>
      <c r="S418" s="390">
        <v>0</v>
      </c>
      <c r="T418" s="432"/>
      <c r="U418" s="414">
        <v>0</v>
      </c>
    </row>
    <row r="419" spans="1:21" ht="14.4" customHeight="1" x14ac:dyDescent="0.3">
      <c r="A419" s="366">
        <v>29</v>
      </c>
      <c r="B419" s="367" t="s">
        <v>400</v>
      </c>
      <c r="C419" s="367">
        <v>89301292</v>
      </c>
      <c r="D419" s="430" t="s">
        <v>1417</v>
      </c>
      <c r="E419" s="431" t="s">
        <v>681</v>
      </c>
      <c r="F419" s="367" t="s">
        <v>667</v>
      </c>
      <c r="G419" s="367" t="s">
        <v>684</v>
      </c>
      <c r="H419" s="367" t="s">
        <v>571</v>
      </c>
      <c r="I419" s="367" t="s">
        <v>1325</v>
      </c>
      <c r="J419" s="367" t="s">
        <v>1326</v>
      </c>
      <c r="K419" s="367" t="s">
        <v>1327</v>
      </c>
      <c r="L419" s="368">
        <v>284.61</v>
      </c>
      <c r="M419" s="368">
        <v>284.61</v>
      </c>
      <c r="N419" s="367">
        <v>1</v>
      </c>
      <c r="O419" s="432">
        <v>1</v>
      </c>
      <c r="P419" s="368">
        <v>284.61</v>
      </c>
      <c r="Q419" s="390">
        <v>1</v>
      </c>
      <c r="R419" s="367">
        <v>1</v>
      </c>
      <c r="S419" s="390">
        <v>1</v>
      </c>
      <c r="T419" s="432">
        <v>1</v>
      </c>
      <c r="U419" s="414">
        <v>1</v>
      </c>
    </row>
    <row r="420" spans="1:21" ht="14.4" customHeight="1" x14ac:dyDescent="0.3">
      <c r="A420" s="366">
        <v>29</v>
      </c>
      <c r="B420" s="367" t="s">
        <v>400</v>
      </c>
      <c r="C420" s="367">
        <v>89301292</v>
      </c>
      <c r="D420" s="430" t="s">
        <v>1417</v>
      </c>
      <c r="E420" s="431" t="s">
        <v>681</v>
      </c>
      <c r="F420" s="367" t="s">
        <v>667</v>
      </c>
      <c r="G420" s="367" t="s">
        <v>684</v>
      </c>
      <c r="H420" s="367" t="s">
        <v>571</v>
      </c>
      <c r="I420" s="367" t="s">
        <v>931</v>
      </c>
      <c r="J420" s="367" t="s">
        <v>932</v>
      </c>
      <c r="K420" s="367" t="s">
        <v>933</v>
      </c>
      <c r="L420" s="368">
        <v>333.31</v>
      </c>
      <c r="M420" s="368">
        <v>1666.55</v>
      </c>
      <c r="N420" s="367">
        <v>5</v>
      </c>
      <c r="O420" s="432">
        <v>4</v>
      </c>
      <c r="P420" s="368">
        <v>1333.24</v>
      </c>
      <c r="Q420" s="390">
        <v>0.8</v>
      </c>
      <c r="R420" s="367">
        <v>4</v>
      </c>
      <c r="S420" s="390">
        <v>0.8</v>
      </c>
      <c r="T420" s="432">
        <v>3</v>
      </c>
      <c r="U420" s="414">
        <v>0.75</v>
      </c>
    </row>
    <row r="421" spans="1:21" ht="14.4" customHeight="1" x14ac:dyDescent="0.3">
      <c r="A421" s="366">
        <v>29</v>
      </c>
      <c r="B421" s="367" t="s">
        <v>400</v>
      </c>
      <c r="C421" s="367">
        <v>89301292</v>
      </c>
      <c r="D421" s="430" t="s">
        <v>1417</v>
      </c>
      <c r="E421" s="431" t="s">
        <v>681</v>
      </c>
      <c r="F421" s="367" t="s">
        <v>667</v>
      </c>
      <c r="G421" s="367" t="s">
        <v>990</v>
      </c>
      <c r="H421" s="367" t="s">
        <v>399</v>
      </c>
      <c r="I421" s="367" t="s">
        <v>1062</v>
      </c>
      <c r="J421" s="367" t="s">
        <v>1063</v>
      </c>
      <c r="K421" s="367" t="s">
        <v>1064</v>
      </c>
      <c r="L421" s="368">
        <v>44.1</v>
      </c>
      <c r="M421" s="368">
        <v>220.5</v>
      </c>
      <c r="N421" s="367">
        <v>5</v>
      </c>
      <c r="O421" s="432">
        <v>5</v>
      </c>
      <c r="P421" s="368">
        <v>176.4</v>
      </c>
      <c r="Q421" s="390">
        <v>0.8</v>
      </c>
      <c r="R421" s="367">
        <v>4</v>
      </c>
      <c r="S421" s="390">
        <v>0.8</v>
      </c>
      <c r="T421" s="432">
        <v>4</v>
      </c>
      <c r="U421" s="414">
        <v>0.8</v>
      </c>
    </row>
    <row r="422" spans="1:21" ht="14.4" customHeight="1" x14ac:dyDescent="0.3">
      <c r="A422" s="366">
        <v>29</v>
      </c>
      <c r="B422" s="367" t="s">
        <v>400</v>
      </c>
      <c r="C422" s="367">
        <v>89301292</v>
      </c>
      <c r="D422" s="430" t="s">
        <v>1417</v>
      </c>
      <c r="E422" s="431" t="s">
        <v>681</v>
      </c>
      <c r="F422" s="367" t="s">
        <v>667</v>
      </c>
      <c r="G422" s="367" t="s">
        <v>990</v>
      </c>
      <c r="H422" s="367" t="s">
        <v>399</v>
      </c>
      <c r="I422" s="367" t="s">
        <v>1328</v>
      </c>
      <c r="J422" s="367" t="s">
        <v>1063</v>
      </c>
      <c r="K422" s="367" t="s">
        <v>1064</v>
      </c>
      <c r="L422" s="368">
        <v>44.1</v>
      </c>
      <c r="M422" s="368">
        <v>88.2</v>
      </c>
      <c r="N422" s="367">
        <v>2</v>
      </c>
      <c r="O422" s="432">
        <v>2</v>
      </c>
      <c r="P422" s="368">
        <v>88.2</v>
      </c>
      <c r="Q422" s="390">
        <v>1</v>
      </c>
      <c r="R422" s="367">
        <v>2</v>
      </c>
      <c r="S422" s="390">
        <v>1</v>
      </c>
      <c r="T422" s="432">
        <v>2</v>
      </c>
      <c r="U422" s="414">
        <v>1</v>
      </c>
    </row>
    <row r="423" spans="1:21" ht="14.4" customHeight="1" x14ac:dyDescent="0.3">
      <c r="A423" s="366">
        <v>29</v>
      </c>
      <c r="B423" s="367" t="s">
        <v>400</v>
      </c>
      <c r="C423" s="367">
        <v>89301292</v>
      </c>
      <c r="D423" s="430" t="s">
        <v>1417</v>
      </c>
      <c r="E423" s="431" t="s">
        <v>681</v>
      </c>
      <c r="F423" s="367" t="s">
        <v>667</v>
      </c>
      <c r="G423" s="367" t="s">
        <v>994</v>
      </c>
      <c r="H423" s="367" t="s">
        <v>571</v>
      </c>
      <c r="I423" s="367" t="s">
        <v>1329</v>
      </c>
      <c r="J423" s="367" t="s">
        <v>1330</v>
      </c>
      <c r="K423" s="367" t="s">
        <v>728</v>
      </c>
      <c r="L423" s="368">
        <v>138.16</v>
      </c>
      <c r="M423" s="368">
        <v>138.16</v>
      </c>
      <c r="N423" s="367">
        <v>1</v>
      </c>
      <c r="O423" s="432">
        <v>1</v>
      </c>
      <c r="P423" s="368"/>
      <c r="Q423" s="390">
        <v>0</v>
      </c>
      <c r="R423" s="367"/>
      <c r="S423" s="390">
        <v>0</v>
      </c>
      <c r="T423" s="432"/>
      <c r="U423" s="414">
        <v>0</v>
      </c>
    </row>
    <row r="424" spans="1:21" ht="14.4" customHeight="1" x14ac:dyDescent="0.3">
      <c r="A424" s="366">
        <v>29</v>
      </c>
      <c r="B424" s="367" t="s">
        <v>400</v>
      </c>
      <c r="C424" s="367">
        <v>89301292</v>
      </c>
      <c r="D424" s="430" t="s">
        <v>1417</v>
      </c>
      <c r="E424" s="431" t="s">
        <v>681</v>
      </c>
      <c r="F424" s="367" t="s">
        <v>667</v>
      </c>
      <c r="G424" s="367" t="s">
        <v>994</v>
      </c>
      <c r="H424" s="367" t="s">
        <v>571</v>
      </c>
      <c r="I424" s="367" t="s">
        <v>995</v>
      </c>
      <c r="J424" s="367" t="s">
        <v>996</v>
      </c>
      <c r="K424" s="367" t="s">
        <v>731</v>
      </c>
      <c r="L424" s="368">
        <v>184.22</v>
      </c>
      <c r="M424" s="368">
        <v>368.44</v>
      </c>
      <c r="N424" s="367">
        <v>2</v>
      </c>
      <c r="O424" s="432">
        <v>2</v>
      </c>
      <c r="P424" s="368">
        <v>184.22</v>
      </c>
      <c r="Q424" s="390">
        <v>0.5</v>
      </c>
      <c r="R424" s="367">
        <v>1</v>
      </c>
      <c r="S424" s="390">
        <v>0.5</v>
      </c>
      <c r="T424" s="432">
        <v>1</v>
      </c>
      <c r="U424" s="414">
        <v>0.5</v>
      </c>
    </row>
    <row r="425" spans="1:21" ht="14.4" customHeight="1" x14ac:dyDescent="0.3">
      <c r="A425" s="366">
        <v>29</v>
      </c>
      <c r="B425" s="367" t="s">
        <v>400</v>
      </c>
      <c r="C425" s="367">
        <v>89301292</v>
      </c>
      <c r="D425" s="430" t="s">
        <v>1417</v>
      </c>
      <c r="E425" s="431" t="s">
        <v>681</v>
      </c>
      <c r="F425" s="367" t="s">
        <v>667</v>
      </c>
      <c r="G425" s="367" t="s">
        <v>1331</v>
      </c>
      <c r="H425" s="367" t="s">
        <v>399</v>
      </c>
      <c r="I425" s="367" t="s">
        <v>1332</v>
      </c>
      <c r="J425" s="367" t="s">
        <v>1333</v>
      </c>
      <c r="K425" s="367" t="s">
        <v>1334</v>
      </c>
      <c r="L425" s="368">
        <v>56.72</v>
      </c>
      <c r="M425" s="368">
        <v>113.44</v>
      </c>
      <c r="N425" s="367">
        <v>2</v>
      </c>
      <c r="O425" s="432">
        <v>1</v>
      </c>
      <c r="P425" s="368">
        <v>113.44</v>
      </c>
      <c r="Q425" s="390">
        <v>1</v>
      </c>
      <c r="R425" s="367">
        <v>2</v>
      </c>
      <c r="S425" s="390">
        <v>1</v>
      </c>
      <c r="T425" s="432">
        <v>1</v>
      </c>
      <c r="U425" s="414">
        <v>1</v>
      </c>
    </row>
    <row r="426" spans="1:21" ht="14.4" customHeight="1" x14ac:dyDescent="0.3">
      <c r="A426" s="366">
        <v>29</v>
      </c>
      <c r="B426" s="367" t="s">
        <v>400</v>
      </c>
      <c r="C426" s="367">
        <v>89301292</v>
      </c>
      <c r="D426" s="430" t="s">
        <v>1417</v>
      </c>
      <c r="E426" s="431" t="s">
        <v>681</v>
      </c>
      <c r="F426" s="367" t="s">
        <v>667</v>
      </c>
      <c r="G426" s="367" t="s">
        <v>1331</v>
      </c>
      <c r="H426" s="367" t="s">
        <v>399</v>
      </c>
      <c r="I426" s="367" t="s">
        <v>1335</v>
      </c>
      <c r="J426" s="367" t="s">
        <v>1336</v>
      </c>
      <c r="K426" s="367" t="s">
        <v>1337</v>
      </c>
      <c r="L426" s="368">
        <v>3.78</v>
      </c>
      <c r="M426" s="368">
        <v>11.34</v>
      </c>
      <c r="N426" s="367">
        <v>3</v>
      </c>
      <c r="O426" s="432">
        <v>1</v>
      </c>
      <c r="P426" s="368"/>
      <c r="Q426" s="390">
        <v>0</v>
      </c>
      <c r="R426" s="367"/>
      <c r="S426" s="390">
        <v>0</v>
      </c>
      <c r="T426" s="432"/>
      <c r="U426" s="414">
        <v>0</v>
      </c>
    </row>
    <row r="427" spans="1:21" ht="14.4" customHeight="1" x14ac:dyDescent="0.3">
      <c r="A427" s="366">
        <v>29</v>
      </c>
      <c r="B427" s="367" t="s">
        <v>400</v>
      </c>
      <c r="C427" s="367">
        <v>89301292</v>
      </c>
      <c r="D427" s="430" t="s">
        <v>1417</v>
      </c>
      <c r="E427" s="431" t="s">
        <v>681</v>
      </c>
      <c r="F427" s="367" t="s">
        <v>667</v>
      </c>
      <c r="G427" s="367" t="s">
        <v>1253</v>
      </c>
      <c r="H427" s="367" t="s">
        <v>399</v>
      </c>
      <c r="I427" s="367" t="s">
        <v>1338</v>
      </c>
      <c r="J427" s="367" t="s">
        <v>1255</v>
      </c>
      <c r="K427" s="367" t="s">
        <v>1339</v>
      </c>
      <c r="L427" s="368">
        <v>64.45</v>
      </c>
      <c r="M427" s="368">
        <v>64.45</v>
      </c>
      <c r="N427" s="367">
        <v>1</v>
      </c>
      <c r="O427" s="432">
        <v>0.5</v>
      </c>
      <c r="P427" s="368">
        <v>64.45</v>
      </c>
      <c r="Q427" s="390">
        <v>1</v>
      </c>
      <c r="R427" s="367">
        <v>1</v>
      </c>
      <c r="S427" s="390">
        <v>1</v>
      </c>
      <c r="T427" s="432">
        <v>0.5</v>
      </c>
      <c r="U427" s="414">
        <v>1</v>
      </c>
    </row>
    <row r="428" spans="1:21" ht="14.4" customHeight="1" x14ac:dyDescent="0.3">
      <c r="A428" s="366">
        <v>29</v>
      </c>
      <c r="B428" s="367" t="s">
        <v>400</v>
      </c>
      <c r="C428" s="367">
        <v>89301292</v>
      </c>
      <c r="D428" s="430" t="s">
        <v>1417</v>
      </c>
      <c r="E428" s="431" t="s">
        <v>681</v>
      </c>
      <c r="F428" s="367" t="s">
        <v>667</v>
      </c>
      <c r="G428" s="367" t="s">
        <v>1143</v>
      </c>
      <c r="H428" s="367" t="s">
        <v>399</v>
      </c>
      <c r="I428" s="367" t="s">
        <v>1340</v>
      </c>
      <c r="J428" s="367" t="s">
        <v>1341</v>
      </c>
      <c r="K428" s="367" t="s">
        <v>1342</v>
      </c>
      <c r="L428" s="368">
        <v>0</v>
      </c>
      <c r="M428" s="368">
        <v>0</v>
      </c>
      <c r="N428" s="367">
        <v>1</v>
      </c>
      <c r="O428" s="432">
        <v>0.5</v>
      </c>
      <c r="P428" s="368"/>
      <c r="Q428" s="390"/>
      <c r="R428" s="367"/>
      <c r="S428" s="390">
        <v>0</v>
      </c>
      <c r="T428" s="432"/>
      <c r="U428" s="414">
        <v>0</v>
      </c>
    </row>
    <row r="429" spans="1:21" ht="14.4" customHeight="1" x14ac:dyDescent="0.3">
      <c r="A429" s="366">
        <v>29</v>
      </c>
      <c r="B429" s="367" t="s">
        <v>400</v>
      </c>
      <c r="C429" s="367">
        <v>89301292</v>
      </c>
      <c r="D429" s="430" t="s">
        <v>1417</v>
      </c>
      <c r="E429" s="431" t="s">
        <v>681</v>
      </c>
      <c r="F429" s="367" t="s">
        <v>667</v>
      </c>
      <c r="G429" s="367" t="s">
        <v>742</v>
      </c>
      <c r="H429" s="367" t="s">
        <v>399</v>
      </c>
      <c r="I429" s="367" t="s">
        <v>743</v>
      </c>
      <c r="J429" s="367" t="s">
        <v>744</v>
      </c>
      <c r="K429" s="367" t="s">
        <v>745</v>
      </c>
      <c r="L429" s="368">
        <v>0</v>
      </c>
      <c r="M429" s="368">
        <v>0</v>
      </c>
      <c r="N429" s="367">
        <v>3</v>
      </c>
      <c r="O429" s="432">
        <v>1.5</v>
      </c>
      <c r="P429" s="368">
        <v>0</v>
      </c>
      <c r="Q429" s="390"/>
      <c r="R429" s="367">
        <v>2</v>
      </c>
      <c r="S429" s="390">
        <v>0.66666666666666663</v>
      </c>
      <c r="T429" s="432">
        <v>0.5</v>
      </c>
      <c r="U429" s="414">
        <v>0.33333333333333331</v>
      </c>
    </row>
    <row r="430" spans="1:21" ht="14.4" customHeight="1" x14ac:dyDescent="0.3">
      <c r="A430" s="366">
        <v>29</v>
      </c>
      <c r="B430" s="367" t="s">
        <v>400</v>
      </c>
      <c r="C430" s="367">
        <v>89301292</v>
      </c>
      <c r="D430" s="430" t="s">
        <v>1417</v>
      </c>
      <c r="E430" s="431" t="s">
        <v>681</v>
      </c>
      <c r="F430" s="367" t="s">
        <v>667</v>
      </c>
      <c r="G430" s="367" t="s">
        <v>1343</v>
      </c>
      <c r="H430" s="367" t="s">
        <v>399</v>
      </c>
      <c r="I430" s="367" t="s">
        <v>620</v>
      </c>
      <c r="J430" s="367" t="s">
        <v>621</v>
      </c>
      <c r="K430" s="367" t="s">
        <v>622</v>
      </c>
      <c r="L430" s="368">
        <v>0</v>
      </c>
      <c r="M430" s="368">
        <v>0</v>
      </c>
      <c r="N430" s="367">
        <v>2</v>
      </c>
      <c r="O430" s="432">
        <v>1</v>
      </c>
      <c r="P430" s="368"/>
      <c r="Q430" s="390"/>
      <c r="R430" s="367"/>
      <c r="S430" s="390">
        <v>0</v>
      </c>
      <c r="T430" s="432"/>
      <c r="U430" s="414">
        <v>0</v>
      </c>
    </row>
    <row r="431" spans="1:21" ht="14.4" customHeight="1" x14ac:dyDescent="0.3">
      <c r="A431" s="366">
        <v>29</v>
      </c>
      <c r="B431" s="367" t="s">
        <v>400</v>
      </c>
      <c r="C431" s="367">
        <v>89301292</v>
      </c>
      <c r="D431" s="430" t="s">
        <v>1417</v>
      </c>
      <c r="E431" s="431" t="s">
        <v>681</v>
      </c>
      <c r="F431" s="367" t="s">
        <v>667</v>
      </c>
      <c r="G431" s="367" t="s">
        <v>692</v>
      </c>
      <c r="H431" s="367" t="s">
        <v>399</v>
      </c>
      <c r="I431" s="367" t="s">
        <v>581</v>
      </c>
      <c r="J431" s="367" t="s">
        <v>582</v>
      </c>
      <c r="K431" s="367" t="s">
        <v>550</v>
      </c>
      <c r="L431" s="368">
        <v>31.64</v>
      </c>
      <c r="M431" s="368">
        <v>253.11999999999995</v>
      </c>
      <c r="N431" s="367">
        <v>8</v>
      </c>
      <c r="O431" s="432">
        <v>8</v>
      </c>
      <c r="P431" s="368">
        <v>221.47999999999996</v>
      </c>
      <c r="Q431" s="390">
        <v>0.875</v>
      </c>
      <c r="R431" s="367">
        <v>7</v>
      </c>
      <c r="S431" s="390">
        <v>0.875</v>
      </c>
      <c r="T431" s="432">
        <v>7</v>
      </c>
      <c r="U431" s="414">
        <v>0.875</v>
      </c>
    </row>
    <row r="432" spans="1:21" ht="14.4" customHeight="1" x14ac:dyDescent="0.3">
      <c r="A432" s="366">
        <v>29</v>
      </c>
      <c r="B432" s="367" t="s">
        <v>400</v>
      </c>
      <c r="C432" s="367">
        <v>89301292</v>
      </c>
      <c r="D432" s="430" t="s">
        <v>1417</v>
      </c>
      <c r="E432" s="431" t="s">
        <v>681</v>
      </c>
      <c r="F432" s="367" t="s">
        <v>667</v>
      </c>
      <c r="G432" s="367" t="s">
        <v>692</v>
      </c>
      <c r="H432" s="367" t="s">
        <v>399</v>
      </c>
      <c r="I432" s="367" t="s">
        <v>581</v>
      </c>
      <c r="J432" s="367" t="s">
        <v>582</v>
      </c>
      <c r="K432" s="367" t="s">
        <v>550</v>
      </c>
      <c r="L432" s="368">
        <v>50.27</v>
      </c>
      <c r="M432" s="368">
        <v>201.08</v>
      </c>
      <c r="N432" s="367">
        <v>4</v>
      </c>
      <c r="O432" s="432">
        <v>3</v>
      </c>
      <c r="P432" s="368">
        <v>100.54</v>
      </c>
      <c r="Q432" s="390">
        <v>0.5</v>
      </c>
      <c r="R432" s="367">
        <v>2</v>
      </c>
      <c r="S432" s="390">
        <v>0.5</v>
      </c>
      <c r="T432" s="432">
        <v>1</v>
      </c>
      <c r="U432" s="414">
        <v>0.33333333333333331</v>
      </c>
    </row>
    <row r="433" spans="1:21" ht="14.4" customHeight="1" x14ac:dyDescent="0.3">
      <c r="A433" s="366">
        <v>29</v>
      </c>
      <c r="B433" s="367" t="s">
        <v>400</v>
      </c>
      <c r="C433" s="367">
        <v>89301292</v>
      </c>
      <c r="D433" s="430" t="s">
        <v>1417</v>
      </c>
      <c r="E433" s="431" t="s">
        <v>681</v>
      </c>
      <c r="F433" s="367" t="s">
        <v>667</v>
      </c>
      <c r="G433" s="367" t="s">
        <v>768</v>
      </c>
      <c r="H433" s="367" t="s">
        <v>399</v>
      </c>
      <c r="I433" s="367" t="s">
        <v>508</v>
      </c>
      <c r="J433" s="367" t="s">
        <v>478</v>
      </c>
      <c r="K433" s="367" t="s">
        <v>861</v>
      </c>
      <c r="L433" s="368">
        <v>24.12</v>
      </c>
      <c r="M433" s="368">
        <v>48.24</v>
      </c>
      <c r="N433" s="367">
        <v>2</v>
      </c>
      <c r="O433" s="432">
        <v>1</v>
      </c>
      <c r="P433" s="368">
        <v>48.24</v>
      </c>
      <c r="Q433" s="390">
        <v>1</v>
      </c>
      <c r="R433" s="367">
        <v>2</v>
      </c>
      <c r="S433" s="390">
        <v>1</v>
      </c>
      <c r="T433" s="432">
        <v>1</v>
      </c>
      <c r="U433" s="414">
        <v>1</v>
      </c>
    </row>
    <row r="434" spans="1:21" ht="14.4" customHeight="1" x14ac:dyDescent="0.3">
      <c r="A434" s="366">
        <v>29</v>
      </c>
      <c r="B434" s="367" t="s">
        <v>400</v>
      </c>
      <c r="C434" s="367">
        <v>89301292</v>
      </c>
      <c r="D434" s="430" t="s">
        <v>1417</v>
      </c>
      <c r="E434" s="431" t="s">
        <v>681</v>
      </c>
      <c r="F434" s="367" t="s">
        <v>667</v>
      </c>
      <c r="G434" s="367" t="s">
        <v>768</v>
      </c>
      <c r="H434" s="367" t="s">
        <v>399</v>
      </c>
      <c r="I434" s="367" t="s">
        <v>649</v>
      </c>
      <c r="J434" s="367" t="s">
        <v>436</v>
      </c>
      <c r="K434" s="367" t="s">
        <v>769</v>
      </c>
      <c r="L434" s="368">
        <v>0</v>
      </c>
      <c r="M434" s="368">
        <v>0</v>
      </c>
      <c r="N434" s="367">
        <v>1</v>
      </c>
      <c r="O434" s="432">
        <v>1</v>
      </c>
      <c r="P434" s="368"/>
      <c r="Q434" s="390"/>
      <c r="R434" s="367"/>
      <c r="S434" s="390">
        <v>0</v>
      </c>
      <c r="T434" s="432"/>
      <c r="U434" s="414">
        <v>0</v>
      </c>
    </row>
    <row r="435" spans="1:21" ht="14.4" customHeight="1" x14ac:dyDescent="0.3">
      <c r="A435" s="366">
        <v>29</v>
      </c>
      <c r="B435" s="367" t="s">
        <v>400</v>
      </c>
      <c r="C435" s="367">
        <v>89301292</v>
      </c>
      <c r="D435" s="430" t="s">
        <v>1417</v>
      </c>
      <c r="E435" s="431" t="s">
        <v>681</v>
      </c>
      <c r="F435" s="367" t="s">
        <v>667</v>
      </c>
      <c r="G435" s="367" t="s">
        <v>1159</v>
      </c>
      <c r="H435" s="367" t="s">
        <v>571</v>
      </c>
      <c r="I435" s="367" t="s">
        <v>1160</v>
      </c>
      <c r="J435" s="367" t="s">
        <v>1161</v>
      </c>
      <c r="K435" s="367" t="s">
        <v>1162</v>
      </c>
      <c r="L435" s="368">
        <v>399.92</v>
      </c>
      <c r="M435" s="368">
        <v>399.92</v>
      </c>
      <c r="N435" s="367">
        <v>1</v>
      </c>
      <c r="O435" s="432">
        <v>0.5</v>
      </c>
      <c r="P435" s="368">
        <v>399.92</v>
      </c>
      <c r="Q435" s="390">
        <v>1</v>
      </c>
      <c r="R435" s="367">
        <v>1</v>
      </c>
      <c r="S435" s="390">
        <v>1</v>
      </c>
      <c r="T435" s="432">
        <v>0.5</v>
      </c>
      <c r="U435" s="414">
        <v>1</v>
      </c>
    </row>
    <row r="436" spans="1:21" ht="14.4" customHeight="1" x14ac:dyDescent="0.3">
      <c r="A436" s="366">
        <v>29</v>
      </c>
      <c r="B436" s="367" t="s">
        <v>400</v>
      </c>
      <c r="C436" s="367">
        <v>89301292</v>
      </c>
      <c r="D436" s="430" t="s">
        <v>1417</v>
      </c>
      <c r="E436" s="431" t="s">
        <v>681</v>
      </c>
      <c r="F436" s="367" t="s">
        <v>667</v>
      </c>
      <c r="G436" s="367" t="s">
        <v>770</v>
      </c>
      <c r="H436" s="367" t="s">
        <v>571</v>
      </c>
      <c r="I436" s="367" t="s">
        <v>1344</v>
      </c>
      <c r="J436" s="367" t="s">
        <v>1345</v>
      </c>
      <c r="K436" s="367" t="s">
        <v>1346</v>
      </c>
      <c r="L436" s="368">
        <v>77.010000000000005</v>
      </c>
      <c r="M436" s="368">
        <v>77.010000000000005</v>
      </c>
      <c r="N436" s="367">
        <v>1</v>
      </c>
      <c r="O436" s="432">
        <v>1</v>
      </c>
      <c r="P436" s="368">
        <v>77.010000000000005</v>
      </c>
      <c r="Q436" s="390">
        <v>1</v>
      </c>
      <c r="R436" s="367">
        <v>1</v>
      </c>
      <c r="S436" s="390">
        <v>1</v>
      </c>
      <c r="T436" s="432">
        <v>1</v>
      </c>
      <c r="U436" s="414">
        <v>1</v>
      </c>
    </row>
    <row r="437" spans="1:21" ht="14.4" customHeight="1" x14ac:dyDescent="0.3">
      <c r="A437" s="366">
        <v>29</v>
      </c>
      <c r="B437" s="367" t="s">
        <v>400</v>
      </c>
      <c r="C437" s="367">
        <v>89301292</v>
      </c>
      <c r="D437" s="430" t="s">
        <v>1417</v>
      </c>
      <c r="E437" s="431" t="s">
        <v>681</v>
      </c>
      <c r="F437" s="367" t="s">
        <v>667</v>
      </c>
      <c r="G437" s="367" t="s">
        <v>770</v>
      </c>
      <c r="H437" s="367" t="s">
        <v>571</v>
      </c>
      <c r="I437" s="367" t="s">
        <v>1347</v>
      </c>
      <c r="J437" s="367" t="s">
        <v>772</v>
      </c>
      <c r="K437" s="367" t="s">
        <v>773</v>
      </c>
      <c r="L437" s="368">
        <v>143.18</v>
      </c>
      <c r="M437" s="368">
        <v>143.18</v>
      </c>
      <c r="N437" s="367">
        <v>1</v>
      </c>
      <c r="O437" s="432">
        <v>1</v>
      </c>
      <c r="P437" s="368"/>
      <c r="Q437" s="390">
        <v>0</v>
      </c>
      <c r="R437" s="367"/>
      <c r="S437" s="390">
        <v>0</v>
      </c>
      <c r="T437" s="432"/>
      <c r="U437" s="414">
        <v>0</v>
      </c>
    </row>
    <row r="438" spans="1:21" ht="14.4" customHeight="1" x14ac:dyDescent="0.3">
      <c r="A438" s="366">
        <v>29</v>
      </c>
      <c r="B438" s="367" t="s">
        <v>400</v>
      </c>
      <c r="C438" s="367">
        <v>89301292</v>
      </c>
      <c r="D438" s="430" t="s">
        <v>1417</v>
      </c>
      <c r="E438" s="431" t="s">
        <v>681</v>
      </c>
      <c r="F438" s="367" t="s">
        <v>667</v>
      </c>
      <c r="G438" s="367" t="s">
        <v>1348</v>
      </c>
      <c r="H438" s="367" t="s">
        <v>399</v>
      </c>
      <c r="I438" s="367" t="s">
        <v>1349</v>
      </c>
      <c r="J438" s="367" t="s">
        <v>1350</v>
      </c>
      <c r="K438" s="367" t="s">
        <v>1351</v>
      </c>
      <c r="L438" s="368">
        <v>32.94</v>
      </c>
      <c r="M438" s="368">
        <v>32.94</v>
      </c>
      <c r="N438" s="367">
        <v>1</v>
      </c>
      <c r="O438" s="432">
        <v>0.5</v>
      </c>
      <c r="P438" s="368">
        <v>32.94</v>
      </c>
      <c r="Q438" s="390">
        <v>1</v>
      </c>
      <c r="R438" s="367">
        <v>1</v>
      </c>
      <c r="S438" s="390">
        <v>1</v>
      </c>
      <c r="T438" s="432">
        <v>0.5</v>
      </c>
      <c r="U438" s="414">
        <v>1</v>
      </c>
    </row>
    <row r="439" spans="1:21" ht="14.4" customHeight="1" x14ac:dyDescent="0.3">
      <c r="A439" s="366">
        <v>29</v>
      </c>
      <c r="B439" s="367" t="s">
        <v>400</v>
      </c>
      <c r="C439" s="367">
        <v>89301292</v>
      </c>
      <c r="D439" s="430" t="s">
        <v>1417</v>
      </c>
      <c r="E439" s="431" t="s">
        <v>681</v>
      </c>
      <c r="F439" s="367" t="s">
        <v>667</v>
      </c>
      <c r="G439" s="367" t="s">
        <v>1348</v>
      </c>
      <c r="H439" s="367" t="s">
        <v>399</v>
      </c>
      <c r="I439" s="367" t="s">
        <v>1352</v>
      </c>
      <c r="J439" s="367" t="s">
        <v>1353</v>
      </c>
      <c r="K439" s="367" t="s">
        <v>1354</v>
      </c>
      <c r="L439" s="368">
        <v>0</v>
      </c>
      <c r="M439" s="368">
        <v>0</v>
      </c>
      <c r="N439" s="367">
        <v>1</v>
      </c>
      <c r="O439" s="432">
        <v>0.5</v>
      </c>
      <c r="P439" s="368">
        <v>0</v>
      </c>
      <c r="Q439" s="390"/>
      <c r="R439" s="367">
        <v>1</v>
      </c>
      <c r="S439" s="390">
        <v>1</v>
      </c>
      <c r="T439" s="432">
        <v>0.5</v>
      </c>
      <c r="U439" s="414">
        <v>1</v>
      </c>
    </row>
    <row r="440" spans="1:21" ht="14.4" customHeight="1" x14ac:dyDescent="0.3">
      <c r="A440" s="366">
        <v>29</v>
      </c>
      <c r="B440" s="367" t="s">
        <v>400</v>
      </c>
      <c r="C440" s="367">
        <v>89301292</v>
      </c>
      <c r="D440" s="430" t="s">
        <v>1417</v>
      </c>
      <c r="E440" s="431" t="s">
        <v>681</v>
      </c>
      <c r="F440" s="367" t="s">
        <v>667</v>
      </c>
      <c r="G440" s="367" t="s">
        <v>776</v>
      </c>
      <c r="H440" s="367" t="s">
        <v>399</v>
      </c>
      <c r="I440" s="367" t="s">
        <v>585</v>
      </c>
      <c r="J440" s="367" t="s">
        <v>586</v>
      </c>
      <c r="K440" s="367" t="s">
        <v>777</v>
      </c>
      <c r="L440" s="368">
        <v>38.65</v>
      </c>
      <c r="M440" s="368">
        <v>425.15</v>
      </c>
      <c r="N440" s="367">
        <v>11</v>
      </c>
      <c r="O440" s="432">
        <v>7.5</v>
      </c>
      <c r="P440" s="368">
        <v>309.2</v>
      </c>
      <c r="Q440" s="390">
        <v>0.72727272727272729</v>
      </c>
      <c r="R440" s="367">
        <v>8</v>
      </c>
      <c r="S440" s="390">
        <v>0.72727272727272729</v>
      </c>
      <c r="T440" s="432">
        <v>4.5</v>
      </c>
      <c r="U440" s="414">
        <v>0.6</v>
      </c>
    </row>
    <row r="441" spans="1:21" ht="14.4" customHeight="1" x14ac:dyDescent="0.3">
      <c r="A441" s="366">
        <v>29</v>
      </c>
      <c r="B441" s="367" t="s">
        <v>400</v>
      </c>
      <c r="C441" s="367">
        <v>89301292</v>
      </c>
      <c r="D441" s="430" t="s">
        <v>1417</v>
      </c>
      <c r="E441" s="431" t="s">
        <v>681</v>
      </c>
      <c r="F441" s="367" t="s">
        <v>667</v>
      </c>
      <c r="G441" s="367" t="s">
        <v>1355</v>
      </c>
      <c r="H441" s="367" t="s">
        <v>399</v>
      </c>
      <c r="I441" s="367" t="s">
        <v>1356</v>
      </c>
      <c r="J441" s="367" t="s">
        <v>1357</v>
      </c>
      <c r="K441" s="367" t="s">
        <v>1358</v>
      </c>
      <c r="L441" s="368">
        <v>95.08</v>
      </c>
      <c r="M441" s="368">
        <v>855.72</v>
      </c>
      <c r="N441" s="367">
        <v>9</v>
      </c>
      <c r="O441" s="432">
        <v>3</v>
      </c>
      <c r="P441" s="368"/>
      <c r="Q441" s="390">
        <v>0</v>
      </c>
      <c r="R441" s="367"/>
      <c r="S441" s="390">
        <v>0</v>
      </c>
      <c r="T441" s="432"/>
      <c r="U441" s="414">
        <v>0</v>
      </c>
    </row>
    <row r="442" spans="1:21" ht="14.4" customHeight="1" x14ac:dyDescent="0.3">
      <c r="A442" s="366">
        <v>29</v>
      </c>
      <c r="B442" s="367" t="s">
        <v>400</v>
      </c>
      <c r="C442" s="367">
        <v>89301292</v>
      </c>
      <c r="D442" s="430" t="s">
        <v>1417</v>
      </c>
      <c r="E442" s="431" t="s">
        <v>681</v>
      </c>
      <c r="F442" s="367" t="s">
        <v>667</v>
      </c>
      <c r="G442" s="367" t="s">
        <v>1359</v>
      </c>
      <c r="H442" s="367" t="s">
        <v>399</v>
      </c>
      <c r="I442" s="367" t="s">
        <v>1360</v>
      </c>
      <c r="J442" s="367" t="s">
        <v>1361</v>
      </c>
      <c r="K442" s="367" t="s">
        <v>1362</v>
      </c>
      <c r="L442" s="368">
        <v>136.58000000000001</v>
      </c>
      <c r="M442" s="368">
        <v>136.58000000000001</v>
      </c>
      <c r="N442" s="367">
        <v>1</v>
      </c>
      <c r="O442" s="432">
        <v>1</v>
      </c>
      <c r="P442" s="368">
        <v>136.58000000000001</v>
      </c>
      <c r="Q442" s="390">
        <v>1</v>
      </c>
      <c r="R442" s="367">
        <v>1</v>
      </c>
      <c r="S442" s="390">
        <v>1</v>
      </c>
      <c r="T442" s="432">
        <v>1</v>
      </c>
      <c r="U442" s="414">
        <v>1</v>
      </c>
    </row>
    <row r="443" spans="1:21" ht="14.4" customHeight="1" x14ac:dyDescent="0.3">
      <c r="A443" s="366">
        <v>29</v>
      </c>
      <c r="B443" s="367" t="s">
        <v>400</v>
      </c>
      <c r="C443" s="367">
        <v>89301292</v>
      </c>
      <c r="D443" s="430" t="s">
        <v>1417</v>
      </c>
      <c r="E443" s="431" t="s">
        <v>681</v>
      </c>
      <c r="F443" s="367" t="s">
        <v>667</v>
      </c>
      <c r="G443" s="367" t="s">
        <v>797</v>
      </c>
      <c r="H443" s="367" t="s">
        <v>571</v>
      </c>
      <c r="I443" s="367" t="s">
        <v>801</v>
      </c>
      <c r="J443" s="367" t="s">
        <v>799</v>
      </c>
      <c r="K443" s="367" t="s">
        <v>802</v>
      </c>
      <c r="L443" s="368">
        <v>96.63</v>
      </c>
      <c r="M443" s="368">
        <v>96.63</v>
      </c>
      <c r="N443" s="367">
        <v>1</v>
      </c>
      <c r="O443" s="432">
        <v>1</v>
      </c>
      <c r="P443" s="368">
        <v>96.63</v>
      </c>
      <c r="Q443" s="390">
        <v>1</v>
      </c>
      <c r="R443" s="367">
        <v>1</v>
      </c>
      <c r="S443" s="390">
        <v>1</v>
      </c>
      <c r="T443" s="432">
        <v>1</v>
      </c>
      <c r="U443" s="414">
        <v>1</v>
      </c>
    </row>
    <row r="444" spans="1:21" ht="14.4" customHeight="1" x14ac:dyDescent="0.3">
      <c r="A444" s="366">
        <v>29</v>
      </c>
      <c r="B444" s="367" t="s">
        <v>400</v>
      </c>
      <c r="C444" s="367">
        <v>89301292</v>
      </c>
      <c r="D444" s="430" t="s">
        <v>1417</v>
      </c>
      <c r="E444" s="431" t="s">
        <v>681</v>
      </c>
      <c r="F444" s="367" t="s">
        <v>667</v>
      </c>
      <c r="G444" s="367" t="s">
        <v>1363</v>
      </c>
      <c r="H444" s="367" t="s">
        <v>399</v>
      </c>
      <c r="I444" s="367" t="s">
        <v>1364</v>
      </c>
      <c r="J444" s="367" t="s">
        <v>1365</v>
      </c>
      <c r="K444" s="367" t="s">
        <v>1366</v>
      </c>
      <c r="L444" s="368">
        <v>92.4</v>
      </c>
      <c r="M444" s="368">
        <v>92.4</v>
      </c>
      <c r="N444" s="367">
        <v>1</v>
      </c>
      <c r="O444" s="432">
        <v>0.5</v>
      </c>
      <c r="P444" s="368"/>
      <c r="Q444" s="390">
        <v>0</v>
      </c>
      <c r="R444" s="367"/>
      <c r="S444" s="390">
        <v>0</v>
      </c>
      <c r="T444" s="432"/>
      <c r="U444" s="414">
        <v>0</v>
      </c>
    </row>
    <row r="445" spans="1:21" ht="14.4" customHeight="1" x14ac:dyDescent="0.3">
      <c r="A445" s="366">
        <v>29</v>
      </c>
      <c r="B445" s="367" t="s">
        <v>400</v>
      </c>
      <c r="C445" s="367">
        <v>89301292</v>
      </c>
      <c r="D445" s="430" t="s">
        <v>1417</v>
      </c>
      <c r="E445" s="431" t="s">
        <v>681</v>
      </c>
      <c r="F445" s="367" t="s">
        <v>667</v>
      </c>
      <c r="G445" s="367" t="s">
        <v>1367</v>
      </c>
      <c r="H445" s="367" t="s">
        <v>399</v>
      </c>
      <c r="I445" s="367" t="s">
        <v>1368</v>
      </c>
      <c r="J445" s="367" t="s">
        <v>1369</v>
      </c>
      <c r="K445" s="367" t="s">
        <v>1370</v>
      </c>
      <c r="L445" s="368">
        <v>305.08</v>
      </c>
      <c r="M445" s="368">
        <v>305.08</v>
      </c>
      <c r="N445" s="367">
        <v>1</v>
      </c>
      <c r="O445" s="432">
        <v>1</v>
      </c>
      <c r="P445" s="368"/>
      <c r="Q445" s="390">
        <v>0</v>
      </c>
      <c r="R445" s="367"/>
      <c r="S445" s="390">
        <v>0</v>
      </c>
      <c r="T445" s="432"/>
      <c r="U445" s="414">
        <v>0</v>
      </c>
    </row>
    <row r="446" spans="1:21" ht="14.4" customHeight="1" x14ac:dyDescent="0.3">
      <c r="A446" s="366">
        <v>29</v>
      </c>
      <c r="B446" s="367" t="s">
        <v>400</v>
      </c>
      <c r="C446" s="367">
        <v>89301292</v>
      </c>
      <c r="D446" s="430" t="s">
        <v>1417</v>
      </c>
      <c r="E446" s="431" t="s">
        <v>681</v>
      </c>
      <c r="F446" s="367" t="s">
        <v>667</v>
      </c>
      <c r="G446" s="367" t="s">
        <v>1073</v>
      </c>
      <c r="H446" s="367" t="s">
        <v>399</v>
      </c>
      <c r="I446" s="367" t="s">
        <v>1074</v>
      </c>
      <c r="J446" s="367" t="s">
        <v>1075</v>
      </c>
      <c r="K446" s="367" t="s">
        <v>1076</v>
      </c>
      <c r="L446" s="368">
        <v>210.11</v>
      </c>
      <c r="M446" s="368">
        <v>840.44</v>
      </c>
      <c r="N446" s="367">
        <v>4</v>
      </c>
      <c r="O446" s="432">
        <v>3</v>
      </c>
      <c r="P446" s="368">
        <v>210.11</v>
      </c>
      <c r="Q446" s="390">
        <v>0.25</v>
      </c>
      <c r="R446" s="367">
        <v>1</v>
      </c>
      <c r="S446" s="390">
        <v>0.25</v>
      </c>
      <c r="T446" s="432">
        <v>1</v>
      </c>
      <c r="U446" s="414">
        <v>0.33333333333333331</v>
      </c>
    </row>
    <row r="447" spans="1:21" ht="14.4" customHeight="1" x14ac:dyDescent="0.3">
      <c r="A447" s="366">
        <v>29</v>
      </c>
      <c r="B447" s="367" t="s">
        <v>400</v>
      </c>
      <c r="C447" s="367">
        <v>89301292</v>
      </c>
      <c r="D447" s="430" t="s">
        <v>1417</v>
      </c>
      <c r="E447" s="431" t="s">
        <v>681</v>
      </c>
      <c r="F447" s="367" t="s">
        <v>667</v>
      </c>
      <c r="G447" s="367" t="s">
        <v>1073</v>
      </c>
      <c r="H447" s="367" t="s">
        <v>399</v>
      </c>
      <c r="I447" s="367" t="s">
        <v>1074</v>
      </c>
      <c r="J447" s="367" t="s">
        <v>1075</v>
      </c>
      <c r="K447" s="367" t="s">
        <v>1076</v>
      </c>
      <c r="L447" s="368">
        <v>194.73</v>
      </c>
      <c r="M447" s="368">
        <v>584.18999999999994</v>
      </c>
      <c r="N447" s="367">
        <v>3</v>
      </c>
      <c r="O447" s="432">
        <v>2</v>
      </c>
      <c r="P447" s="368">
        <v>584.18999999999994</v>
      </c>
      <c r="Q447" s="390">
        <v>1</v>
      </c>
      <c r="R447" s="367">
        <v>3</v>
      </c>
      <c r="S447" s="390">
        <v>1</v>
      </c>
      <c r="T447" s="432">
        <v>2</v>
      </c>
      <c r="U447" s="414">
        <v>1</v>
      </c>
    </row>
    <row r="448" spans="1:21" ht="14.4" customHeight="1" x14ac:dyDescent="0.3">
      <c r="A448" s="366">
        <v>29</v>
      </c>
      <c r="B448" s="367" t="s">
        <v>400</v>
      </c>
      <c r="C448" s="367">
        <v>89301292</v>
      </c>
      <c r="D448" s="430" t="s">
        <v>1417</v>
      </c>
      <c r="E448" s="431" t="s">
        <v>681</v>
      </c>
      <c r="F448" s="367" t="s">
        <v>667</v>
      </c>
      <c r="G448" s="367" t="s">
        <v>850</v>
      </c>
      <c r="H448" s="367" t="s">
        <v>399</v>
      </c>
      <c r="I448" s="367" t="s">
        <v>1198</v>
      </c>
      <c r="J448" s="367" t="s">
        <v>1195</v>
      </c>
      <c r="K448" s="367" t="s">
        <v>855</v>
      </c>
      <c r="L448" s="368">
        <v>40.64</v>
      </c>
      <c r="M448" s="368">
        <v>40.64</v>
      </c>
      <c r="N448" s="367">
        <v>1</v>
      </c>
      <c r="O448" s="432">
        <v>0.5</v>
      </c>
      <c r="P448" s="368">
        <v>40.64</v>
      </c>
      <c r="Q448" s="390">
        <v>1</v>
      </c>
      <c r="R448" s="367">
        <v>1</v>
      </c>
      <c r="S448" s="390">
        <v>1</v>
      </c>
      <c r="T448" s="432">
        <v>0.5</v>
      </c>
      <c r="U448" s="414">
        <v>1</v>
      </c>
    </row>
    <row r="449" spans="1:21" ht="14.4" customHeight="1" x14ac:dyDescent="0.3">
      <c r="A449" s="366">
        <v>29</v>
      </c>
      <c r="B449" s="367" t="s">
        <v>400</v>
      </c>
      <c r="C449" s="367">
        <v>89301292</v>
      </c>
      <c r="D449" s="430" t="s">
        <v>1417</v>
      </c>
      <c r="E449" s="431" t="s">
        <v>681</v>
      </c>
      <c r="F449" s="367" t="s">
        <v>667</v>
      </c>
      <c r="G449" s="367" t="s">
        <v>850</v>
      </c>
      <c r="H449" s="367" t="s">
        <v>399</v>
      </c>
      <c r="I449" s="367" t="s">
        <v>854</v>
      </c>
      <c r="J449" s="367" t="s">
        <v>852</v>
      </c>
      <c r="K449" s="367" t="s">
        <v>855</v>
      </c>
      <c r="L449" s="368">
        <v>102.89</v>
      </c>
      <c r="M449" s="368">
        <v>102.89</v>
      </c>
      <c r="N449" s="367">
        <v>1</v>
      </c>
      <c r="O449" s="432">
        <v>1</v>
      </c>
      <c r="P449" s="368"/>
      <c r="Q449" s="390">
        <v>0</v>
      </c>
      <c r="R449" s="367"/>
      <c r="S449" s="390">
        <v>0</v>
      </c>
      <c r="T449" s="432"/>
      <c r="U449" s="414">
        <v>0</v>
      </c>
    </row>
    <row r="450" spans="1:21" ht="14.4" customHeight="1" x14ac:dyDescent="0.3">
      <c r="A450" s="366">
        <v>29</v>
      </c>
      <c r="B450" s="367" t="s">
        <v>400</v>
      </c>
      <c r="C450" s="367">
        <v>89301292</v>
      </c>
      <c r="D450" s="430" t="s">
        <v>1417</v>
      </c>
      <c r="E450" s="431" t="s">
        <v>681</v>
      </c>
      <c r="F450" s="367" t="s">
        <v>667</v>
      </c>
      <c r="G450" s="367" t="s">
        <v>1110</v>
      </c>
      <c r="H450" s="367" t="s">
        <v>399</v>
      </c>
      <c r="I450" s="367" t="s">
        <v>1371</v>
      </c>
      <c r="J450" s="367" t="s">
        <v>1372</v>
      </c>
      <c r="K450" s="367" t="s">
        <v>1113</v>
      </c>
      <c r="L450" s="368">
        <v>0</v>
      </c>
      <c r="M450" s="368">
        <v>0</v>
      </c>
      <c r="N450" s="367">
        <v>1</v>
      </c>
      <c r="O450" s="432">
        <v>0.5</v>
      </c>
      <c r="P450" s="368">
        <v>0</v>
      </c>
      <c r="Q450" s="390"/>
      <c r="R450" s="367">
        <v>1</v>
      </c>
      <c r="S450" s="390">
        <v>1</v>
      </c>
      <c r="T450" s="432">
        <v>0.5</v>
      </c>
      <c r="U450" s="414">
        <v>1</v>
      </c>
    </row>
    <row r="451" spans="1:21" ht="14.4" customHeight="1" x14ac:dyDescent="0.3">
      <c r="A451" s="366">
        <v>29</v>
      </c>
      <c r="B451" s="367" t="s">
        <v>400</v>
      </c>
      <c r="C451" s="367">
        <v>89301292</v>
      </c>
      <c r="D451" s="430" t="s">
        <v>1417</v>
      </c>
      <c r="E451" s="431" t="s">
        <v>681</v>
      </c>
      <c r="F451" s="367" t="s">
        <v>668</v>
      </c>
      <c r="G451" s="367" t="s">
        <v>697</v>
      </c>
      <c r="H451" s="367" t="s">
        <v>399</v>
      </c>
      <c r="I451" s="367" t="s">
        <v>698</v>
      </c>
      <c r="J451" s="367" t="s">
        <v>699</v>
      </c>
      <c r="K451" s="367" t="s">
        <v>700</v>
      </c>
      <c r="L451" s="368">
        <v>566</v>
      </c>
      <c r="M451" s="368">
        <v>1132</v>
      </c>
      <c r="N451" s="367">
        <v>2</v>
      </c>
      <c r="O451" s="432">
        <v>1</v>
      </c>
      <c r="P451" s="368"/>
      <c r="Q451" s="390">
        <v>0</v>
      </c>
      <c r="R451" s="367"/>
      <c r="S451" s="390">
        <v>0</v>
      </c>
      <c r="T451" s="432"/>
      <c r="U451" s="414">
        <v>0</v>
      </c>
    </row>
    <row r="452" spans="1:21" ht="14.4" customHeight="1" x14ac:dyDescent="0.3">
      <c r="A452" s="366">
        <v>29</v>
      </c>
      <c r="B452" s="367" t="s">
        <v>400</v>
      </c>
      <c r="C452" s="367">
        <v>89301292</v>
      </c>
      <c r="D452" s="430" t="s">
        <v>1417</v>
      </c>
      <c r="E452" s="431" t="s">
        <v>681</v>
      </c>
      <c r="F452" s="367" t="s">
        <v>668</v>
      </c>
      <c r="G452" s="367" t="s">
        <v>701</v>
      </c>
      <c r="H452" s="367" t="s">
        <v>399</v>
      </c>
      <c r="I452" s="367" t="s">
        <v>1210</v>
      </c>
      <c r="J452" s="367" t="s">
        <v>1211</v>
      </c>
      <c r="K452" s="367" t="s">
        <v>1212</v>
      </c>
      <c r="L452" s="368">
        <v>144.05000000000001</v>
      </c>
      <c r="M452" s="368">
        <v>144.05000000000001</v>
      </c>
      <c r="N452" s="367">
        <v>1</v>
      </c>
      <c r="O452" s="432">
        <v>1</v>
      </c>
      <c r="P452" s="368"/>
      <c r="Q452" s="390">
        <v>0</v>
      </c>
      <c r="R452" s="367"/>
      <c r="S452" s="390">
        <v>0</v>
      </c>
      <c r="T452" s="432"/>
      <c r="U452" s="414">
        <v>0</v>
      </c>
    </row>
    <row r="453" spans="1:21" ht="14.4" customHeight="1" x14ac:dyDescent="0.3">
      <c r="A453" s="366">
        <v>29</v>
      </c>
      <c r="B453" s="367" t="s">
        <v>400</v>
      </c>
      <c r="C453" s="367">
        <v>89301292</v>
      </c>
      <c r="D453" s="430" t="s">
        <v>1417</v>
      </c>
      <c r="E453" s="431" t="s">
        <v>681</v>
      </c>
      <c r="F453" s="367" t="s">
        <v>668</v>
      </c>
      <c r="G453" s="367" t="s">
        <v>701</v>
      </c>
      <c r="H453" s="367" t="s">
        <v>399</v>
      </c>
      <c r="I453" s="367" t="s">
        <v>702</v>
      </c>
      <c r="J453" s="367" t="s">
        <v>703</v>
      </c>
      <c r="K453" s="367" t="s">
        <v>704</v>
      </c>
      <c r="L453" s="368">
        <v>200</v>
      </c>
      <c r="M453" s="368">
        <v>1400</v>
      </c>
      <c r="N453" s="367">
        <v>7</v>
      </c>
      <c r="O453" s="432">
        <v>3</v>
      </c>
      <c r="P453" s="368">
        <v>800</v>
      </c>
      <c r="Q453" s="390">
        <v>0.5714285714285714</v>
      </c>
      <c r="R453" s="367">
        <v>4</v>
      </c>
      <c r="S453" s="390">
        <v>0.5714285714285714</v>
      </c>
      <c r="T453" s="432">
        <v>2</v>
      </c>
      <c r="U453" s="414">
        <v>0.66666666666666663</v>
      </c>
    </row>
    <row r="454" spans="1:21" ht="14.4" customHeight="1" x14ac:dyDescent="0.3">
      <c r="A454" s="366">
        <v>29</v>
      </c>
      <c r="B454" s="367" t="s">
        <v>400</v>
      </c>
      <c r="C454" s="367">
        <v>89301292</v>
      </c>
      <c r="D454" s="430" t="s">
        <v>1417</v>
      </c>
      <c r="E454" s="431" t="s">
        <v>681</v>
      </c>
      <c r="F454" s="367" t="s">
        <v>668</v>
      </c>
      <c r="G454" s="367" t="s">
        <v>701</v>
      </c>
      <c r="H454" s="367" t="s">
        <v>399</v>
      </c>
      <c r="I454" s="367" t="s">
        <v>1373</v>
      </c>
      <c r="J454" s="367" t="s">
        <v>891</v>
      </c>
      <c r="K454" s="367" t="s">
        <v>1374</v>
      </c>
      <c r="L454" s="368">
        <v>178</v>
      </c>
      <c r="M454" s="368">
        <v>178</v>
      </c>
      <c r="N454" s="367">
        <v>1</v>
      </c>
      <c r="O454" s="432">
        <v>1</v>
      </c>
      <c r="P454" s="368"/>
      <c r="Q454" s="390">
        <v>0</v>
      </c>
      <c r="R454" s="367"/>
      <c r="S454" s="390">
        <v>0</v>
      </c>
      <c r="T454" s="432"/>
      <c r="U454" s="414">
        <v>0</v>
      </c>
    </row>
    <row r="455" spans="1:21" ht="14.4" customHeight="1" x14ac:dyDescent="0.3">
      <c r="A455" s="366">
        <v>29</v>
      </c>
      <c r="B455" s="367" t="s">
        <v>400</v>
      </c>
      <c r="C455" s="367">
        <v>89301292</v>
      </c>
      <c r="D455" s="430" t="s">
        <v>1417</v>
      </c>
      <c r="E455" s="431" t="s">
        <v>681</v>
      </c>
      <c r="F455" s="367" t="s">
        <v>668</v>
      </c>
      <c r="G455" s="367" t="s">
        <v>701</v>
      </c>
      <c r="H455" s="367" t="s">
        <v>399</v>
      </c>
      <c r="I455" s="367" t="s">
        <v>1220</v>
      </c>
      <c r="J455" s="367" t="s">
        <v>885</v>
      </c>
      <c r="K455" s="367" t="s">
        <v>1221</v>
      </c>
      <c r="L455" s="368">
        <v>119.18</v>
      </c>
      <c r="M455" s="368">
        <v>119.18</v>
      </c>
      <c r="N455" s="367">
        <v>1</v>
      </c>
      <c r="O455" s="432">
        <v>1</v>
      </c>
      <c r="P455" s="368"/>
      <c r="Q455" s="390">
        <v>0</v>
      </c>
      <c r="R455" s="367"/>
      <c r="S455" s="390">
        <v>0</v>
      </c>
      <c r="T455" s="432"/>
      <c r="U455" s="414">
        <v>0</v>
      </c>
    </row>
    <row r="456" spans="1:21" ht="14.4" customHeight="1" x14ac:dyDescent="0.3">
      <c r="A456" s="366">
        <v>29</v>
      </c>
      <c r="B456" s="367" t="s">
        <v>400</v>
      </c>
      <c r="C456" s="367">
        <v>89301292</v>
      </c>
      <c r="D456" s="430" t="s">
        <v>1417</v>
      </c>
      <c r="E456" s="431" t="s">
        <v>681</v>
      </c>
      <c r="F456" s="367" t="s">
        <v>668</v>
      </c>
      <c r="G456" s="367" t="s">
        <v>701</v>
      </c>
      <c r="H456" s="367" t="s">
        <v>399</v>
      </c>
      <c r="I456" s="367" t="s">
        <v>1375</v>
      </c>
      <c r="J456" s="367" t="s">
        <v>1376</v>
      </c>
      <c r="K456" s="367" t="s">
        <v>1377</v>
      </c>
      <c r="L456" s="368">
        <v>30</v>
      </c>
      <c r="M456" s="368">
        <v>30</v>
      </c>
      <c r="N456" s="367">
        <v>1</v>
      </c>
      <c r="O456" s="432">
        <v>1</v>
      </c>
      <c r="P456" s="368"/>
      <c r="Q456" s="390">
        <v>0</v>
      </c>
      <c r="R456" s="367"/>
      <c r="S456" s="390">
        <v>0</v>
      </c>
      <c r="T456" s="432"/>
      <c r="U456" s="414">
        <v>0</v>
      </c>
    </row>
    <row r="457" spans="1:21" ht="14.4" customHeight="1" x14ac:dyDescent="0.3">
      <c r="A457" s="366">
        <v>29</v>
      </c>
      <c r="B457" s="367" t="s">
        <v>400</v>
      </c>
      <c r="C457" s="367">
        <v>89301292</v>
      </c>
      <c r="D457" s="430" t="s">
        <v>1417</v>
      </c>
      <c r="E457" s="431" t="s">
        <v>681</v>
      </c>
      <c r="F457" s="367" t="s">
        <v>668</v>
      </c>
      <c r="G457" s="367" t="s">
        <v>701</v>
      </c>
      <c r="H457" s="367" t="s">
        <v>399</v>
      </c>
      <c r="I457" s="367" t="s">
        <v>1378</v>
      </c>
      <c r="J457" s="367" t="s">
        <v>1379</v>
      </c>
      <c r="K457" s="367" t="s">
        <v>1380</v>
      </c>
      <c r="L457" s="368">
        <v>144</v>
      </c>
      <c r="M457" s="368">
        <v>432</v>
      </c>
      <c r="N457" s="367">
        <v>3</v>
      </c>
      <c r="O457" s="432">
        <v>1</v>
      </c>
      <c r="P457" s="368"/>
      <c r="Q457" s="390">
        <v>0</v>
      </c>
      <c r="R457" s="367"/>
      <c r="S457" s="390">
        <v>0</v>
      </c>
      <c r="T457" s="432"/>
      <c r="U457" s="414">
        <v>0</v>
      </c>
    </row>
    <row r="458" spans="1:21" ht="14.4" customHeight="1" x14ac:dyDescent="0.3">
      <c r="A458" s="366">
        <v>29</v>
      </c>
      <c r="B458" s="367" t="s">
        <v>400</v>
      </c>
      <c r="C458" s="367">
        <v>89301292</v>
      </c>
      <c r="D458" s="430" t="s">
        <v>1417</v>
      </c>
      <c r="E458" s="431" t="s">
        <v>681</v>
      </c>
      <c r="F458" s="367" t="s">
        <v>668</v>
      </c>
      <c r="G458" s="367" t="s">
        <v>705</v>
      </c>
      <c r="H458" s="367" t="s">
        <v>399</v>
      </c>
      <c r="I458" s="367" t="s">
        <v>914</v>
      </c>
      <c r="J458" s="367" t="s">
        <v>915</v>
      </c>
      <c r="K458" s="367" t="s">
        <v>916</v>
      </c>
      <c r="L458" s="368">
        <v>200</v>
      </c>
      <c r="M458" s="368">
        <v>400</v>
      </c>
      <c r="N458" s="367">
        <v>2</v>
      </c>
      <c r="O458" s="432">
        <v>1</v>
      </c>
      <c r="P458" s="368">
        <v>400</v>
      </c>
      <c r="Q458" s="390">
        <v>1</v>
      </c>
      <c r="R458" s="367">
        <v>2</v>
      </c>
      <c r="S458" s="390">
        <v>1</v>
      </c>
      <c r="T458" s="432">
        <v>1</v>
      </c>
      <c r="U458" s="414">
        <v>1</v>
      </c>
    </row>
    <row r="459" spans="1:21" ht="14.4" customHeight="1" x14ac:dyDescent="0.3">
      <c r="A459" s="366">
        <v>29</v>
      </c>
      <c r="B459" s="367" t="s">
        <v>400</v>
      </c>
      <c r="C459" s="367">
        <v>89301292</v>
      </c>
      <c r="D459" s="430" t="s">
        <v>1417</v>
      </c>
      <c r="E459" s="431" t="s">
        <v>681</v>
      </c>
      <c r="F459" s="367" t="s">
        <v>668</v>
      </c>
      <c r="G459" s="367" t="s">
        <v>709</v>
      </c>
      <c r="H459" s="367" t="s">
        <v>399</v>
      </c>
      <c r="I459" s="367" t="s">
        <v>920</v>
      </c>
      <c r="J459" s="367" t="s">
        <v>918</v>
      </c>
      <c r="K459" s="367" t="s">
        <v>921</v>
      </c>
      <c r="L459" s="368">
        <v>58.5</v>
      </c>
      <c r="M459" s="368">
        <v>58.5</v>
      </c>
      <c r="N459" s="367">
        <v>1</v>
      </c>
      <c r="O459" s="432">
        <v>1</v>
      </c>
      <c r="P459" s="368"/>
      <c r="Q459" s="390">
        <v>0</v>
      </c>
      <c r="R459" s="367"/>
      <c r="S459" s="390">
        <v>0</v>
      </c>
      <c r="T459" s="432"/>
      <c r="U459" s="414">
        <v>0</v>
      </c>
    </row>
    <row r="460" spans="1:21" ht="14.4" customHeight="1" x14ac:dyDescent="0.3">
      <c r="A460" s="366">
        <v>29</v>
      </c>
      <c r="B460" s="367" t="s">
        <v>400</v>
      </c>
      <c r="C460" s="367">
        <v>89301292</v>
      </c>
      <c r="D460" s="430" t="s">
        <v>1417</v>
      </c>
      <c r="E460" s="431" t="s">
        <v>681</v>
      </c>
      <c r="F460" s="367" t="s">
        <v>668</v>
      </c>
      <c r="G460" s="367" t="s">
        <v>709</v>
      </c>
      <c r="H460" s="367" t="s">
        <v>399</v>
      </c>
      <c r="I460" s="367" t="s">
        <v>1056</v>
      </c>
      <c r="J460" s="367" t="s">
        <v>1057</v>
      </c>
      <c r="K460" s="367" t="s">
        <v>1058</v>
      </c>
      <c r="L460" s="368">
        <v>378.48</v>
      </c>
      <c r="M460" s="368">
        <v>378.48</v>
      </c>
      <c r="N460" s="367">
        <v>1</v>
      </c>
      <c r="O460" s="432">
        <v>1</v>
      </c>
      <c r="P460" s="368">
        <v>378.48</v>
      </c>
      <c r="Q460" s="390">
        <v>1</v>
      </c>
      <c r="R460" s="367">
        <v>1</v>
      </c>
      <c r="S460" s="390">
        <v>1</v>
      </c>
      <c r="T460" s="432">
        <v>1</v>
      </c>
      <c r="U460" s="414">
        <v>1</v>
      </c>
    </row>
    <row r="461" spans="1:21" ht="14.4" customHeight="1" x14ac:dyDescent="0.3">
      <c r="A461" s="366">
        <v>29</v>
      </c>
      <c r="B461" s="367" t="s">
        <v>400</v>
      </c>
      <c r="C461" s="367">
        <v>89301292</v>
      </c>
      <c r="D461" s="430" t="s">
        <v>1417</v>
      </c>
      <c r="E461" s="431" t="s">
        <v>682</v>
      </c>
      <c r="F461" s="367" t="s">
        <v>667</v>
      </c>
      <c r="G461" s="367" t="s">
        <v>684</v>
      </c>
      <c r="H461" s="367" t="s">
        <v>571</v>
      </c>
      <c r="I461" s="367" t="s">
        <v>720</v>
      </c>
      <c r="J461" s="367" t="s">
        <v>686</v>
      </c>
      <c r="K461" s="367" t="s">
        <v>719</v>
      </c>
      <c r="L461" s="368">
        <v>333.31</v>
      </c>
      <c r="M461" s="368">
        <v>999.93000000000006</v>
      </c>
      <c r="N461" s="367">
        <v>3</v>
      </c>
      <c r="O461" s="432">
        <v>2.5</v>
      </c>
      <c r="P461" s="368">
        <v>666.62</v>
      </c>
      <c r="Q461" s="390">
        <v>0.66666666666666663</v>
      </c>
      <c r="R461" s="367">
        <v>2</v>
      </c>
      <c r="S461" s="390">
        <v>0.66666666666666663</v>
      </c>
      <c r="T461" s="432">
        <v>1.5</v>
      </c>
      <c r="U461" s="414">
        <v>0.6</v>
      </c>
    </row>
    <row r="462" spans="1:21" ht="14.4" customHeight="1" x14ac:dyDescent="0.3">
      <c r="A462" s="366">
        <v>29</v>
      </c>
      <c r="B462" s="367" t="s">
        <v>400</v>
      </c>
      <c r="C462" s="367">
        <v>89301292</v>
      </c>
      <c r="D462" s="430" t="s">
        <v>1417</v>
      </c>
      <c r="E462" s="431" t="s">
        <v>682</v>
      </c>
      <c r="F462" s="367" t="s">
        <v>667</v>
      </c>
      <c r="G462" s="367" t="s">
        <v>684</v>
      </c>
      <c r="H462" s="367" t="s">
        <v>571</v>
      </c>
      <c r="I462" s="367" t="s">
        <v>931</v>
      </c>
      <c r="J462" s="367" t="s">
        <v>932</v>
      </c>
      <c r="K462" s="367" t="s">
        <v>933</v>
      </c>
      <c r="L462" s="368">
        <v>333.31</v>
      </c>
      <c r="M462" s="368">
        <v>333.31</v>
      </c>
      <c r="N462" s="367">
        <v>1</v>
      </c>
      <c r="O462" s="432">
        <v>1</v>
      </c>
      <c r="P462" s="368"/>
      <c r="Q462" s="390">
        <v>0</v>
      </c>
      <c r="R462" s="367"/>
      <c r="S462" s="390">
        <v>0</v>
      </c>
      <c r="T462" s="432"/>
      <c r="U462" s="414">
        <v>0</v>
      </c>
    </row>
    <row r="463" spans="1:21" ht="14.4" customHeight="1" x14ac:dyDescent="0.3">
      <c r="A463" s="366">
        <v>29</v>
      </c>
      <c r="B463" s="367" t="s">
        <v>400</v>
      </c>
      <c r="C463" s="367">
        <v>89301292</v>
      </c>
      <c r="D463" s="430" t="s">
        <v>1417</v>
      </c>
      <c r="E463" s="431" t="s">
        <v>682</v>
      </c>
      <c r="F463" s="367" t="s">
        <v>667</v>
      </c>
      <c r="G463" s="367" t="s">
        <v>994</v>
      </c>
      <c r="H463" s="367" t="s">
        <v>571</v>
      </c>
      <c r="I463" s="367" t="s">
        <v>995</v>
      </c>
      <c r="J463" s="367" t="s">
        <v>996</v>
      </c>
      <c r="K463" s="367" t="s">
        <v>731</v>
      </c>
      <c r="L463" s="368">
        <v>184.22</v>
      </c>
      <c r="M463" s="368">
        <v>552.66</v>
      </c>
      <c r="N463" s="367">
        <v>3</v>
      </c>
      <c r="O463" s="432">
        <v>1.5</v>
      </c>
      <c r="P463" s="368">
        <v>184.22</v>
      </c>
      <c r="Q463" s="390">
        <v>0.33333333333333337</v>
      </c>
      <c r="R463" s="367">
        <v>1</v>
      </c>
      <c r="S463" s="390">
        <v>0.33333333333333331</v>
      </c>
      <c r="T463" s="432">
        <v>1</v>
      </c>
      <c r="U463" s="414">
        <v>0.66666666666666663</v>
      </c>
    </row>
    <row r="464" spans="1:21" ht="14.4" customHeight="1" x14ac:dyDescent="0.3">
      <c r="A464" s="366">
        <v>29</v>
      </c>
      <c r="B464" s="367" t="s">
        <v>400</v>
      </c>
      <c r="C464" s="367">
        <v>89301292</v>
      </c>
      <c r="D464" s="430" t="s">
        <v>1417</v>
      </c>
      <c r="E464" s="431" t="s">
        <v>682</v>
      </c>
      <c r="F464" s="367" t="s">
        <v>667</v>
      </c>
      <c r="G464" s="367" t="s">
        <v>692</v>
      </c>
      <c r="H464" s="367" t="s">
        <v>399</v>
      </c>
      <c r="I464" s="367" t="s">
        <v>581</v>
      </c>
      <c r="J464" s="367" t="s">
        <v>582</v>
      </c>
      <c r="K464" s="367" t="s">
        <v>550</v>
      </c>
      <c r="L464" s="368">
        <v>31.64</v>
      </c>
      <c r="M464" s="368">
        <v>31.64</v>
      </c>
      <c r="N464" s="367">
        <v>1</v>
      </c>
      <c r="O464" s="432">
        <v>1</v>
      </c>
      <c r="P464" s="368">
        <v>31.64</v>
      </c>
      <c r="Q464" s="390">
        <v>1</v>
      </c>
      <c r="R464" s="367">
        <v>1</v>
      </c>
      <c r="S464" s="390">
        <v>1</v>
      </c>
      <c r="T464" s="432">
        <v>1</v>
      </c>
      <c r="U464" s="414">
        <v>1</v>
      </c>
    </row>
    <row r="465" spans="1:21" ht="14.4" customHeight="1" x14ac:dyDescent="0.3">
      <c r="A465" s="366">
        <v>29</v>
      </c>
      <c r="B465" s="367" t="s">
        <v>400</v>
      </c>
      <c r="C465" s="367">
        <v>89301292</v>
      </c>
      <c r="D465" s="430" t="s">
        <v>1417</v>
      </c>
      <c r="E465" s="431" t="s">
        <v>682</v>
      </c>
      <c r="F465" s="367" t="s">
        <v>667</v>
      </c>
      <c r="G465" s="367" t="s">
        <v>692</v>
      </c>
      <c r="H465" s="367" t="s">
        <v>399</v>
      </c>
      <c r="I465" s="367" t="s">
        <v>581</v>
      </c>
      <c r="J465" s="367" t="s">
        <v>582</v>
      </c>
      <c r="K465" s="367" t="s">
        <v>550</v>
      </c>
      <c r="L465" s="368">
        <v>50.27</v>
      </c>
      <c r="M465" s="368">
        <v>150.81</v>
      </c>
      <c r="N465" s="367">
        <v>3</v>
      </c>
      <c r="O465" s="432">
        <v>3</v>
      </c>
      <c r="P465" s="368">
        <v>150.81</v>
      </c>
      <c r="Q465" s="390">
        <v>1</v>
      </c>
      <c r="R465" s="367">
        <v>3</v>
      </c>
      <c r="S465" s="390">
        <v>1</v>
      </c>
      <c r="T465" s="432">
        <v>3</v>
      </c>
      <c r="U465" s="414">
        <v>1</v>
      </c>
    </row>
    <row r="466" spans="1:21" ht="14.4" customHeight="1" x14ac:dyDescent="0.3">
      <c r="A466" s="366">
        <v>29</v>
      </c>
      <c r="B466" s="367" t="s">
        <v>400</v>
      </c>
      <c r="C466" s="367">
        <v>89301292</v>
      </c>
      <c r="D466" s="430" t="s">
        <v>1417</v>
      </c>
      <c r="E466" s="431" t="s">
        <v>682</v>
      </c>
      <c r="F466" s="367" t="s">
        <v>667</v>
      </c>
      <c r="G466" s="367" t="s">
        <v>764</v>
      </c>
      <c r="H466" s="367" t="s">
        <v>399</v>
      </c>
      <c r="I466" s="367" t="s">
        <v>765</v>
      </c>
      <c r="J466" s="367" t="s">
        <v>766</v>
      </c>
      <c r="K466" s="367" t="s">
        <v>1381</v>
      </c>
      <c r="L466" s="368">
        <v>0</v>
      </c>
      <c r="M466" s="368">
        <v>0</v>
      </c>
      <c r="N466" s="367">
        <v>10</v>
      </c>
      <c r="O466" s="432">
        <v>3.5</v>
      </c>
      <c r="P466" s="368">
        <v>0</v>
      </c>
      <c r="Q466" s="390"/>
      <c r="R466" s="367">
        <v>3</v>
      </c>
      <c r="S466" s="390">
        <v>0.3</v>
      </c>
      <c r="T466" s="432">
        <v>0.5</v>
      </c>
      <c r="U466" s="414">
        <v>0.14285714285714285</v>
      </c>
    </row>
    <row r="467" spans="1:21" ht="14.4" customHeight="1" x14ac:dyDescent="0.3">
      <c r="A467" s="366">
        <v>29</v>
      </c>
      <c r="B467" s="367" t="s">
        <v>400</v>
      </c>
      <c r="C467" s="367">
        <v>89301292</v>
      </c>
      <c r="D467" s="430" t="s">
        <v>1417</v>
      </c>
      <c r="E467" s="431" t="s">
        <v>682</v>
      </c>
      <c r="F467" s="367" t="s">
        <v>667</v>
      </c>
      <c r="G467" s="367" t="s">
        <v>764</v>
      </c>
      <c r="H467" s="367" t="s">
        <v>399</v>
      </c>
      <c r="I467" s="367" t="s">
        <v>765</v>
      </c>
      <c r="J467" s="367" t="s">
        <v>766</v>
      </c>
      <c r="K467" s="367" t="s">
        <v>767</v>
      </c>
      <c r="L467" s="368">
        <v>0</v>
      </c>
      <c r="M467" s="368">
        <v>0</v>
      </c>
      <c r="N467" s="367">
        <v>2</v>
      </c>
      <c r="O467" s="432">
        <v>0.5</v>
      </c>
      <c r="P467" s="368"/>
      <c r="Q467" s="390"/>
      <c r="R467" s="367"/>
      <c r="S467" s="390">
        <v>0</v>
      </c>
      <c r="T467" s="432"/>
      <c r="U467" s="414">
        <v>0</v>
      </c>
    </row>
    <row r="468" spans="1:21" ht="14.4" customHeight="1" x14ac:dyDescent="0.3">
      <c r="A468" s="366">
        <v>29</v>
      </c>
      <c r="B468" s="367" t="s">
        <v>400</v>
      </c>
      <c r="C468" s="367">
        <v>89301292</v>
      </c>
      <c r="D468" s="430" t="s">
        <v>1417</v>
      </c>
      <c r="E468" s="431" t="s">
        <v>682</v>
      </c>
      <c r="F468" s="367" t="s">
        <v>667</v>
      </c>
      <c r="G468" s="367" t="s">
        <v>768</v>
      </c>
      <c r="H468" s="367" t="s">
        <v>399</v>
      </c>
      <c r="I468" s="367" t="s">
        <v>938</v>
      </c>
      <c r="J468" s="367" t="s">
        <v>478</v>
      </c>
      <c r="K468" s="367" t="s">
        <v>939</v>
      </c>
      <c r="L468" s="368">
        <v>120.6</v>
      </c>
      <c r="M468" s="368">
        <v>361.79999999999995</v>
      </c>
      <c r="N468" s="367">
        <v>3</v>
      </c>
      <c r="O468" s="432">
        <v>3</v>
      </c>
      <c r="P468" s="368">
        <v>241.2</v>
      </c>
      <c r="Q468" s="390">
        <v>0.66666666666666674</v>
      </c>
      <c r="R468" s="367">
        <v>2</v>
      </c>
      <c r="S468" s="390">
        <v>0.66666666666666663</v>
      </c>
      <c r="T468" s="432">
        <v>2</v>
      </c>
      <c r="U468" s="414">
        <v>0.66666666666666663</v>
      </c>
    </row>
    <row r="469" spans="1:21" ht="14.4" customHeight="1" x14ac:dyDescent="0.3">
      <c r="A469" s="366">
        <v>29</v>
      </c>
      <c r="B469" s="367" t="s">
        <v>400</v>
      </c>
      <c r="C469" s="367">
        <v>89301292</v>
      </c>
      <c r="D469" s="430" t="s">
        <v>1417</v>
      </c>
      <c r="E469" s="431" t="s">
        <v>682</v>
      </c>
      <c r="F469" s="367" t="s">
        <v>667</v>
      </c>
      <c r="G469" s="367" t="s">
        <v>776</v>
      </c>
      <c r="H469" s="367" t="s">
        <v>399</v>
      </c>
      <c r="I469" s="367" t="s">
        <v>585</v>
      </c>
      <c r="J469" s="367" t="s">
        <v>586</v>
      </c>
      <c r="K469" s="367" t="s">
        <v>777</v>
      </c>
      <c r="L469" s="368">
        <v>38.65</v>
      </c>
      <c r="M469" s="368">
        <v>231.9</v>
      </c>
      <c r="N469" s="367">
        <v>6</v>
      </c>
      <c r="O469" s="432">
        <v>3</v>
      </c>
      <c r="P469" s="368">
        <v>38.65</v>
      </c>
      <c r="Q469" s="390">
        <v>0.16666666666666666</v>
      </c>
      <c r="R469" s="367">
        <v>1</v>
      </c>
      <c r="S469" s="390">
        <v>0.16666666666666666</v>
      </c>
      <c r="T469" s="432">
        <v>1</v>
      </c>
      <c r="U469" s="414">
        <v>0.33333333333333331</v>
      </c>
    </row>
    <row r="470" spans="1:21" ht="14.4" customHeight="1" x14ac:dyDescent="0.3">
      <c r="A470" s="366">
        <v>29</v>
      </c>
      <c r="B470" s="367" t="s">
        <v>400</v>
      </c>
      <c r="C470" s="367">
        <v>89301292</v>
      </c>
      <c r="D470" s="430" t="s">
        <v>1417</v>
      </c>
      <c r="E470" s="431" t="s">
        <v>682</v>
      </c>
      <c r="F470" s="367" t="s">
        <v>667</v>
      </c>
      <c r="G470" s="367" t="s">
        <v>791</v>
      </c>
      <c r="H470" s="367" t="s">
        <v>571</v>
      </c>
      <c r="I470" s="367" t="s">
        <v>795</v>
      </c>
      <c r="J470" s="367" t="s">
        <v>793</v>
      </c>
      <c r="K470" s="367" t="s">
        <v>796</v>
      </c>
      <c r="L470" s="368">
        <v>625.29</v>
      </c>
      <c r="M470" s="368">
        <v>625.29</v>
      </c>
      <c r="N470" s="367">
        <v>1</v>
      </c>
      <c r="O470" s="432">
        <v>1</v>
      </c>
      <c r="P470" s="368">
        <v>625.29</v>
      </c>
      <c r="Q470" s="390">
        <v>1</v>
      </c>
      <c r="R470" s="367">
        <v>1</v>
      </c>
      <c r="S470" s="390">
        <v>1</v>
      </c>
      <c r="T470" s="432">
        <v>1</v>
      </c>
      <c r="U470" s="414">
        <v>1</v>
      </c>
    </row>
    <row r="471" spans="1:21" ht="14.4" customHeight="1" x14ac:dyDescent="0.3">
      <c r="A471" s="366">
        <v>29</v>
      </c>
      <c r="B471" s="367" t="s">
        <v>400</v>
      </c>
      <c r="C471" s="367">
        <v>89301292</v>
      </c>
      <c r="D471" s="430" t="s">
        <v>1417</v>
      </c>
      <c r="E471" s="431" t="s">
        <v>682</v>
      </c>
      <c r="F471" s="367" t="s">
        <v>667</v>
      </c>
      <c r="G471" s="367" t="s">
        <v>818</v>
      </c>
      <c r="H471" s="367" t="s">
        <v>399</v>
      </c>
      <c r="I471" s="367" t="s">
        <v>1382</v>
      </c>
      <c r="J471" s="367" t="s">
        <v>820</v>
      </c>
      <c r="K471" s="367" t="s">
        <v>1383</v>
      </c>
      <c r="L471" s="368">
        <v>169</v>
      </c>
      <c r="M471" s="368">
        <v>169</v>
      </c>
      <c r="N471" s="367">
        <v>1</v>
      </c>
      <c r="O471" s="432">
        <v>0.5</v>
      </c>
      <c r="P471" s="368">
        <v>169</v>
      </c>
      <c r="Q471" s="390">
        <v>1</v>
      </c>
      <c r="R471" s="367">
        <v>1</v>
      </c>
      <c r="S471" s="390">
        <v>1</v>
      </c>
      <c r="T471" s="432">
        <v>0.5</v>
      </c>
      <c r="U471" s="414">
        <v>1</v>
      </c>
    </row>
    <row r="472" spans="1:21" ht="14.4" customHeight="1" x14ac:dyDescent="0.3">
      <c r="A472" s="366">
        <v>29</v>
      </c>
      <c r="B472" s="367" t="s">
        <v>400</v>
      </c>
      <c r="C472" s="367">
        <v>89301292</v>
      </c>
      <c r="D472" s="430" t="s">
        <v>1417</v>
      </c>
      <c r="E472" s="431" t="s">
        <v>682</v>
      </c>
      <c r="F472" s="367" t="s">
        <v>667</v>
      </c>
      <c r="G472" s="367" t="s">
        <v>835</v>
      </c>
      <c r="H472" s="367" t="s">
        <v>399</v>
      </c>
      <c r="I472" s="367" t="s">
        <v>431</v>
      </c>
      <c r="J472" s="367" t="s">
        <v>836</v>
      </c>
      <c r="K472" s="367" t="s">
        <v>837</v>
      </c>
      <c r="L472" s="368">
        <v>0</v>
      </c>
      <c r="M472" s="368">
        <v>0</v>
      </c>
      <c r="N472" s="367">
        <v>2</v>
      </c>
      <c r="O472" s="432">
        <v>2</v>
      </c>
      <c r="P472" s="368">
        <v>0</v>
      </c>
      <c r="Q472" s="390"/>
      <c r="R472" s="367">
        <v>1</v>
      </c>
      <c r="S472" s="390">
        <v>0.5</v>
      </c>
      <c r="T472" s="432">
        <v>1</v>
      </c>
      <c r="U472" s="414">
        <v>0.5</v>
      </c>
    </row>
    <row r="473" spans="1:21" ht="14.4" customHeight="1" x14ac:dyDescent="0.3">
      <c r="A473" s="366">
        <v>29</v>
      </c>
      <c r="B473" s="367" t="s">
        <v>400</v>
      </c>
      <c r="C473" s="367">
        <v>89301292</v>
      </c>
      <c r="D473" s="430" t="s">
        <v>1417</v>
      </c>
      <c r="E473" s="431" t="s">
        <v>682</v>
      </c>
      <c r="F473" s="367" t="s">
        <v>667</v>
      </c>
      <c r="G473" s="367" t="s">
        <v>695</v>
      </c>
      <c r="H473" s="367" t="s">
        <v>399</v>
      </c>
      <c r="I473" s="367" t="s">
        <v>593</v>
      </c>
      <c r="J473" s="367" t="s">
        <v>594</v>
      </c>
      <c r="K473" s="367" t="s">
        <v>696</v>
      </c>
      <c r="L473" s="368">
        <v>314.69</v>
      </c>
      <c r="M473" s="368">
        <v>3146.8999999999996</v>
      </c>
      <c r="N473" s="367">
        <v>10</v>
      </c>
      <c r="O473" s="432">
        <v>5.5</v>
      </c>
      <c r="P473" s="368">
        <v>1888.1399999999999</v>
      </c>
      <c r="Q473" s="390">
        <v>0.6</v>
      </c>
      <c r="R473" s="367">
        <v>6</v>
      </c>
      <c r="S473" s="390">
        <v>0.6</v>
      </c>
      <c r="T473" s="432">
        <v>2.5</v>
      </c>
      <c r="U473" s="414">
        <v>0.45454545454545453</v>
      </c>
    </row>
    <row r="474" spans="1:21" ht="14.4" customHeight="1" x14ac:dyDescent="0.3">
      <c r="A474" s="366">
        <v>29</v>
      </c>
      <c r="B474" s="367" t="s">
        <v>400</v>
      </c>
      <c r="C474" s="367">
        <v>89301292</v>
      </c>
      <c r="D474" s="430" t="s">
        <v>1417</v>
      </c>
      <c r="E474" s="431" t="s">
        <v>682</v>
      </c>
      <c r="F474" s="367" t="s">
        <v>667</v>
      </c>
      <c r="G474" s="367" t="s">
        <v>840</v>
      </c>
      <c r="H474" s="367" t="s">
        <v>399</v>
      </c>
      <c r="I474" s="367" t="s">
        <v>841</v>
      </c>
      <c r="J474" s="367" t="s">
        <v>842</v>
      </c>
      <c r="K474" s="367" t="s">
        <v>843</v>
      </c>
      <c r="L474" s="368">
        <v>23.46</v>
      </c>
      <c r="M474" s="368">
        <v>23.46</v>
      </c>
      <c r="N474" s="367">
        <v>1</v>
      </c>
      <c r="O474" s="432">
        <v>1</v>
      </c>
      <c r="P474" s="368">
        <v>23.46</v>
      </c>
      <c r="Q474" s="390">
        <v>1</v>
      </c>
      <c r="R474" s="367">
        <v>1</v>
      </c>
      <c r="S474" s="390">
        <v>1</v>
      </c>
      <c r="T474" s="432">
        <v>1</v>
      </c>
      <c r="U474" s="414">
        <v>1</v>
      </c>
    </row>
    <row r="475" spans="1:21" ht="14.4" customHeight="1" x14ac:dyDescent="0.3">
      <c r="A475" s="366">
        <v>29</v>
      </c>
      <c r="B475" s="367" t="s">
        <v>400</v>
      </c>
      <c r="C475" s="367">
        <v>89301292</v>
      </c>
      <c r="D475" s="430" t="s">
        <v>1417</v>
      </c>
      <c r="E475" s="431" t="s">
        <v>682</v>
      </c>
      <c r="F475" s="367" t="s">
        <v>667</v>
      </c>
      <c r="G475" s="367" t="s">
        <v>840</v>
      </c>
      <c r="H475" s="367" t="s">
        <v>399</v>
      </c>
      <c r="I475" s="367" t="s">
        <v>1384</v>
      </c>
      <c r="J475" s="367" t="s">
        <v>1385</v>
      </c>
      <c r="K475" s="367" t="s">
        <v>1386</v>
      </c>
      <c r="L475" s="368">
        <v>13.38</v>
      </c>
      <c r="M475" s="368">
        <v>13.38</v>
      </c>
      <c r="N475" s="367">
        <v>1</v>
      </c>
      <c r="O475" s="432">
        <v>1</v>
      </c>
      <c r="P475" s="368"/>
      <c r="Q475" s="390">
        <v>0</v>
      </c>
      <c r="R475" s="367"/>
      <c r="S475" s="390">
        <v>0</v>
      </c>
      <c r="T475" s="432"/>
      <c r="U475" s="414">
        <v>0</v>
      </c>
    </row>
    <row r="476" spans="1:21" ht="14.4" customHeight="1" x14ac:dyDescent="0.3">
      <c r="A476" s="366">
        <v>29</v>
      </c>
      <c r="B476" s="367" t="s">
        <v>400</v>
      </c>
      <c r="C476" s="367">
        <v>89301292</v>
      </c>
      <c r="D476" s="430" t="s">
        <v>1417</v>
      </c>
      <c r="E476" s="431" t="s">
        <v>682</v>
      </c>
      <c r="F476" s="367" t="s">
        <v>667</v>
      </c>
      <c r="G476" s="367" t="s">
        <v>1002</v>
      </c>
      <c r="H476" s="367" t="s">
        <v>571</v>
      </c>
      <c r="I476" s="367" t="s">
        <v>1044</v>
      </c>
      <c r="J476" s="367" t="s">
        <v>1045</v>
      </c>
      <c r="K476" s="367" t="s">
        <v>1046</v>
      </c>
      <c r="L476" s="368">
        <v>32.74</v>
      </c>
      <c r="M476" s="368">
        <v>32.74</v>
      </c>
      <c r="N476" s="367">
        <v>1</v>
      </c>
      <c r="O476" s="432">
        <v>1</v>
      </c>
      <c r="P476" s="368">
        <v>32.74</v>
      </c>
      <c r="Q476" s="390">
        <v>1</v>
      </c>
      <c r="R476" s="367">
        <v>1</v>
      </c>
      <c r="S476" s="390">
        <v>1</v>
      </c>
      <c r="T476" s="432">
        <v>1</v>
      </c>
      <c r="U476" s="414">
        <v>1</v>
      </c>
    </row>
    <row r="477" spans="1:21" ht="14.4" customHeight="1" x14ac:dyDescent="0.3">
      <c r="A477" s="366">
        <v>29</v>
      </c>
      <c r="B477" s="367" t="s">
        <v>400</v>
      </c>
      <c r="C477" s="367">
        <v>89301292</v>
      </c>
      <c r="D477" s="430" t="s">
        <v>1417</v>
      </c>
      <c r="E477" s="431" t="s">
        <v>682</v>
      </c>
      <c r="F477" s="367" t="s">
        <v>667</v>
      </c>
      <c r="G477" s="367" t="s">
        <v>858</v>
      </c>
      <c r="H477" s="367" t="s">
        <v>399</v>
      </c>
      <c r="I477" s="367" t="s">
        <v>859</v>
      </c>
      <c r="J477" s="367" t="s">
        <v>860</v>
      </c>
      <c r="K477" s="367" t="s">
        <v>861</v>
      </c>
      <c r="L477" s="368">
        <v>17.53</v>
      </c>
      <c r="M477" s="368">
        <v>17.53</v>
      </c>
      <c r="N477" s="367">
        <v>1</v>
      </c>
      <c r="O477" s="432">
        <v>1</v>
      </c>
      <c r="P477" s="368">
        <v>17.53</v>
      </c>
      <c r="Q477" s="390">
        <v>1</v>
      </c>
      <c r="R477" s="367">
        <v>1</v>
      </c>
      <c r="S477" s="390">
        <v>1</v>
      </c>
      <c r="T477" s="432">
        <v>1</v>
      </c>
      <c r="U477" s="414">
        <v>1</v>
      </c>
    </row>
    <row r="478" spans="1:21" ht="14.4" customHeight="1" x14ac:dyDescent="0.3">
      <c r="A478" s="366">
        <v>29</v>
      </c>
      <c r="B478" s="367" t="s">
        <v>400</v>
      </c>
      <c r="C478" s="367">
        <v>89301292</v>
      </c>
      <c r="D478" s="430" t="s">
        <v>1417</v>
      </c>
      <c r="E478" s="431" t="s">
        <v>682</v>
      </c>
      <c r="F478" s="367" t="s">
        <v>668</v>
      </c>
      <c r="G478" s="367" t="s">
        <v>697</v>
      </c>
      <c r="H478" s="367" t="s">
        <v>399</v>
      </c>
      <c r="I478" s="367" t="s">
        <v>698</v>
      </c>
      <c r="J478" s="367" t="s">
        <v>699</v>
      </c>
      <c r="K478" s="367" t="s">
        <v>700</v>
      </c>
      <c r="L478" s="368">
        <v>566</v>
      </c>
      <c r="M478" s="368">
        <v>4528</v>
      </c>
      <c r="N478" s="367">
        <v>8</v>
      </c>
      <c r="O478" s="432">
        <v>4</v>
      </c>
      <c r="P478" s="368">
        <v>4528</v>
      </c>
      <c r="Q478" s="390">
        <v>1</v>
      </c>
      <c r="R478" s="367">
        <v>8</v>
      </c>
      <c r="S478" s="390">
        <v>1</v>
      </c>
      <c r="T478" s="432">
        <v>4</v>
      </c>
      <c r="U478" s="414">
        <v>1</v>
      </c>
    </row>
    <row r="479" spans="1:21" ht="14.4" customHeight="1" x14ac:dyDescent="0.3">
      <c r="A479" s="366">
        <v>29</v>
      </c>
      <c r="B479" s="367" t="s">
        <v>400</v>
      </c>
      <c r="C479" s="367">
        <v>89301292</v>
      </c>
      <c r="D479" s="430" t="s">
        <v>1417</v>
      </c>
      <c r="E479" s="431" t="s">
        <v>682</v>
      </c>
      <c r="F479" s="367" t="s">
        <v>668</v>
      </c>
      <c r="G479" s="367" t="s">
        <v>701</v>
      </c>
      <c r="H479" s="367" t="s">
        <v>399</v>
      </c>
      <c r="I479" s="367" t="s">
        <v>1387</v>
      </c>
      <c r="J479" s="367" t="s">
        <v>1388</v>
      </c>
      <c r="K479" s="367" t="s">
        <v>1389</v>
      </c>
      <c r="L479" s="368">
        <v>35.130000000000003</v>
      </c>
      <c r="M479" s="368">
        <v>70.260000000000005</v>
      </c>
      <c r="N479" s="367">
        <v>2</v>
      </c>
      <c r="O479" s="432">
        <v>1</v>
      </c>
      <c r="P479" s="368"/>
      <c r="Q479" s="390">
        <v>0</v>
      </c>
      <c r="R479" s="367"/>
      <c r="S479" s="390">
        <v>0</v>
      </c>
      <c r="T479" s="432"/>
      <c r="U479" s="414">
        <v>0</v>
      </c>
    </row>
    <row r="480" spans="1:21" ht="14.4" customHeight="1" x14ac:dyDescent="0.3">
      <c r="A480" s="366">
        <v>29</v>
      </c>
      <c r="B480" s="367" t="s">
        <v>400</v>
      </c>
      <c r="C480" s="367">
        <v>89301292</v>
      </c>
      <c r="D480" s="430" t="s">
        <v>1417</v>
      </c>
      <c r="E480" s="431" t="s">
        <v>682</v>
      </c>
      <c r="F480" s="367" t="s">
        <v>668</v>
      </c>
      <c r="G480" s="367" t="s">
        <v>701</v>
      </c>
      <c r="H480" s="367" t="s">
        <v>399</v>
      </c>
      <c r="I480" s="367" t="s">
        <v>879</v>
      </c>
      <c r="J480" s="367" t="s">
        <v>703</v>
      </c>
      <c r="K480" s="367" t="s">
        <v>880</v>
      </c>
      <c r="L480" s="368">
        <v>175.15</v>
      </c>
      <c r="M480" s="368">
        <v>175.15</v>
      </c>
      <c r="N480" s="367">
        <v>1</v>
      </c>
      <c r="O480" s="432">
        <v>1</v>
      </c>
      <c r="P480" s="368"/>
      <c r="Q480" s="390">
        <v>0</v>
      </c>
      <c r="R480" s="367"/>
      <c r="S480" s="390">
        <v>0</v>
      </c>
      <c r="T480" s="432"/>
      <c r="U480" s="414">
        <v>0</v>
      </c>
    </row>
    <row r="481" spans="1:21" ht="14.4" customHeight="1" x14ac:dyDescent="0.3">
      <c r="A481" s="366">
        <v>29</v>
      </c>
      <c r="B481" s="367" t="s">
        <v>400</v>
      </c>
      <c r="C481" s="367">
        <v>89301292</v>
      </c>
      <c r="D481" s="430" t="s">
        <v>1417</v>
      </c>
      <c r="E481" s="431" t="s">
        <v>682</v>
      </c>
      <c r="F481" s="367" t="s">
        <v>668</v>
      </c>
      <c r="G481" s="367" t="s">
        <v>701</v>
      </c>
      <c r="H481" s="367" t="s">
        <v>399</v>
      </c>
      <c r="I481" s="367" t="s">
        <v>702</v>
      </c>
      <c r="J481" s="367" t="s">
        <v>703</v>
      </c>
      <c r="K481" s="367" t="s">
        <v>704</v>
      </c>
      <c r="L481" s="368">
        <v>200</v>
      </c>
      <c r="M481" s="368">
        <v>2000</v>
      </c>
      <c r="N481" s="367">
        <v>10</v>
      </c>
      <c r="O481" s="432">
        <v>7</v>
      </c>
      <c r="P481" s="368">
        <v>1200</v>
      </c>
      <c r="Q481" s="390">
        <v>0.6</v>
      </c>
      <c r="R481" s="367">
        <v>6</v>
      </c>
      <c r="S481" s="390">
        <v>0.6</v>
      </c>
      <c r="T481" s="432">
        <v>4</v>
      </c>
      <c r="U481" s="414">
        <v>0.5714285714285714</v>
      </c>
    </row>
    <row r="482" spans="1:21" ht="14.4" customHeight="1" x14ac:dyDescent="0.3">
      <c r="A482" s="366">
        <v>29</v>
      </c>
      <c r="B482" s="367" t="s">
        <v>400</v>
      </c>
      <c r="C482" s="367">
        <v>89301292</v>
      </c>
      <c r="D482" s="430" t="s">
        <v>1417</v>
      </c>
      <c r="E482" s="431" t="s">
        <v>682</v>
      </c>
      <c r="F482" s="367" t="s">
        <v>668</v>
      </c>
      <c r="G482" s="367" t="s">
        <v>701</v>
      </c>
      <c r="H482" s="367" t="s">
        <v>399</v>
      </c>
      <c r="I482" s="367" t="s">
        <v>893</v>
      </c>
      <c r="J482" s="367" t="s">
        <v>891</v>
      </c>
      <c r="K482" s="367" t="s">
        <v>894</v>
      </c>
      <c r="L482" s="368">
        <v>156</v>
      </c>
      <c r="M482" s="368">
        <v>468</v>
      </c>
      <c r="N482" s="367">
        <v>3</v>
      </c>
      <c r="O482" s="432">
        <v>2</v>
      </c>
      <c r="P482" s="368"/>
      <c r="Q482" s="390">
        <v>0</v>
      </c>
      <c r="R482" s="367"/>
      <c r="S482" s="390">
        <v>0</v>
      </c>
      <c r="T482" s="432"/>
      <c r="U482" s="414">
        <v>0</v>
      </c>
    </row>
    <row r="483" spans="1:21" ht="14.4" customHeight="1" x14ac:dyDescent="0.3">
      <c r="A483" s="366">
        <v>29</v>
      </c>
      <c r="B483" s="367" t="s">
        <v>400</v>
      </c>
      <c r="C483" s="367">
        <v>89301292</v>
      </c>
      <c r="D483" s="430" t="s">
        <v>1417</v>
      </c>
      <c r="E483" s="431" t="s">
        <v>682</v>
      </c>
      <c r="F483" s="367" t="s">
        <v>668</v>
      </c>
      <c r="G483" s="367" t="s">
        <v>701</v>
      </c>
      <c r="H483" s="367" t="s">
        <v>399</v>
      </c>
      <c r="I483" s="367" t="s">
        <v>895</v>
      </c>
      <c r="J483" s="367" t="s">
        <v>896</v>
      </c>
      <c r="K483" s="367" t="s">
        <v>897</v>
      </c>
      <c r="L483" s="368">
        <v>1333.95</v>
      </c>
      <c r="M483" s="368">
        <v>2667.9</v>
      </c>
      <c r="N483" s="367">
        <v>2</v>
      </c>
      <c r="O483" s="432">
        <v>1</v>
      </c>
      <c r="P483" s="368">
        <v>2667.9</v>
      </c>
      <c r="Q483" s="390">
        <v>1</v>
      </c>
      <c r="R483" s="367">
        <v>2</v>
      </c>
      <c r="S483" s="390">
        <v>1</v>
      </c>
      <c r="T483" s="432">
        <v>1</v>
      </c>
      <c r="U483" s="414">
        <v>1</v>
      </c>
    </row>
    <row r="484" spans="1:21" ht="14.4" customHeight="1" x14ac:dyDescent="0.3">
      <c r="A484" s="366">
        <v>29</v>
      </c>
      <c r="B484" s="367" t="s">
        <v>400</v>
      </c>
      <c r="C484" s="367">
        <v>89301292</v>
      </c>
      <c r="D484" s="430" t="s">
        <v>1417</v>
      </c>
      <c r="E484" s="431" t="s">
        <v>682</v>
      </c>
      <c r="F484" s="367" t="s">
        <v>668</v>
      </c>
      <c r="G484" s="367" t="s">
        <v>701</v>
      </c>
      <c r="H484" s="367" t="s">
        <v>399</v>
      </c>
      <c r="I484" s="367" t="s">
        <v>1390</v>
      </c>
      <c r="J484" s="367" t="s">
        <v>1391</v>
      </c>
      <c r="K484" s="367" t="s">
        <v>1392</v>
      </c>
      <c r="L484" s="368">
        <v>50</v>
      </c>
      <c r="M484" s="368">
        <v>100</v>
      </c>
      <c r="N484" s="367">
        <v>2</v>
      </c>
      <c r="O484" s="432">
        <v>1</v>
      </c>
      <c r="P484" s="368"/>
      <c r="Q484" s="390">
        <v>0</v>
      </c>
      <c r="R484" s="367"/>
      <c r="S484" s="390">
        <v>0</v>
      </c>
      <c r="T484" s="432"/>
      <c r="U484" s="414">
        <v>0</v>
      </c>
    </row>
    <row r="485" spans="1:21" ht="14.4" customHeight="1" x14ac:dyDescent="0.3">
      <c r="A485" s="366">
        <v>29</v>
      </c>
      <c r="B485" s="367" t="s">
        <v>400</v>
      </c>
      <c r="C485" s="367">
        <v>89301292</v>
      </c>
      <c r="D485" s="430" t="s">
        <v>1417</v>
      </c>
      <c r="E485" s="431" t="s">
        <v>682</v>
      </c>
      <c r="F485" s="367" t="s">
        <v>668</v>
      </c>
      <c r="G485" s="367" t="s">
        <v>701</v>
      </c>
      <c r="H485" s="367" t="s">
        <v>399</v>
      </c>
      <c r="I485" s="367" t="s">
        <v>1393</v>
      </c>
      <c r="J485" s="367" t="s">
        <v>1394</v>
      </c>
      <c r="K485" s="367" t="s">
        <v>1395</v>
      </c>
      <c r="L485" s="368">
        <v>207.12</v>
      </c>
      <c r="M485" s="368">
        <v>207.12</v>
      </c>
      <c r="N485" s="367">
        <v>1</v>
      </c>
      <c r="O485" s="432">
        <v>1</v>
      </c>
      <c r="P485" s="368"/>
      <c r="Q485" s="390">
        <v>0</v>
      </c>
      <c r="R485" s="367"/>
      <c r="S485" s="390">
        <v>0</v>
      </c>
      <c r="T485" s="432"/>
      <c r="U485" s="414">
        <v>0</v>
      </c>
    </row>
    <row r="486" spans="1:21" ht="14.4" customHeight="1" x14ac:dyDescent="0.3">
      <c r="A486" s="366">
        <v>29</v>
      </c>
      <c r="B486" s="367" t="s">
        <v>400</v>
      </c>
      <c r="C486" s="367">
        <v>89301292</v>
      </c>
      <c r="D486" s="430" t="s">
        <v>1417</v>
      </c>
      <c r="E486" s="431" t="s">
        <v>682</v>
      </c>
      <c r="F486" s="367" t="s">
        <v>668</v>
      </c>
      <c r="G486" s="367" t="s">
        <v>705</v>
      </c>
      <c r="H486" s="367" t="s">
        <v>399</v>
      </c>
      <c r="I486" s="367" t="s">
        <v>914</v>
      </c>
      <c r="J486" s="367" t="s">
        <v>915</v>
      </c>
      <c r="K486" s="367" t="s">
        <v>916</v>
      </c>
      <c r="L486" s="368">
        <v>200</v>
      </c>
      <c r="M486" s="368">
        <v>400</v>
      </c>
      <c r="N486" s="367">
        <v>2</v>
      </c>
      <c r="O486" s="432">
        <v>1</v>
      </c>
      <c r="P486" s="368">
        <v>400</v>
      </c>
      <c r="Q486" s="390">
        <v>1</v>
      </c>
      <c r="R486" s="367">
        <v>2</v>
      </c>
      <c r="S486" s="390">
        <v>1</v>
      </c>
      <c r="T486" s="432">
        <v>1</v>
      </c>
      <c r="U486" s="414">
        <v>1</v>
      </c>
    </row>
    <row r="487" spans="1:21" ht="14.4" customHeight="1" x14ac:dyDescent="0.3">
      <c r="A487" s="366">
        <v>29</v>
      </c>
      <c r="B487" s="367" t="s">
        <v>400</v>
      </c>
      <c r="C487" s="367">
        <v>89301292</v>
      </c>
      <c r="D487" s="430" t="s">
        <v>1417</v>
      </c>
      <c r="E487" s="431" t="s">
        <v>682</v>
      </c>
      <c r="F487" s="367" t="s">
        <v>668</v>
      </c>
      <c r="G487" s="367" t="s">
        <v>705</v>
      </c>
      <c r="H487" s="367" t="s">
        <v>399</v>
      </c>
      <c r="I487" s="367" t="s">
        <v>1396</v>
      </c>
      <c r="J487" s="367" t="s">
        <v>979</v>
      </c>
      <c r="K487" s="367" t="s">
        <v>1397</v>
      </c>
      <c r="L487" s="368">
        <v>190</v>
      </c>
      <c r="M487" s="368">
        <v>380</v>
      </c>
      <c r="N487" s="367">
        <v>2</v>
      </c>
      <c r="O487" s="432">
        <v>1</v>
      </c>
      <c r="P487" s="368">
        <v>380</v>
      </c>
      <c r="Q487" s="390">
        <v>1</v>
      </c>
      <c r="R487" s="367">
        <v>2</v>
      </c>
      <c r="S487" s="390">
        <v>1</v>
      </c>
      <c r="T487" s="432">
        <v>1</v>
      </c>
      <c r="U487" s="414">
        <v>1</v>
      </c>
    </row>
    <row r="488" spans="1:21" ht="14.4" customHeight="1" x14ac:dyDescent="0.3">
      <c r="A488" s="366">
        <v>29</v>
      </c>
      <c r="B488" s="367" t="s">
        <v>400</v>
      </c>
      <c r="C488" s="367">
        <v>89301292</v>
      </c>
      <c r="D488" s="430" t="s">
        <v>1417</v>
      </c>
      <c r="E488" s="431" t="s">
        <v>682</v>
      </c>
      <c r="F488" s="367" t="s">
        <v>668</v>
      </c>
      <c r="G488" s="367" t="s">
        <v>705</v>
      </c>
      <c r="H488" s="367" t="s">
        <v>399</v>
      </c>
      <c r="I488" s="367" t="s">
        <v>1398</v>
      </c>
      <c r="J488" s="367" t="s">
        <v>1399</v>
      </c>
      <c r="K488" s="367" t="s">
        <v>1400</v>
      </c>
      <c r="L488" s="368">
        <v>200</v>
      </c>
      <c r="M488" s="368">
        <v>400</v>
      </c>
      <c r="N488" s="367">
        <v>2</v>
      </c>
      <c r="O488" s="432">
        <v>1</v>
      </c>
      <c r="P488" s="368"/>
      <c r="Q488" s="390">
        <v>0</v>
      </c>
      <c r="R488" s="367"/>
      <c r="S488" s="390">
        <v>0</v>
      </c>
      <c r="T488" s="432"/>
      <c r="U488" s="414">
        <v>0</v>
      </c>
    </row>
    <row r="489" spans="1:21" ht="14.4" customHeight="1" x14ac:dyDescent="0.3">
      <c r="A489" s="366">
        <v>29</v>
      </c>
      <c r="B489" s="367" t="s">
        <v>400</v>
      </c>
      <c r="C489" s="367">
        <v>89301292</v>
      </c>
      <c r="D489" s="430" t="s">
        <v>1417</v>
      </c>
      <c r="E489" s="431" t="s">
        <v>682</v>
      </c>
      <c r="F489" s="367" t="s">
        <v>668</v>
      </c>
      <c r="G489" s="367" t="s">
        <v>709</v>
      </c>
      <c r="H489" s="367" t="s">
        <v>399</v>
      </c>
      <c r="I489" s="367" t="s">
        <v>917</v>
      </c>
      <c r="J489" s="367" t="s">
        <v>918</v>
      </c>
      <c r="K489" s="367" t="s">
        <v>919</v>
      </c>
      <c r="L489" s="368">
        <v>58.5</v>
      </c>
      <c r="M489" s="368">
        <v>58.5</v>
      </c>
      <c r="N489" s="367">
        <v>1</v>
      </c>
      <c r="O489" s="432">
        <v>1</v>
      </c>
      <c r="P489" s="368">
        <v>58.5</v>
      </c>
      <c r="Q489" s="390">
        <v>1</v>
      </c>
      <c r="R489" s="367">
        <v>1</v>
      </c>
      <c r="S489" s="390">
        <v>1</v>
      </c>
      <c r="T489" s="432">
        <v>1</v>
      </c>
      <c r="U489" s="414">
        <v>1</v>
      </c>
    </row>
    <row r="490" spans="1:21" ht="14.4" customHeight="1" x14ac:dyDescent="0.3">
      <c r="A490" s="366">
        <v>29</v>
      </c>
      <c r="B490" s="367" t="s">
        <v>400</v>
      </c>
      <c r="C490" s="367">
        <v>89301292</v>
      </c>
      <c r="D490" s="430" t="s">
        <v>1417</v>
      </c>
      <c r="E490" s="431" t="s">
        <v>682</v>
      </c>
      <c r="F490" s="367" t="s">
        <v>668</v>
      </c>
      <c r="G490" s="367" t="s">
        <v>709</v>
      </c>
      <c r="H490" s="367" t="s">
        <v>399</v>
      </c>
      <c r="I490" s="367" t="s">
        <v>1056</v>
      </c>
      <c r="J490" s="367" t="s">
        <v>1057</v>
      </c>
      <c r="K490" s="367" t="s">
        <v>1058</v>
      </c>
      <c r="L490" s="368">
        <v>378.48</v>
      </c>
      <c r="M490" s="368">
        <v>378.48</v>
      </c>
      <c r="N490" s="367">
        <v>1</v>
      </c>
      <c r="O490" s="432">
        <v>1</v>
      </c>
      <c r="P490" s="368">
        <v>378.48</v>
      </c>
      <c r="Q490" s="390">
        <v>1</v>
      </c>
      <c r="R490" s="367">
        <v>1</v>
      </c>
      <c r="S490" s="390">
        <v>1</v>
      </c>
      <c r="T490" s="432">
        <v>1</v>
      </c>
      <c r="U490" s="414">
        <v>1</v>
      </c>
    </row>
    <row r="491" spans="1:21" ht="14.4" customHeight="1" x14ac:dyDescent="0.3">
      <c r="A491" s="366">
        <v>29</v>
      </c>
      <c r="B491" s="367" t="s">
        <v>400</v>
      </c>
      <c r="C491" s="367">
        <v>89301292</v>
      </c>
      <c r="D491" s="430" t="s">
        <v>1417</v>
      </c>
      <c r="E491" s="431" t="s">
        <v>682</v>
      </c>
      <c r="F491" s="367" t="s">
        <v>668</v>
      </c>
      <c r="G491" s="367" t="s">
        <v>709</v>
      </c>
      <c r="H491" s="367" t="s">
        <v>399</v>
      </c>
      <c r="I491" s="367" t="s">
        <v>1059</v>
      </c>
      <c r="J491" s="367" t="s">
        <v>1060</v>
      </c>
      <c r="K491" s="367" t="s">
        <v>1061</v>
      </c>
      <c r="L491" s="368">
        <v>378.48</v>
      </c>
      <c r="M491" s="368">
        <v>378.48</v>
      </c>
      <c r="N491" s="367">
        <v>1</v>
      </c>
      <c r="O491" s="432">
        <v>1</v>
      </c>
      <c r="P491" s="368">
        <v>378.48</v>
      </c>
      <c r="Q491" s="390">
        <v>1</v>
      </c>
      <c r="R491" s="367">
        <v>1</v>
      </c>
      <c r="S491" s="390">
        <v>1</v>
      </c>
      <c r="T491" s="432">
        <v>1</v>
      </c>
      <c r="U491" s="414">
        <v>1</v>
      </c>
    </row>
    <row r="492" spans="1:21" ht="14.4" customHeight="1" x14ac:dyDescent="0.3">
      <c r="A492" s="366">
        <v>29</v>
      </c>
      <c r="B492" s="367" t="s">
        <v>400</v>
      </c>
      <c r="C492" s="367">
        <v>89301292</v>
      </c>
      <c r="D492" s="430" t="s">
        <v>1417</v>
      </c>
      <c r="E492" s="431" t="s">
        <v>682</v>
      </c>
      <c r="F492" s="367" t="s">
        <v>668</v>
      </c>
      <c r="G492" s="367" t="s">
        <v>709</v>
      </c>
      <c r="H492" s="367" t="s">
        <v>399</v>
      </c>
      <c r="I492" s="367" t="s">
        <v>1095</v>
      </c>
      <c r="J492" s="367" t="s">
        <v>1096</v>
      </c>
      <c r="K492" s="367" t="s">
        <v>1097</v>
      </c>
      <c r="L492" s="368">
        <v>378.48</v>
      </c>
      <c r="M492" s="368">
        <v>378.48</v>
      </c>
      <c r="N492" s="367">
        <v>1</v>
      </c>
      <c r="O492" s="432">
        <v>1</v>
      </c>
      <c r="P492" s="368">
        <v>378.48</v>
      </c>
      <c r="Q492" s="390">
        <v>1</v>
      </c>
      <c r="R492" s="367">
        <v>1</v>
      </c>
      <c r="S492" s="390">
        <v>1</v>
      </c>
      <c r="T492" s="432">
        <v>1</v>
      </c>
      <c r="U492" s="414">
        <v>1</v>
      </c>
    </row>
    <row r="493" spans="1:21" ht="14.4" customHeight="1" x14ac:dyDescent="0.3">
      <c r="A493" s="366">
        <v>29</v>
      </c>
      <c r="B493" s="367" t="s">
        <v>400</v>
      </c>
      <c r="C493" s="367">
        <v>89301292</v>
      </c>
      <c r="D493" s="430" t="s">
        <v>1417</v>
      </c>
      <c r="E493" s="431" t="s">
        <v>682</v>
      </c>
      <c r="F493" s="367" t="s">
        <v>668</v>
      </c>
      <c r="G493" s="367" t="s">
        <v>709</v>
      </c>
      <c r="H493" s="367" t="s">
        <v>399</v>
      </c>
      <c r="I493" s="367" t="s">
        <v>1401</v>
      </c>
      <c r="J493" s="367" t="s">
        <v>1402</v>
      </c>
      <c r="K493" s="367" t="s">
        <v>1403</v>
      </c>
      <c r="L493" s="368">
        <v>350</v>
      </c>
      <c r="M493" s="368">
        <v>350</v>
      </c>
      <c r="N493" s="367">
        <v>1</v>
      </c>
      <c r="O493" s="432">
        <v>1</v>
      </c>
      <c r="P493" s="368">
        <v>350</v>
      </c>
      <c r="Q493" s="390">
        <v>1</v>
      </c>
      <c r="R493" s="367">
        <v>1</v>
      </c>
      <c r="S493" s="390">
        <v>1</v>
      </c>
      <c r="T493" s="432">
        <v>1</v>
      </c>
      <c r="U493" s="414">
        <v>1</v>
      </c>
    </row>
    <row r="494" spans="1:21" ht="14.4" customHeight="1" x14ac:dyDescent="0.3">
      <c r="A494" s="366">
        <v>29</v>
      </c>
      <c r="B494" s="367" t="s">
        <v>400</v>
      </c>
      <c r="C494" s="367">
        <v>89301292</v>
      </c>
      <c r="D494" s="430" t="s">
        <v>1417</v>
      </c>
      <c r="E494" s="431" t="s">
        <v>683</v>
      </c>
      <c r="F494" s="367" t="s">
        <v>667</v>
      </c>
      <c r="G494" s="367" t="s">
        <v>684</v>
      </c>
      <c r="H494" s="367" t="s">
        <v>571</v>
      </c>
      <c r="I494" s="367" t="s">
        <v>720</v>
      </c>
      <c r="J494" s="367" t="s">
        <v>686</v>
      </c>
      <c r="K494" s="367" t="s">
        <v>719</v>
      </c>
      <c r="L494" s="368">
        <v>333.31</v>
      </c>
      <c r="M494" s="368">
        <v>1333.24</v>
      </c>
      <c r="N494" s="367">
        <v>4</v>
      </c>
      <c r="O494" s="432">
        <v>3.5</v>
      </c>
      <c r="P494" s="368">
        <v>666.62</v>
      </c>
      <c r="Q494" s="390">
        <v>0.5</v>
      </c>
      <c r="R494" s="367">
        <v>2</v>
      </c>
      <c r="S494" s="390">
        <v>0.5</v>
      </c>
      <c r="T494" s="432">
        <v>2</v>
      </c>
      <c r="U494" s="414">
        <v>0.5714285714285714</v>
      </c>
    </row>
    <row r="495" spans="1:21" ht="14.4" customHeight="1" x14ac:dyDescent="0.3">
      <c r="A495" s="366">
        <v>29</v>
      </c>
      <c r="B495" s="367" t="s">
        <v>400</v>
      </c>
      <c r="C495" s="367">
        <v>89301292</v>
      </c>
      <c r="D495" s="430" t="s">
        <v>1417</v>
      </c>
      <c r="E495" s="431" t="s">
        <v>683</v>
      </c>
      <c r="F495" s="367" t="s">
        <v>667</v>
      </c>
      <c r="G495" s="367" t="s">
        <v>994</v>
      </c>
      <c r="H495" s="367" t="s">
        <v>571</v>
      </c>
      <c r="I495" s="367" t="s">
        <v>1329</v>
      </c>
      <c r="J495" s="367" t="s">
        <v>1330</v>
      </c>
      <c r="K495" s="367" t="s">
        <v>728</v>
      </c>
      <c r="L495" s="368">
        <v>138.16</v>
      </c>
      <c r="M495" s="368">
        <v>276.32</v>
      </c>
      <c r="N495" s="367">
        <v>2</v>
      </c>
      <c r="O495" s="432">
        <v>2</v>
      </c>
      <c r="P495" s="368">
        <v>138.16</v>
      </c>
      <c r="Q495" s="390">
        <v>0.5</v>
      </c>
      <c r="R495" s="367">
        <v>1</v>
      </c>
      <c r="S495" s="390">
        <v>0.5</v>
      </c>
      <c r="T495" s="432">
        <v>1</v>
      </c>
      <c r="U495" s="414">
        <v>0.5</v>
      </c>
    </row>
    <row r="496" spans="1:21" ht="14.4" customHeight="1" x14ac:dyDescent="0.3">
      <c r="A496" s="366">
        <v>29</v>
      </c>
      <c r="B496" s="367" t="s">
        <v>400</v>
      </c>
      <c r="C496" s="367">
        <v>89301292</v>
      </c>
      <c r="D496" s="430" t="s">
        <v>1417</v>
      </c>
      <c r="E496" s="431" t="s">
        <v>683</v>
      </c>
      <c r="F496" s="367" t="s">
        <v>667</v>
      </c>
      <c r="G496" s="367" t="s">
        <v>725</v>
      </c>
      <c r="H496" s="367" t="s">
        <v>571</v>
      </c>
      <c r="I496" s="367" t="s">
        <v>732</v>
      </c>
      <c r="J496" s="367" t="s">
        <v>733</v>
      </c>
      <c r="K496" s="367" t="s">
        <v>731</v>
      </c>
      <c r="L496" s="368">
        <v>69.86</v>
      </c>
      <c r="M496" s="368">
        <v>139.72</v>
      </c>
      <c r="N496" s="367">
        <v>2</v>
      </c>
      <c r="O496" s="432">
        <v>2</v>
      </c>
      <c r="P496" s="368">
        <v>69.86</v>
      </c>
      <c r="Q496" s="390">
        <v>0.5</v>
      </c>
      <c r="R496" s="367">
        <v>1</v>
      </c>
      <c r="S496" s="390">
        <v>0.5</v>
      </c>
      <c r="T496" s="432">
        <v>1</v>
      </c>
      <c r="U496" s="414">
        <v>0.5</v>
      </c>
    </row>
    <row r="497" spans="1:21" ht="14.4" customHeight="1" x14ac:dyDescent="0.3">
      <c r="A497" s="366">
        <v>29</v>
      </c>
      <c r="B497" s="367" t="s">
        <v>400</v>
      </c>
      <c r="C497" s="367">
        <v>89301292</v>
      </c>
      <c r="D497" s="430" t="s">
        <v>1417</v>
      </c>
      <c r="E497" s="431" t="s">
        <v>683</v>
      </c>
      <c r="F497" s="367" t="s">
        <v>667</v>
      </c>
      <c r="G497" s="367" t="s">
        <v>742</v>
      </c>
      <c r="H497" s="367" t="s">
        <v>399</v>
      </c>
      <c r="I497" s="367" t="s">
        <v>743</v>
      </c>
      <c r="J497" s="367" t="s">
        <v>744</v>
      </c>
      <c r="K497" s="367" t="s">
        <v>745</v>
      </c>
      <c r="L497" s="368">
        <v>0</v>
      </c>
      <c r="M497" s="368">
        <v>0</v>
      </c>
      <c r="N497" s="367">
        <v>2</v>
      </c>
      <c r="O497" s="432">
        <v>2</v>
      </c>
      <c r="P497" s="368">
        <v>0</v>
      </c>
      <c r="Q497" s="390"/>
      <c r="R497" s="367">
        <v>2</v>
      </c>
      <c r="S497" s="390">
        <v>1</v>
      </c>
      <c r="T497" s="432">
        <v>2</v>
      </c>
      <c r="U497" s="414">
        <v>1</v>
      </c>
    </row>
    <row r="498" spans="1:21" ht="14.4" customHeight="1" x14ac:dyDescent="0.3">
      <c r="A498" s="366">
        <v>29</v>
      </c>
      <c r="B498" s="367" t="s">
        <v>400</v>
      </c>
      <c r="C498" s="367">
        <v>89301292</v>
      </c>
      <c r="D498" s="430" t="s">
        <v>1417</v>
      </c>
      <c r="E498" s="431" t="s">
        <v>683</v>
      </c>
      <c r="F498" s="367" t="s">
        <v>667</v>
      </c>
      <c r="G498" s="367" t="s">
        <v>692</v>
      </c>
      <c r="H498" s="367" t="s">
        <v>399</v>
      </c>
      <c r="I498" s="367" t="s">
        <v>581</v>
      </c>
      <c r="J498" s="367" t="s">
        <v>582</v>
      </c>
      <c r="K498" s="367" t="s">
        <v>550</v>
      </c>
      <c r="L498" s="368">
        <v>31.64</v>
      </c>
      <c r="M498" s="368">
        <v>31.64</v>
      </c>
      <c r="N498" s="367">
        <v>1</v>
      </c>
      <c r="O498" s="432">
        <v>1</v>
      </c>
      <c r="P498" s="368"/>
      <c r="Q498" s="390">
        <v>0</v>
      </c>
      <c r="R498" s="367"/>
      <c r="S498" s="390">
        <v>0</v>
      </c>
      <c r="T498" s="432"/>
      <c r="U498" s="414">
        <v>0</v>
      </c>
    </row>
    <row r="499" spans="1:21" ht="14.4" customHeight="1" x14ac:dyDescent="0.3">
      <c r="A499" s="366">
        <v>29</v>
      </c>
      <c r="B499" s="367" t="s">
        <v>400</v>
      </c>
      <c r="C499" s="367">
        <v>89301292</v>
      </c>
      <c r="D499" s="430" t="s">
        <v>1417</v>
      </c>
      <c r="E499" s="431" t="s">
        <v>683</v>
      </c>
      <c r="F499" s="367" t="s">
        <v>667</v>
      </c>
      <c r="G499" s="367" t="s">
        <v>692</v>
      </c>
      <c r="H499" s="367" t="s">
        <v>399</v>
      </c>
      <c r="I499" s="367" t="s">
        <v>581</v>
      </c>
      <c r="J499" s="367" t="s">
        <v>582</v>
      </c>
      <c r="K499" s="367" t="s">
        <v>550</v>
      </c>
      <c r="L499" s="368">
        <v>50.27</v>
      </c>
      <c r="M499" s="368">
        <v>150.81</v>
      </c>
      <c r="N499" s="367">
        <v>3</v>
      </c>
      <c r="O499" s="432">
        <v>2.5</v>
      </c>
      <c r="P499" s="368"/>
      <c r="Q499" s="390">
        <v>0</v>
      </c>
      <c r="R499" s="367"/>
      <c r="S499" s="390">
        <v>0</v>
      </c>
      <c r="T499" s="432"/>
      <c r="U499" s="414">
        <v>0</v>
      </c>
    </row>
    <row r="500" spans="1:21" ht="14.4" customHeight="1" x14ac:dyDescent="0.3">
      <c r="A500" s="366">
        <v>29</v>
      </c>
      <c r="B500" s="367" t="s">
        <v>400</v>
      </c>
      <c r="C500" s="367">
        <v>89301292</v>
      </c>
      <c r="D500" s="430" t="s">
        <v>1417</v>
      </c>
      <c r="E500" s="431" t="s">
        <v>683</v>
      </c>
      <c r="F500" s="367" t="s">
        <v>667</v>
      </c>
      <c r="G500" s="367" t="s">
        <v>768</v>
      </c>
      <c r="H500" s="367" t="s">
        <v>399</v>
      </c>
      <c r="I500" s="367" t="s">
        <v>938</v>
      </c>
      <c r="J500" s="367" t="s">
        <v>478</v>
      </c>
      <c r="K500" s="367" t="s">
        <v>939</v>
      </c>
      <c r="L500" s="368">
        <v>120.6</v>
      </c>
      <c r="M500" s="368">
        <v>241.2</v>
      </c>
      <c r="N500" s="367">
        <v>2</v>
      </c>
      <c r="O500" s="432">
        <v>2</v>
      </c>
      <c r="P500" s="368">
        <v>120.6</v>
      </c>
      <c r="Q500" s="390">
        <v>0.5</v>
      </c>
      <c r="R500" s="367">
        <v>1</v>
      </c>
      <c r="S500" s="390">
        <v>0.5</v>
      </c>
      <c r="T500" s="432">
        <v>1</v>
      </c>
      <c r="U500" s="414">
        <v>0.5</v>
      </c>
    </row>
    <row r="501" spans="1:21" ht="14.4" customHeight="1" x14ac:dyDescent="0.3">
      <c r="A501" s="366">
        <v>29</v>
      </c>
      <c r="B501" s="367" t="s">
        <v>400</v>
      </c>
      <c r="C501" s="367">
        <v>89301292</v>
      </c>
      <c r="D501" s="430" t="s">
        <v>1417</v>
      </c>
      <c r="E501" s="431" t="s">
        <v>683</v>
      </c>
      <c r="F501" s="367" t="s">
        <v>667</v>
      </c>
      <c r="G501" s="367" t="s">
        <v>770</v>
      </c>
      <c r="H501" s="367" t="s">
        <v>571</v>
      </c>
      <c r="I501" s="367" t="s">
        <v>771</v>
      </c>
      <c r="J501" s="367" t="s">
        <v>772</v>
      </c>
      <c r="K501" s="367" t="s">
        <v>773</v>
      </c>
      <c r="L501" s="368">
        <v>154.01</v>
      </c>
      <c r="M501" s="368">
        <v>308.02</v>
      </c>
      <c r="N501" s="367">
        <v>2</v>
      </c>
      <c r="O501" s="432">
        <v>1.5</v>
      </c>
      <c r="P501" s="368"/>
      <c r="Q501" s="390">
        <v>0</v>
      </c>
      <c r="R501" s="367"/>
      <c r="S501" s="390">
        <v>0</v>
      </c>
      <c r="T501" s="432"/>
      <c r="U501" s="414">
        <v>0</v>
      </c>
    </row>
    <row r="502" spans="1:21" ht="14.4" customHeight="1" x14ac:dyDescent="0.3">
      <c r="A502" s="366">
        <v>29</v>
      </c>
      <c r="B502" s="367" t="s">
        <v>400</v>
      </c>
      <c r="C502" s="367">
        <v>89301292</v>
      </c>
      <c r="D502" s="430" t="s">
        <v>1417</v>
      </c>
      <c r="E502" s="431" t="s">
        <v>683</v>
      </c>
      <c r="F502" s="367" t="s">
        <v>667</v>
      </c>
      <c r="G502" s="367" t="s">
        <v>776</v>
      </c>
      <c r="H502" s="367" t="s">
        <v>399</v>
      </c>
      <c r="I502" s="367" t="s">
        <v>585</v>
      </c>
      <c r="J502" s="367" t="s">
        <v>586</v>
      </c>
      <c r="K502" s="367" t="s">
        <v>777</v>
      </c>
      <c r="L502" s="368">
        <v>38.65</v>
      </c>
      <c r="M502" s="368">
        <v>154.6</v>
      </c>
      <c r="N502" s="367">
        <v>4</v>
      </c>
      <c r="O502" s="432">
        <v>4</v>
      </c>
      <c r="P502" s="368">
        <v>115.94999999999999</v>
      </c>
      <c r="Q502" s="390">
        <v>0.75</v>
      </c>
      <c r="R502" s="367">
        <v>3</v>
      </c>
      <c r="S502" s="390">
        <v>0.75</v>
      </c>
      <c r="T502" s="432">
        <v>3</v>
      </c>
      <c r="U502" s="414">
        <v>0.75</v>
      </c>
    </row>
    <row r="503" spans="1:21" ht="14.4" customHeight="1" x14ac:dyDescent="0.3">
      <c r="A503" s="366">
        <v>29</v>
      </c>
      <c r="B503" s="367" t="s">
        <v>400</v>
      </c>
      <c r="C503" s="367">
        <v>89301292</v>
      </c>
      <c r="D503" s="430" t="s">
        <v>1417</v>
      </c>
      <c r="E503" s="431" t="s">
        <v>683</v>
      </c>
      <c r="F503" s="367" t="s">
        <v>667</v>
      </c>
      <c r="G503" s="367" t="s">
        <v>791</v>
      </c>
      <c r="H503" s="367" t="s">
        <v>571</v>
      </c>
      <c r="I503" s="367" t="s">
        <v>795</v>
      </c>
      <c r="J503" s="367" t="s">
        <v>793</v>
      </c>
      <c r="K503" s="367" t="s">
        <v>796</v>
      </c>
      <c r="L503" s="368">
        <v>625.29</v>
      </c>
      <c r="M503" s="368">
        <v>625.29</v>
      </c>
      <c r="N503" s="367">
        <v>1</v>
      </c>
      <c r="O503" s="432">
        <v>0.5</v>
      </c>
      <c r="P503" s="368"/>
      <c r="Q503" s="390">
        <v>0</v>
      </c>
      <c r="R503" s="367"/>
      <c r="S503" s="390">
        <v>0</v>
      </c>
      <c r="T503" s="432"/>
      <c r="U503" s="414">
        <v>0</v>
      </c>
    </row>
    <row r="504" spans="1:21" ht="14.4" customHeight="1" x14ac:dyDescent="0.3">
      <c r="A504" s="366">
        <v>29</v>
      </c>
      <c r="B504" s="367" t="s">
        <v>400</v>
      </c>
      <c r="C504" s="367">
        <v>89301292</v>
      </c>
      <c r="D504" s="430" t="s">
        <v>1417</v>
      </c>
      <c r="E504" s="431" t="s">
        <v>683</v>
      </c>
      <c r="F504" s="367" t="s">
        <v>667</v>
      </c>
      <c r="G504" s="367" t="s">
        <v>791</v>
      </c>
      <c r="H504" s="367" t="s">
        <v>571</v>
      </c>
      <c r="I504" s="367" t="s">
        <v>1035</v>
      </c>
      <c r="J504" s="367" t="s">
        <v>793</v>
      </c>
      <c r="K504" s="367" t="s">
        <v>945</v>
      </c>
      <c r="L504" s="368">
        <v>937.93</v>
      </c>
      <c r="M504" s="368">
        <v>937.93</v>
      </c>
      <c r="N504" s="367">
        <v>1</v>
      </c>
      <c r="O504" s="432">
        <v>1</v>
      </c>
      <c r="P504" s="368"/>
      <c r="Q504" s="390">
        <v>0</v>
      </c>
      <c r="R504" s="367"/>
      <c r="S504" s="390">
        <v>0</v>
      </c>
      <c r="T504" s="432"/>
      <c r="U504" s="414">
        <v>0</v>
      </c>
    </row>
    <row r="505" spans="1:21" ht="14.4" customHeight="1" x14ac:dyDescent="0.3">
      <c r="A505" s="366">
        <v>29</v>
      </c>
      <c r="B505" s="367" t="s">
        <v>400</v>
      </c>
      <c r="C505" s="367">
        <v>89301292</v>
      </c>
      <c r="D505" s="430" t="s">
        <v>1417</v>
      </c>
      <c r="E505" s="431" t="s">
        <v>683</v>
      </c>
      <c r="F505" s="367" t="s">
        <v>667</v>
      </c>
      <c r="G505" s="367" t="s">
        <v>797</v>
      </c>
      <c r="H505" s="367" t="s">
        <v>571</v>
      </c>
      <c r="I505" s="367" t="s">
        <v>801</v>
      </c>
      <c r="J505" s="367" t="s">
        <v>799</v>
      </c>
      <c r="K505" s="367" t="s">
        <v>802</v>
      </c>
      <c r="L505" s="368">
        <v>96.63</v>
      </c>
      <c r="M505" s="368">
        <v>96.63</v>
      </c>
      <c r="N505" s="367">
        <v>1</v>
      </c>
      <c r="O505" s="432">
        <v>1</v>
      </c>
      <c r="P505" s="368"/>
      <c r="Q505" s="390">
        <v>0</v>
      </c>
      <c r="R505" s="367"/>
      <c r="S505" s="390">
        <v>0</v>
      </c>
      <c r="T505" s="432"/>
      <c r="U505" s="414">
        <v>0</v>
      </c>
    </row>
    <row r="506" spans="1:21" ht="14.4" customHeight="1" x14ac:dyDescent="0.3">
      <c r="A506" s="366">
        <v>29</v>
      </c>
      <c r="B506" s="367" t="s">
        <v>400</v>
      </c>
      <c r="C506" s="367">
        <v>89301292</v>
      </c>
      <c r="D506" s="430" t="s">
        <v>1417</v>
      </c>
      <c r="E506" s="431" t="s">
        <v>683</v>
      </c>
      <c r="F506" s="367" t="s">
        <v>667</v>
      </c>
      <c r="G506" s="367" t="s">
        <v>818</v>
      </c>
      <c r="H506" s="367" t="s">
        <v>399</v>
      </c>
      <c r="I506" s="367" t="s">
        <v>1404</v>
      </c>
      <c r="J506" s="367" t="s">
        <v>820</v>
      </c>
      <c r="K506" s="367" t="s">
        <v>1383</v>
      </c>
      <c r="L506" s="368">
        <v>169</v>
      </c>
      <c r="M506" s="368">
        <v>169</v>
      </c>
      <c r="N506" s="367">
        <v>1</v>
      </c>
      <c r="O506" s="432">
        <v>1</v>
      </c>
      <c r="P506" s="368">
        <v>169</v>
      </c>
      <c r="Q506" s="390">
        <v>1</v>
      </c>
      <c r="R506" s="367">
        <v>1</v>
      </c>
      <c r="S506" s="390">
        <v>1</v>
      </c>
      <c r="T506" s="432">
        <v>1</v>
      </c>
      <c r="U506" s="414">
        <v>1</v>
      </c>
    </row>
    <row r="507" spans="1:21" ht="14.4" customHeight="1" x14ac:dyDescent="0.3">
      <c r="A507" s="366">
        <v>29</v>
      </c>
      <c r="B507" s="367" t="s">
        <v>400</v>
      </c>
      <c r="C507" s="367">
        <v>89301292</v>
      </c>
      <c r="D507" s="430" t="s">
        <v>1417</v>
      </c>
      <c r="E507" s="431" t="s">
        <v>683</v>
      </c>
      <c r="F507" s="367" t="s">
        <v>667</v>
      </c>
      <c r="G507" s="367" t="s">
        <v>1405</v>
      </c>
      <c r="H507" s="367" t="s">
        <v>399</v>
      </c>
      <c r="I507" s="367" t="s">
        <v>1406</v>
      </c>
      <c r="J507" s="367" t="s">
        <v>1407</v>
      </c>
      <c r="K507" s="367" t="s">
        <v>1408</v>
      </c>
      <c r="L507" s="368">
        <v>224.9</v>
      </c>
      <c r="M507" s="368">
        <v>224.9</v>
      </c>
      <c r="N507" s="367">
        <v>1</v>
      </c>
      <c r="O507" s="432">
        <v>1</v>
      </c>
      <c r="P507" s="368">
        <v>224.9</v>
      </c>
      <c r="Q507" s="390">
        <v>1</v>
      </c>
      <c r="R507" s="367">
        <v>1</v>
      </c>
      <c r="S507" s="390">
        <v>1</v>
      </c>
      <c r="T507" s="432">
        <v>1</v>
      </c>
      <c r="U507" s="414">
        <v>1</v>
      </c>
    </row>
    <row r="508" spans="1:21" ht="14.4" customHeight="1" x14ac:dyDescent="0.3">
      <c r="A508" s="366">
        <v>29</v>
      </c>
      <c r="B508" s="367" t="s">
        <v>400</v>
      </c>
      <c r="C508" s="367">
        <v>89301292</v>
      </c>
      <c r="D508" s="430" t="s">
        <v>1417</v>
      </c>
      <c r="E508" s="431" t="s">
        <v>683</v>
      </c>
      <c r="F508" s="367" t="s">
        <v>667</v>
      </c>
      <c r="G508" s="367" t="s">
        <v>827</v>
      </c>
      <c r="H508" s="367" t="s">
        <v>399</v>
      </c>
      <c r="I508" s="367" t="s">
        <v>1279</v>
      </c>
      <c r="J508" s="367" t="s">
        <v>829</v>
      </c>
      <c r="K508" s="367" t="s">
        <v>1280</v>
      </c>
      <c r="L508" s="368">
        <v>0</v>
      </c>
      <c r="M508" s="368">
        <v>0</v>
      </c>
      <c r="N508" s="367">
        <v>1</v>
      </c>
      <c r="O508" s="432">
        <v>0.5</v>
      </c>
      <c r="P508" s="368">
        <v>0</v>
      </c>
      <c r="Q508" s="390"/>
      <c r="R508" s="367">
        <v>1</v>
      </c>
      <c r="S508" s="390">
        <v>1</v>
      </c>
      <c r="T508" s="432">
        <v>0.5</v>
      </c>
      <c r="U508" s="414">
        <v>1</v>
      </c>
    </row>
    <row r="509" spans="1:21" ht="14.4" customHeight="1" x14ac:dyDescent="0.3">
      <c r="A509" s="366">
        <v>29</v>
      </c>
      <c r="B509" s="367" t="s">
        <v>400</v>
      </c>
      <c r="C509" s="367">
        <v>89301292</v>
      </c>
      <c r="D509" s="430" t="s">
        <v>1417</v>
      </c>
      <c r="E509" s="431" t="s">
        <v>683</v>
      </c>
      <c r="F509" s="367" t="s">
        <v>667</v>
      </c>
      <c r="G509" s="367" t="s">
        <v>1409</v>
      </c>
      <c r="H509" s="367" t="s">
        <v>399</v>
      </c>
      <c r="I509" s="367" t="s">
        <v>1410</v>
      </c>
      <c r="J509" s="367" t="s">
        <v>1411</v>
      </c>
      <c r="K509" s="367" t="s">
        <v>1412</v>
      </c>
      <c r="L509" s="368">
        <v>127.5</v>
      </c>
      <c r="M509" s="368">
        <v>127.5</v>
      </c>
      <c r="N509" s="367">
        <v>1</v>
      </c>
      <c r="O509" s="432">
        <v>0.5</v>
      </c>
      <c r="P509" s="368"/>
      <c r="Q509" s="390">
        <v>0</v>
      </c>
      <c r="R509" s="367"/>
      <c r="S509" s="390">
        <v>0</v>
      </c>
      <c r="T509" s="432"/>
      <c r="U509" s="414">
        <v>0</v>
      </c>
    </row>
    <row r="510" spans="1:21" ht="14.4" customHeight="1" x14ac:dyDescent="0.3">
      <c r="A510" s="366">
        <v>29</v>
      </c>
      <c r="B510" s="367" t="s">
        <v>400</v>
      </c>
      <c r="C510" s="367">
        <v>89301292</v>
      </c>
      <c r="D510" s="430" t="s">
        <v>1417</v>
      </c>
      <c r="E510" s="431" t="s">
        <v>683</v>
      </c>
      <c r="F510" s="367" t="s">
        <v>667</v>
      </c>
      <c r="G510" s="367" t="s">
        <v>835</v>
      </c>
      <c r="H510" s="367" t="s">
        <v>399</v>
      </c>
      <c r="I510" s="367" t="s">
        <v>431</v>
      </c>
      <c r="J510" s="367" t="s">
        <v>836</v>
      </c>
      <c r="K510" s="367" t="s">
        <v>837</v>
      </c>
      <c r="L510" s="368">
        <v>0</v>
      </c>
      <c r="M510" s="368">
        <v>0</v>
      </c>
      <c r="N510" s="367">
        <v>1</v>
      </c>
      <c r="O510" s="432">
        <v>0.5</v>
      </c>
      <c r="P510" s="368">
        <v>0</v>
      </c>
      <c r="Q510" s="390"/>
      <c r="R510" s="367">
        <v>1</v>
      </c>
      <c r="S510" s="390">
        <v>1</v>
      </c>
      <c r="T510" s="432">
        <v>0.5</v>
      </c>
      <c r="U510" s="414">
        <v>1</v>
      </c>
    </row>
    <row r="511" spans="1:21" ht="14.4" customHeight="1" x14ac:dyDescent="0.3">
      <c r="A511" s="366">
        <v>29</v>
      </c>
      <c r="B511" s="367" t="s">
        <v>400</v>
      </c>
      <c r="C511" s="367">
        <v>89301292</v>
      </c>
      <c r="D511" s="430" t="s">
        <v>1417</v>
      </c>
      <c r="E511" s="431" t="s">
        <v>683</v>
      </c>
      <c r="F511" s="367" t="s">
        <v>667</v>
      </c>
      <c r="G511" s="367" t="s">
        <v>695</v>
      </c>
      <c r="H511" s="367" t="s">
        <v>399</v>
      </c>
      <c r="I511" s="367" t="s">
        <v>593</v>
      </c>
      <c r="J511" s="367" t="s">
        <v>594</v>
      </c>
      <c r="K511" s="367" t="s">
        <v>696</v>
      </c>
      <c r="L511" s="368">
        <v>314.69</v>
      </c>
      <c r="M511" s="368">
        <v>4090.9700000000003</v>
      </c>
      <c r="N511" s="367">
        <v>13</v>
      </c>
      <c r="O511" s="432">
        <v>8</v>
      </c>
      <c r="P511" s="368">
        <v>3146.9</v>
      </c>
      <c r="Q511" s="390">
        <v>0.76923076923076916</v>
      </c>
      <c r="R511" s="367">
        <v>10</v>
      </c>
      <c r="S511" s="390">
        <v>0.76923076923076927</v>
      </c>
      <c r="T511" s="432">
        <v>6</v>
      </c>
      <c r="U511" s="414">
        <v>0.75</v>
      </c>
    </row>
    <row r="512" spans="1:21" ht="14.4" customHeight="1" x14ac:dyDescent="0.3">
      <c r="A512" s="366">
        <v>29</v>
      </c>
      <c r="B512" s="367" t="s">
        <v>400</v>
      </c>
      <c r="C512" s="367">
        <v>89301292</v>
      </c>
      <c r="D512" s="430" t="s">
        <v>1417</v>
      </c>
      <c r="E512" s="431" t="s">
        <v>683</v>
      </c>
      <c r="F512" s="367" t="s">
        <v>667</v>
      </c>
      <c r="G512" s="367" t="s">
        <v>1002</v>
      </c>
      <c r="H512" s="367" t="s">
        <v>399</v>
      </c>
      <c r="I512" s="367" t="s">
        <v>1413</v>
      </c>
      <c r="J512" s="367" t="s">
        <v>1414</v>
      </c>
      <c r="K512" s="367" t="s">
        <v>1046</v>
      </c>
      <c r="L512" s="368">
        <v>32.74</v>
      </c>
      <c r="M512" s="368">
        <v>32.74</v>
      </c>
      <c r="N512" s="367">
        <v>1</v>
      </c>
      <c r="O512" s="432">
        <v>0.5</v>
      </c>
      <c r="P512" s="368"/>
      <c r="Q512" s="390">
        <v>0</v>
      </c>
      <c r="R512" s="367"/>
      <c r="S512" s="390">
        <v>0</v>
      </c>
      <c r="T512" s="432"/>
      <c r="U512" s="414">
        <v>0</v>
      </c>
    </row>
    <row r="513" spans="1:21" ht="14.4" customHeight="1" x14ac:dyDescent="0.3">
      <c r="A513" s="366">
        <v>29</v>
      </c>
      <c r="B513" s="367" t="s">
        <v>400</v>
      </c>
      <c r="C513" s="367">
        <v>89301292</v>
      </c>
      <c r="D513" s="430" t="s">
        <v>1417</v>
      </c>
      <c r="E513" s="431" t="s">
        <v>683</v>
      </c>
      <c r="F513" s="367" t="s">
        <v>667</v>
      </c>
      <c r="G513" s="367" t="s">
        <v>1002</v>
      </c>
      <c r="H513" s="367" t="s">
        <v>571</v>
      </c>
      <c r="I513" s="367" t="s">
        <v>1003</v>
      </c>
      <c r="J513" s="367" t="s">
        <v>1004</v>
      </c>
      <c r="K513" s="367" t="s">
        <v>1005</v>
      </c>
      <c r="L513" s="368">
        <v>32.74</v>
      </c>
      <c r="M513" s="368">
        <v>32.74</v>
      </c>
      <c r="N513" s="367">
        <v>1</v>
      </c>
      <c r="O513" s="432">
        <v>1</v>
      </c>
      <c r="P513" s="368"/>
      <c r="Q513" s="390">
        <v>0</v>
      </c>
      <c r="R513" s="367"/>
      <c r="S513" s="390">
        <v>0</v>
      </c>
      <c r="T513" s="432"/>
      <c r="U513" s="414">
        <v>0</v>
      </c>
    </row>
    <row r="514" spans="1:21" ht="14.4" customHeight="1" x14ac:dyDescent="0.3">
      <c r="A514" s="366">
        <v>29</v>
      </c>
      <c r="B514" s="367" t="s">
        <v>400</v>
      </c>
      <c r="C514" s="367">
        <v>89301292</v>
      </c>
      <c r="D514" s="430" t="s">
        <v>1417</v>
      </c>
      <c r="E514" s="431" t="s">
        <v>683</v>
      </c>
      <c r="F514" s="367" t="s">
        <v>668</v>
      </c>
      <c r="G514" s="367" t="s">
        <v>697</v>
      </c>
      <c r="H514" s="367" t="s">
        <v>399</v>
      </c>
      <c r="I514" s="367" t="s">
        <v>698</v>
      </c>
      <c r="J514" s="367" t="s">
        <v>699</v>
      </c>
      <c r="K514" s="367" t="s">
        <v>700</v>
      </c>
      <c r="L514" s="368">
        <v>566</v>
      </c>
      <c r="M514" s="368">
        <v>7924</v>
      </c>
      <c r="N514" s="367">
        <v>14</v>
      </c>
      <c r="O514" s="432">
        <v>7</v>
      </c>
      <c r="P514" s="368">
        <v>7924</v>
      </c>
      <c r="Q514" s="390">
        <v>1</v>
      </c>
      <c r="R514" s="367">
        <v>14</v>
      </c>
      <c r="S514" s="390">
        <v>1</v>
      </c>
      <c r="T514" s="432">
        <v>7</v>
      </c>
      <c r="U514" s="414">
        <v>1</v>
      </c>
    </row>
    <row r="515" spans="1:21" ht="14.4" customHeight="1" x14ac:dyDescent="0.3">
      <c r="A515" s="366">
        <v>29</v>
      </c>
      <c r="B515" s="367" t="s">
        <v>400</v>
      </c>
      <c r="C515" s="367">
        <v>89301292</v>
      </c>
      <c r="D515" s="430" t="s">
        <v>1417</v>
      </c>
      <c r="E515" s="431" t="s">
        <v>683</v>
      </c>
      <c r="F515" s="367" t="s">
        <v>668</v>
      </c>
      <c r="G515" s="367" t="s">
        <v>701</v>
      </c>
      <c r="H515" s="367" t="s">
        <v>399</v>
      </c>
      <c r="I515" s="367" t="s">
        <v>879</v>
      </c>
      <c r="J515" s="367" t="s">
        <v>703</v>
      </c>
      <c r="K515" s="367" t="s">
        <v>880</v>
      </c>
      <c r="L515" s="368">
        <v>175.15</v>
      </c>
      <c r="M515" s="368">
        <v>700.6</v>
      </c>
      <c r="N515" s="367">
        <v>4</v>
      </c>
      <c r="O515" s="432">
        <v>4</v>
      </c>
      <c r="P515" s="368">
        <v>525.45000000000005</v>
      </c>
      <c r="Q515" s="390">
        <v>0.75</v>
      </c>
      <c r="R515" s="367">
        <v>3</v>
      </c>
      <c r="S515" s="390">
        <v>0.75</v>
      </c>
      <c r="T515" s="432">
        <v>3</v>
      </c>
      <c r="U515" s="414">
        <v>0.75</v>
      </c>
    </row>
    <row r="516" spans="1:21" ht="14.4" customHeight="1" x14ac:dyDescent="0.3">
      <c r="A516" s="366">
        <v>29</v>
      </c>
      <c r="B516" s="367" t="s">
        <v>400</v>
      </c>
      <c r="C516" s="367">
        <v>89301292</v>
      </c>
      <c r="D516" s="430" t="s">
        <v>1417</v>
      </c>
      <c r="E516" s="431" t="s">
        <v>683</v>
      </c>
      <c r="F516" s="367" t="s">
        <v>668</v>
      </c>
      <c r="G516" s="367" t="s">
        <v>701</v>
      </c>
      <c r="H516" s="367" t="s">
        <v>399</v>
      </c>
      <c r="I516" s="367" t="s">
        <v>702</v>
      </c>
      <c r="J516" s="367" t="s">
        <v>703</v>
      </c>
      <c r="K516" s="367" t="s">
        <v>704</v>
      </c>
      <c r="L516" s="368">
        <v>200</v>
      </c>
      <c r="M516" s="368">
        <v>600</v>
      </c>
      <c r="N516" s="367">
        <v>3</v>
      </c>
      <c r="O516" s="432">
        <v>2</v>
      </c>
      <c r="P516" s="368">
        <v>600</v>
      </c>
      <c r="Q516" s="390">
        <v>1</v>
      </c>
      <c r="R516" s="367">
        <v>3</v>
      </c>
      <c r="S516" s="390">
        <v>1</v>
      </c>
      <c r="T516" s="432">
        <v>2</v>
      </c>
      <c r="U516" s="414">
        <v>1</v>
      </c>
    </row>
    <row r="517" spans="1:21" ht="14.4" customHeight="1" x14ac:dyDescent="0.3">
      <c r="A517" s="366">
        <v>29</v>
      </c>
      <c r="B517" s="367" t="s">
        <v>400</v>
      </c>
      <c r="C517" s="367">
        <v>89301292</v>
      </c>
      <c r="D517" s="430" t="s">
        <v>1417</v>
      </c>
      <c r="E517" s="431" t="s">
        <v>683</v>
      </c>
      <c r="F517" s="367" t="s">
        <v>668</v>
      </c>
      <c r="G517" s="367" t="s">
        <v>701</v>
      </c>
      <c r="H517" s="367" t="s">
        <v>399</v>
      </c>
      <c r="I517" s="367" t="s">
        <v>1415</v>
      </c>
      <c r="J517" s="367" t="s">
        <v>896</v>
      </c>
      <c r="K517" s="367" t="s">
        <v>1416</v>
      </c>
      <c r="L517" s="368">
        <v>886.35</v>
      </c>
      <c r="M517" s="368">
        <v>1772.7</v>
      </c>
      <c r="N517" s="367">
        <v>2</v>
      </c>
      <c r="O517" s="432">
        <v>1</v>
      </c>
      <c r="P517" s="368">
        <v>1772.7</v>
      </c>
      <c r="Q517" s="390">
        <v>1</v>
      </c>
      <c r="R517" s="367">
        <v>2</v>
      </c>
      <c r="S517" s="390">
        <v>1</v>
      </c>
      <c r="T517" s="432">
        <v>1</v>
      </c>
      <c r="U517" s="414">
        <v>1</v>
      </c>
    </row>
    <row r="518" spans="1:21" ht="14.4" customHeight="1" x14ac:dyDescent="0.3">
      <c r="A518" s="366">
        <v>29</v>
      </c>
      <c r="B518" s="367" t="s">
        <v>400</v>
      </c>
      <c r="C518" s="367">
        <v>89301292</v>
      </c>
      <c r="D518" s="430" t="s">
        <v>1417</v>
      </c>
      <c r="E518" s="431" t="s">
        <v>683</v>
      </c>
      <c r="F518" s="367" t="s">
        <v>668</v>
      </c>
      <c r="G518" s="367" t="s">
        <v>701</v>
      </c>
      <c r="H518" s="367" t="s">
        <v>399</v>
      </c>
      <c r="I518" s="367" t="s">
        <v>906</v>
      </c>
      <c r="J518" s="367" t="s">
        <v>896</v>
      </c>
      <c r="K518" s="367" t="s">
        <v>907</v>
      </c>
      <c r="L518" s="368">
        <v>1127.46</v>
      </c>
      <c r="M518" s="368">
        <v>1127.46</v>
      </c>
      <c r="N518" s="367">
        <v>1</v>
      </c>
      <c r="O518" s="432">
        <v>1</v>
      </c>
      <c r="P518" s="368"/>
      <c r="Q518" s="390">
        <v>0</v>
      </c>
      <c r="R518" s="367"/>
      <c r="S518" s="390">
        <v>0</v>
      </c>
      <c r="T518" s="432"/>
      <c r="U518" s="414">
        <v>0</v>
      </c>
    </row>
    <row r="519" spans="1:21" ht="14.4" customHeight="1" thickBot="1" x14ac:dyDescent="0.35">
      <c r="A519" s="372">
        <v>29</v>
      </c>
      <c r="B519" s="373" t="s">
        <v>400</v>
      </c>
      <c r="C519" s="373">
        <v>89301292</v>
      </c>
      <c r="D519" s="433" t="s">
        <v>1417</v>
      </c>
      <c r="E519" s="434" t="s">
        <v>683</v>
      </c>
      <c r="F519" s="373" t="s">
        <v>668</v>
      </c>
      <c r="G519" s="373" t="s">
        <v>709</v>
      </c>
      <c r="H519" s="373" t="s">
        <v>399</v>
      </c>
      <c r="I519" s="373" t="s">
        <v>1059</v>
      </c>
      <c r="J519" s="373" t="s">
        <v>1060</v>
      </c>
      <c r="K519" s="373" t="s">
        <v>1061</v>
      </c>
      <c r="L519" s="374">
        <v>378.48</v>
      </c>
      <c r="M519" s="374">
        <v>378.48</v>
      </c>
      <c r="N519" s="373">
        <v>1</v>
      </c>
      <c r="O519" s="435">
        <v>1</v>
      </c>
      <c r="P519" s="374">
        <v>378.48</v>
      </c>
      <c r="Q519" s="384">
        <v>1</v>
      </c>
      <c r="R519" s="373">
        <v>1</v>
      </c>
      <c r="S519" s="384">
        <v>1</v>
      </c>
      <c r="T519" s="435">
        <v>1</v>
      </c>
      <c r="U519" s="41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6" t="s">
        <v>1418</v>
      </c>
      <c r="B1" s="276"/>
      <c r="C1" s="276"/>
      <c r="D1" s="276"/>
      <c r="E1" s="276"/>
      <c r="F1" s="276"/>
    </row>
    <row r="2" spans="1:6" ht="14.4" customHeight="1" thickBot="1" x14ac:dyDescent="0.35">
      <c r="A2" s="319" t="s">
        <v>197</v>
      </c>
      <c r="B2" s="89"/>
      <c r="C2" s="90"/>
      <c r="D2" s="91"/>
      <c r="E2" s="90"/>
      <c r="F2" s="91"/>
    </row>
    <row r="3" spans="1:6" ht="14.4" customHeight="1" thickBot="1" x14ac:dyDescent="0.35">
      <c r="A3" s="161"/>
      <c r="B3" s="277" t="s">
        <v>160</v>
      </c>
      <c r="C3" s="278"/>
      <c r="D3" s="279" t="s">
        <v>159</v>
      </c>
      <c r="E3" s="278"/>
      <c r="F3" s="117" t="s">
        <v>6</v>
      </c>
    </row>
    <row r="4" spans="1:6" ht="14.4" customHeight="1" thickBot="1" x14ac:dyDescent="0.35">
      <c r="A4" s="378" t="s">
        <v>180</v>
      </c>
      <c r="B4" s="379" t="s">
        <v>17</v>
      </c>
      <c r="C4" s="380" t="s">
        <v>5</v>
      </c>
      <c r="D4" s="379" t="s">
        <v>17</v>
      </c>
      <c r="E4" s="380" t="s">
        <v>5</v>
      </c>
      <c r="F4" s="381" t="s">
        <v>17</v>
      </c>
    </row>
    <row r="5" spans="1:6" ht="14.4" customHeight="1" x14ac:dyDescent="0.3">
      <c r="A5" s="394" t="s">
        <v>680</v>
      </c>
      <c r="B5" s="364">
        <v>2333.17</v>
      </c>
      <c r="C5" s="383">
        <v>0.31705676438134262</v>
      </c>
      <c r="D5" s="364">
        <v>5025.6700000000019</v>
      </c>
      <c r="E5" s="383">
        <v>0.68294323561865733</v>
      </c>
      <c r="F5" s="365">
        <v>7358.840000000002</v>
      </c>
    </row>
    <row r="6" spans="1:6" ht="14.4" customHeight="1" x14ac:dyDescent="0.3">
      <c r="A6" s="436" t="s">
        <v>673</v>
      </c>
      <c r="B6" s="370">
        <v>1258.3499999999999</v>
      </c>
      <c r="C6" s="390">
        <v>8.0188703292557631E-2</v>
      </c>
      <c r="D6" s="370">
        <v>14434.010000000002</v>
      </c>
      <c r="E6" s="390">
        <v>0.91981129670744233</v>
      </c>
      <c r="F6" s="371">
        <v>15692.360000000002</v>
      </c>
    </row>
    <row r="7" spans="1:6" ht="14.4" customHeight="1" x14ac:dyDescent="0.3">
      <c r="A7" s="436" t="s">
        <v>681</v>
      </c>
      <c r="B7" s="370">
        <v>305.08</v>
      </c>
      <c r="C7" s="390">
        <v>8.7677248403542962E-2</v>
      </c>
      <c r="D7" s="370">
        <v>3174.4999999999995</v>
      </c>
      <c r="E7" s="390">
        <v>0.91232275159645704</v>
      </c>
      <c r="F7" s="371">
        <v>3479.5799999999995</v>
      </c>
    </row>
    <row r="8" spans="1:6" ht="14.4" customHeight="1" x14ac:dyDescent="0.3">
      <c r="A8" s="436" t="s">
        <v>679</v>
      </c>
      <c r="B8" s="370">
        <v>86.76</v>
      </c>
      <c r="C8" s="390">
        <v>4.8683399106797653E-3</v>
      </c>
      <c r="D8" s="370">
        <v>17734.510000000006</v>
      </c>
      <c r="E8" s="390">
        <v>0.9951316600893203</v>
      </c>
      <c r="F8" s="371">
        <v>17821.270000000004</v>
      </c>
    </row>
    <row r="9" spans="1:6" ht="14.4" customHeight="1" x14ac:dyDescent="0.3">
      <c r="A9" s="436" t="s">
        <v>683</v>
      </c>
      <c r="B9" s="370">
        <v>32.74</v>
      </c>
      <c r="C9" s="390">
        <v>8.6553535503075922E-3</v>
      </c>
      <c r="D9" s="370">
        <v>3749.89</v>
      </c>
      <c r="E9" s="390">
        <v>0.99134464644969245</v>
      </c>
      <c r="F9" s="371">
        <v>3782.6299999999997</v>
      </c>
    </row>
    <row r="10" spans="1:6" ht="14.4" customHeight="1" x14ac:dyDescent="0.3">
      <c r="A10" s="436" t="s">
        <v>674</v>
      </c>
      <c r="B10" s="370"/>
      <c r="C10" s="390">
        <v>0</v>
      </c>
      <c r="D10" s="370">
        <v>12153.900000000001</v>
      </c>
      <c r="E10" s="390">
        <v>1</v>
      </c>
      <c r="F10" s="371">
        <v>12153.900000000001</v>
      </c>
    </row>
    <row r="11" spans="1:6" ht="14.4" customHeight="1" x14ac:dyDescent="0.3">
      <c r="A11" s="436" t="s">
        <v>672</v>
      </c>
      <c r="B11" s="370">
        <v>0</v>
      </c>
      <c r="C11" s="390"/>
      <c r="D11" s="370"/>
      <c r="E11" s="390"/>
      <c r="F11" s="371">
        <v>0</v>
      </c>
    </row>
    <row r="12" spans="1:6" ht="14.4" customHeight="1" x14ac:dyDescent="0.3">
      <c r="A12" s="436" t="s">
        <v>675</v>
      </c>
      <c r="B12" s="370">
        <v>0</v>
      </c>
      <c r="C12" s="390">
        <v>0</v>
      </c>
      <c r="D12" s="370">
        <v>4551.9799999999996</v>
      </c>
      <c r="E12" s="390">
        <v>1</v>
      </c>
      <c r="F12" s="371">
        <v>4551.9799999999996</v>
      </c>
    </row>
    <row r="13" spans="1:6" ht="14.4" customHeight="1" x14ac:dyDescent="0.3">
      <c r="A13" s="436" t="s">
        <v>682</v>
      </c>
      <c r="B13" s="370"/>
      <c r="C13" s="390">
        <v>0</v>
      </c>
      <c r="D13" s="370">
        <v>2543.9299999999998</v>
      </c>
      <c r="E13" s="390">
        <v>1</v>
      </c>
      <c r="F13" s="371">
        <v>2543.9299999999998</v>
      </c>
    </row>
    <row r="14" spans="1:6" ht="14.4" customHeight="1" x14ac:dyDescent="0.3">
      <c r="A14" s="436" t="s">
        <v>676</v>
      </c>
      <c r="B14" s="370"/>
      <c r="C14" s="390">
        <v>0</v>
      </c>
      <c r="D14" s="370">
        <v>4943.2899999999991</v>
      </c>
      <c r="E14" s="390">
        <v>1</v>
      </c>
      <c r="F14" s="371">
        <v>4943.2899999999991</v>
      </c>
    </row>
    <row r="15" spans="1:6" ht="14.4" customHeight="1" thickBot="1" x14ac:dyDescent="0.35">
      <c r="A15" s="395" t="s">
        <v>677</v>
      </c>
      <c r="B15" s="391"/>
      <c r="C15" s="392">
        <v>0</v>
      </c>
      <c r="D15" s="391">
        <v>10399.349999999999</v>
      </c>
      <c r="E15" s="392">
        <v>1</v>
      </c>
      <c r="F15" s="393">
        <v>10399.349999999999</v>
      </c>
    </row>
    <row r="16" spans="1:6" ht="14.4" customHeight="1" thickBot="1" x14ac:dyDescent="0.35">
      <c r="A16" s="385" t="s">
        <v>6</v>
      </c>
      <c r="B16" s="386">
        <v>4016.0999999999995</v>
      </c>
      <c r="C16" s="387">
        <v>4.8546347492050071E-2</v>
      </c>
      <c r="D16" s="386">
        <v>78711.03</v>
      </c>
      <c r="E16" s="387">
        <v>0.95145365250795</v>
      </c>
      <c r="F16" s="388">
        <v>82727.12999999999</v>
      </c>
    </row>
    <row r="17" spans="1:6" ht="14.4" customHeight="1" thickBot="1" x14ac:dyDescent="0.35"/>
    <row r="18" spans="1:6" ht="14.4" customHeight="1" x14ac:dyDescent="0.3">
      <c r="A18" s="394" t="s">
        <v>1419</v>
      </c>
      <c r="B18" s="364">
        <v>2999.79</v>
      </c>
      <c r="C18" s="383">
        <v>9.589373463195322E-2</v>
      </c>
      <c r="D18" s="364">
        <v>28282.650000000012</v>
      </c>
      <c r="E18" s="383">
        <v>0.90410626536804672</v>
      </c>
      <c r="F18" s="365">
        <v>31282.440000000013</v>
      </c>
    </row>
    <row r="19" spans="1:6" ht="14.4" customHeight="1" x14ac:dyDescent="0.3">
      <c r="A19" s="436" t="s">
        <v>1420</v>
      </c>
      <c r="B19" s="370">
        <v>469.47</v>
      </c>
      <c r="C19" s="390">
        <v>1</v>
      </c>
      <c r="D19" s="370"/>
      <c r="E19" s="390">
        <v>0</v>
      </c>
      <c r="F19" s="371">
        <v>469.47</v>
      </c>
    </row>
    <row r="20" spans="1:6" ht="14.4" customHeight="1" x14ac:dyDescent="0.3">
      <c r="A20" s="436" t="s">
        <v>1421</v>
      </c>
      <c r="B20" s="370">
        <v>305.08</v>
      </c>
      <c r="C20" s="390">
        <v>1</v>
      </c>
      <c r="D20" s="370"/>
      <c r="E20" s="390">
        <v>0</v>
      </c>
      <c r="F20" s="371">
        <v>305.08</v>
      </c>
    </row>
    <row r="21" spans="1:6" ht="14.4" customHeight="1" x14ac:dyDescent="0.3">
      <c r="A21" s="436" t="s">
        <v>1422</v>
      </c>
      <c r="B21" s="370">
        <v>122.25999999999999</v>
      </c>
      <c r="C21" s="390">
        <v>6.9309175840995926E-2</v>
      </c>
      <c r="D21" s="370">
        <v>1641.72</v>
      </c>
      <c r="E21" s="390">
        <v>0.93069082415900406</v>
      </c>
      <c r="F21" s="371">
        <v>1763.98</v>
      </c>
    </row>
    <row r="22" spans="1:6" ht="14.4" customHeight="1" x14ac:dyDescent="0.3">
      <c r="A22" s="436" t="s">
        <v>1423</v>
      </c>
      <c r="B22" s="370">
        <v>86.76</v>
      </c>
      <c r="C22" s="390">
        <v>1</v>
      </c>
      <c r="D22" s="370"/>
      <c r="E22" s="390">
        <v>0</v>
      </c>
      <c r="F22" s="371">
        <v>86.76</v>
      </c>
    </row>
    <row r="23" spans="1:6" ht="14.4" customHeight="1" x14ac:dyDescent="0.3">
      <c r="A23" s="436" t="s">
        <v>1424</v>
      </c>
      <c r="B23" s="370">
        <v>32.74</v>
      </c>
      <c r="C23" s="390">
        <v>3.8866531334211807E-2</v>
      </c>
      <c r="D23" s="370">
        <v>809.63000000000011</v>
      </c>
      <c r="E23" s="390">
        <v>0.96113346866578819</v>
      </c>
      <c r="F23" s="371">
        <v>842.37000000000012</v>
      </c>
    </row>
    <row r="24" spans="1:6" ht="14.4" customHeight="1" x14ac:dyDescent="0.3">
      <c r="A24" s="436" t="s">
        <v>1425</v>
      </c>
      <c r="B24" s="370"/>
      <c r="C24" s="390">
        <v>0</v>
      </c>
      <c r="D24" s="370">
        <v>1752.3000000000002</v>
      </c>
      <c r="E24" s="390">
        <v>1</v>
      </c>
      <c r="F24" s="371">
        <v>1752.3000000000002</v>
      </c>
    </row>
    <row r="25" spans="1:6" ht="14.4" customHeight="1" x14ac:dyDescent="0.3">
      <c r="A25" s="436" t="s">
        <v>1426</v>
      </c>
      <c r="B25" s="370">
        <v>0</v>
      </c>
      <c r="C25" s="390">
        <v>0</v>
      </c>
      <c r="D25" s="370">
        <v>1787.6500000000005</v>
      </c>
      <c r="E25" s="390">
        <v>1</v>
      </c>
      <c r="F25" s="371">
        <v>1787.6500000000005</v>
      </c>
    </row>
    <row r="26" spans="1:6" ht="14.4" customHeight="1" x14ac:dyDescent="0.3">
      <c r="A26" s="436" t="s">
        <v>1427</v>
      </c>
      <c r="B26" s="370">
        <v>0</v>
      </c>
      <c r="C26" s="390">
        <v>0</v>
      </c>
      <c r="D26" s="370">
        <v>2530.3399999999997</v>
      </c>
      <c r="E26" s="390">
        <v>1</v>
      </c>
      <c r="F26" s="371">
        <v>2530.3399999999997</v>
      </c>
    </row>
    <row r="27" spans="1:6" ht="14.4" customHeight="1" x14ac:dyDescent="0.3">
      <c r="A27" s="436" t="s">
        <v>1428</v>
      </c>
      <c r="B27" s="370"/>
      <c r="C27" s="390">
        <v>0</v>
      </c>
      <c r="D27" s="370">
        <v>28611.060000000009</v>
      </c>
      <c r="E27" s="390">
        <v>1</v>
      </c>
      <c r="F27" s="371">
        <v>28611.060000000009</v>
      </c>
    </row>
    <row r="28" spans="1:6" ht="14.4" customHeight="1" x14ac:dyDescent="0.3">
      <c r="A28" s="436" t="s">
        <v>1429</v>
      </c>
      <c r="B28" s="370">
        <v>0</v>
      </c>
      <c r="C28" s="390">
        <v>0</v>
      </c>
      <c r="D28" s="370">
        <v>3127.19</v>
      </c>
      <c r="E28" s="390">
        <v>1</v>
      </c>
      <c r="F28" s="371">
        <v>3127.19</v>
      </c>
    </row>
    <row r="29" spans="1:6" ht="14.4" customHeight="1" x14ac:dyDescent="0.3">
      <c r="A29" s="436" t="s">
        <v>1430</v>
      </c>
      <c r="B29" s="370"/>
      <c r="C29" s="390">
        <v>0</v>
      </c>
      <c r="D29" s="370">
        <v>1234.8000000000002</v>
      </c>
      <c r="E29" s="390">
        <v>1</v>
      </c>
      <c r="F29" s="371">
        <v>1234.8000000000002</v>
      </c>
    </row>
    <row r="30" spans="1:6" ht="14.4" customHeight="1" x14ac:dyDescent="0.3">
      <c r="A30" s="436" t="s">
        <v>1431</v>
      </c>
      <c r="B30" s="370"/>
      <c r="C30" s="390">
        <v>0</v>
      </c>
      <c r="D30" s="370">
        <v>95.24</v>
      </c>
      <c r="E30" s="390">
        <v>1</v>
      </c>
      <c r="F30" s="371">
        <v>95.24</v>
      </c>
    </row>
    <row r="31" spans="1:6" ht="14.4" customHeight="1" x14ac:dyDescent="0.3">
      <c r="A31" s="436" t="s">
        <v>1432</v>
      </c>
      <c r="B31" s="370"/>
      <c r="C31" s="390">
        <v>0</v>
      </c>
      <c r="D31" s="370">
        <v>2479.3200000000006</v>
      </c>
      <c r="E31" s="390">
        <v>1</v>
      </c>
      <c r="F31" s="371">
        <v>2479.3200000000006</v>
      </c>
    </row>
    <row r="32" spans="1:6" ht="14.4" customHeight="1" x14ac:dyDescent="0.3">
      <c r="A32" s="436" t="s">
        <v>1433</v>
      </c>
      <c r="B32" s="370"/>
      <c r="C32" s="390">
        <v>0</v>
      </c>
      <c r="D32" s="370">
        <v>413.22</v>
      </c>
      <c r="E32" s="390">
        <v>1</v>
      </c>
      <c r="F32" s="371">
        <v>413.22</v>
      </c>
    </row>
    <row r="33" spans="1:6" ht="14.4" customHeight="1" x14ac:dyDescent="0.3">
      <c r="A33" s="436" t="s">
        <v>1434</v>
      </c>
      <c r="B33" s="370"/>
      <c r="C33" s="390">
        <v>0</v>
      </c>
      <c r="D33" s="370">
        <v>263.29999999999995</v>
      </c>
      <c r="E33" s="390">
        <v>1</v>
      </c>
      <c r="F33" s="371">
        <v>263.29999999999995</v>
      </c>
    </row>
    <row r="34" spans="1:6" ht="14.4" customHeight="1" x14ac:dyDescent="0.3">
      <c r="A34" s="436" t="s">
        <v>1435</v>
      </c>
      <c r="B34" s="370"/>
      <c r="C34" s="390">
        <v>0</v>
      </c>
      <c r="D34" s="370">
        <v>190.48</v>
      </c>
      <c r="E34" s="390">
        <v>1</v>
      </c>
      <c r="F34" s="371">
        <v>190.48</v>
      </c>
    </row>
    <row r="35" spans="1:6" ht="14.4" customHeight="1" thickBot="1" x14ac:dyDescent="0.35">
      <c r="A35" s="395" t="s">
        <v>1436</v>
      </c>
      <c r="B35" s="391">
        <v>0</v>
      </c>
      <c r="C35" s="392">
        <v>0</v>
      </c>
      <c r="D35" s="391">
        <v>5492.1299999999992</v>
      </c>
      <c r="E35" s="392">
        <v>1</v>
      </c>
      <c r="F35" s="393">
        <v>5492.1299999999992</v>
      </c>
    </row>
    <row r="36" spans="1:6" ht="14.4" customHeight="1" thickBot="1" x14ac:dyDescent="0.35">
      <c r="A36" s="385" t="s">
        <v>6</v>
      </c>
      <c r="B36" s="386">
        <v>4016.0999999999995</v>
      </c>
      <c r="C36" s="387">
        <v>4.854634749205005E-2</v>
      </c>
      <c r="D36" s="386">
        <v>78711.030000000028</v>
      </c>
      <c r="E36" s="387">
        <v>0.95145365250795</v>
      </c>
      <c r="F36" s="388">
        <v>82727.130000000019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{64B39D06-8033-4703-83DB-575A7E7CA6C1}</x14:id>
        </ext>
      </extLst>
    </cfRule>
  </conditionalFormatting>
  <conditionalFormatting sqref="F18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{72D7FE9B-90A6-4CDE-AB51-B17B2C9F08C5}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B39D06-8033-4703-83DB-575A7E7CA6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72D7FE9B-90A6-4CDE-AB51-B17B2C9F08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6" t="s">
        <v>168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42"/>
      <c r="M1" s="242"/>
    </row>
    <row r="2" spans="1:13" ht="14.4" customHeight="1" thickBot="1" x14ac:dyDescent="0.35">
      <c r="A2" s="319" t="s">
        <v>197</v>
      </c>
      <c r="B2" s="92"/>
      <c r="C2" s="92"/>
      <c r="D2" s="92"/>
      <c r="E2" s="92"/>
      <c r="F2" s="93"/>
      <c r="G2" s="93"/>
      <c r="H2" s="162"/>
      <c r="I2" s="93"/>
      <c r="J2" s="93"/>
      <c r="K2" s="162"/>
      <c r="L2" s="93"/>
    </row>
    <row r="3" spans="1:13" ht="14.4" customHeight="1" thickBot="1" x14ac:dyDescent="0.35">
      <c r="E3" s="116" t="s">
        <v>158</v>
      </c>
      <c r="F3" s="52">
        <f>SUBTOTAL(9,F6:F1048576)</f>
        <v>28</v>
      </c>
      <c r="G3" s="52">
        <f>SUBTOTAL(9,G6:G1048576)</f>
        <v>4016.1000000000004</v>
      </c>
      <c r="H3" s="53">
        <f>IF(M3=0,0,G3/M3)</f>
        <v>4.8546347492050071E-2</v>
      </c>
      <c r="I3" s="52">
        <f>SUBTOTAL(9,I6:I1048576)</f>
        <v>313</v>
      </c>
      <c r="J3" s="52">
        <f>SUBTOTAL(9,J6:J1048576)</f>
        <v>78711.030000000013</v>
      </c>
      <c r="K3" s="53">
        <f>IF(M3=0,0,J3/M3)</f>
        <v>0.95145365250795</v>
      </c>
      <c r="L3" s="52">
        <f>SUBTOTAL(9,L6:L1048576)</f>
        <v>341</v>
      </c>
      <c r="M3" s="54">
        <f>SUBTOTAL(9,M6:M1048576)</f>
        <v>82727.13</v>
      </c>
    </row>
    <row r="4" spans="1:13" ht="14.4" customHeight="1" thickBot="1" x14ac:dyDescent="0.35">
      <c r="A4" s="50"/>
      <c r="B4" s="50"/>
      <c r="C4" s="50"/>
      <c r="D4" s="50"/>
      <c r="E4" s="51"/>
      <c r="F4" s="280" t="s">
        <v>160</v>
      </c>
      <c r="G4" s="281"/>
      <c r="H4" s="282"/>
      <c r="I4" s="283" t="s">
        <v>159</v>
      </c>
      <c r="J4" s="281"/>
      <c r="K4" s="282"/>
      <c r="L4" s="284" t="s">
        <v>6</v>
      </c>
      <c r="M4" s="285"/>
    </row>
    <row r="5" spans="1:13" ht="14.4" customHeight="1" thickBot="1" x14ac:dyDescent="0.35">
      <c r="A5" s="378" t="s">
        <v>167</v>
      </c>
      <c r="B5" s="396" t="s">
        <v>162</v>
      </c>
      <c r="C5" s="396" t="s">
        <v>92</v>
      </c>
      <c r="D5" s="396" t="s">
        <v>163</v>
      </c>
      <c r="E5" s="396" t="s">
        <v>164</v>
      </c>
      <c r="F5" s="397" t="s">
        <v>31</v>
      </c>
      <c r="G5" s="397" t="s">
        <v>17</v>
      </c>
      <c r="H5" s="380" t="s">
        <v>165</v>
      </c>
      <c r="I5" s="379" t="s">
        <v>31</v>
      </c>
      <c r="J5" s="397" t="s">
        <v>17</v>
      </c>
      <c r="K5" s="380" t="s">
        <v>165</v>
      </c>
      <c r="L5" s="379" t="s">
        <v>31</v>
      </c>
      <c r="M5" s="398" t="s">
        <v>17</v>
      </c>
    </row>
    <row r="6" spans="1:13" ht="14.4" customHeight="1" x14ac:dyDescent="0.3">
      <c r="A6" s="360" t="s">
        <v>672</v>
      </c>
      <c r="B6" s="361" t="s">
        <v>1437</v>
      </c>
      <c r="C6" s="361" t="s">
        <v>685</v>
      </c>
      <c r="D6" s="361" t="s">
        <v>686</v>
      </c>
      <c r="E6" s="361" t="s">
        <v>687</v>
      </c>
      <c r="F6" s="364">
        <v>1</v>
      </c>
      <c r="G6" s="364">
        <v>0</v>
      </c>
      <c r="H6" s="383"/>
      <c r="I6" s="364"/>
      <c r="J6" s="364"/>
      <c r="K6" s="383"/>
      <c r="L6" s="364">
        <v>1</v>
      </c>
      <c r="M6" s="365">
        <v>0</v>
      </c>
    </row>
    <row r="7" spans="1:13" ht="14.4" customHeight="1" x14ac:dyDescent="0.3">
      <c r="A7" s="366" t="s">
        <v>673</v>
      </c>
      <c r="B7" s="367" t="s">
        <v>1438</v>
      </c>
      <c r="C7" s="367" t="s">
        <v>804</v>
      </c>
      <c r="D7" s="367" t="s">
        <v>805</v>
      </c>
      <c r="E7" s="367" t="s">
        <v>806</v>
      </c>
      <c r="F7" s="370"/>
      <c r="G7" s="370"/>
      <c r="H7" s="390">
        <v>0</v>
      </c>
      <c r="I7" s="370">
        <v>1</v>
      </c>
      <c r="J7" s="370">
        <v>190.48</v>
      </c>
      <c r="K7" s="390">
        <v>1</v>
      </c>
      <c r="L7" s="370">
        <v>1</v>
      </c>
      <c r="M7" s="371">
        <v>190.48</v>
      </c>
    </row>
    <row r="8" spans="1:13" ht="14.4" customHeight="1" x14ac:dyDescent="0.3">
      <c r="A8" s="366" t="s">
        <v>673</v>
      </c>
      <c r="B8" s="367" t="s">
        <v>1439</v>
      </c>
      <c r="C8" s="367" t="s">
        <v>792</v>
      </c>
      <c r="D8" s="367" t="s">
        <v>793</v>
      </c>
      <c r="E8" s="367" t="s">
        <v>794</v>
      </c>
      <c r="F8" s="370"/>
      <c r="G8" s="370"/>
      <c r="H8" s="390">
        <v>0</v>
      </c>
      <c r="I8" s="370">
        <v>5</v>
      </c>
      <c r="J8" s="370">
        <v>2344.7999999999997</v>
      </c>
      <c r="K8" s="390">
        <v>1</v>
      </c>
      <c r="L8" s="370">
        <v>5</v>
      </c>
      <c r="M8" s="371">
        <v>2344.7999999999997</v>
      </c>
    </row>
    <row r="9" spans="1:13" ht="14.4" customHeight="1" x14ac:dyDescent="0.3">
      <c r="A9" s="366" t="s">
        <v>673</v>
      </c>
      <c r="B9" s="367" t="s">
        <v>1439</v>
      </c>
      <c r="C9" s="367" t="s">
        <v>795</v>
      </c>
      <c r="D9" s="367" t="s">
        <v>793</v>
      </c>
      <c r="E9" s="367" t="s">
        <v>796</v>
      </c>
      <c r="F9" s="370"/>
      <c r="G9" s="370"/>
      <c r="H9" s="390">
        <v>0</v>
      </c>
      <c r="I9" s="370">
        <v>11</v>
      </c>
      <c r="J9" s="370">
        <v>6878.19</v>
      </c>
      <c r="K9" s="390">
        <v>1</v>
      </c>
      <c r="L9" s="370">
        <v>11</v>
      </c>
      <c r="M9" s="371">
        <v>6878.19</v>
      </c>
    </row>
    <row r="10" spans="1:13" ht="14.4" customHeight="1" x14ac:dyDescent="0.3">
      <c r="A10" s="366" t="s">
        <v>673</v>
      </c>
      <c r="B10" s="367" t="s">
        <v>1440</v>
      </c>
      <c r="C10" s="367" t="s">
        <v>845</v>
      </c>
      <c r="D10" s="367" t="s">
        <v>846</v>
      </c>
      <c r="E10" s="367" t="s">
        <v>847</v>
      </c>
      <c r="F10" s="370">
        <v>1</v>
      </c>
      <c r="G10" s="370">
        <v>469.47</v>
      </c>
      <c r="H10" s="390">
        <v>1</v>
      </c>
      <c r="I10" s="370"/>
      <c r="J10" s="370"/>
      <c r="K10" s="390">
        <v>0</v>
      </c>
      <c r="L10" s="370">
        <v>1</v>
      </c>
      <c r="M10" s="371">
        <v>469.47</v>
      </c>
    </row>
    <row r="11" spans="1:13" ht="14.4" customHeight="1" x14ac:dyDescent="0.3">
      <c r="A11" s="366" t="s">
        <v>673</v>
      </c>
      <c r="B11" s="367" t="s">
        <v>1440</v>
      </c>
      <c r="C11" s="367" t="s">
        <v>848</v>
      </c>
      <c r="D11" s="367" t="s">
        <v>846</v>
      </c>
      <c r="E11" s="367" t="s">
        <v>849</v>
      </c>
      <c r="F11" s="370">
        <v>1</v>
      </c>
      <c r="G11" s="370">
        <v>0</v>
      </c>
      <c r="H11" s="390"/>
      <c r="I11" s="370"/>
      <c r="J11" s="370"/>
      <c r="K11" s="390"/>
      <c r="L11" s="370">
        <v>1</v>
      </c>
      <c r="M11" s="371">
        <v>0</v>
      </c>
    </row>
    <row r="12" spans="1:13" ht="14.4" customHeight="1" x14ac:dyDescent="0.3">
      <c r="A12" s="366" t="s">
        <v>673</v>
      </c>
      <c r="B12" s="367" t="s">
        <v>1441</v>
      </c>
      <c r="C12" s="367" t="s">
        <v>787</v>
      </c>
      <c r="D12" s="367" t="s">
        <v>788</v>
      </c>
      <c r="E12" s="367" t="s">
        <v>789</v>
      </c>
      <c r="F12" s="370"/>
      <c r="G12" s="370"/>
      <c r="H12" s="390">
        <v>0</v>
      </c>
      <c r="I12" s="370">
        <v>4</v>
      </c>
      <c r="J12" s="370">
        <v>70.56</v>
      </c>
      <c r="K12" s="390">
        <v>1</v>
      </c>
      <c r="L12" s="370">
        <v>4</v>
      </c>
      <c r="M12" s="371">
        <v>70.56</v>
      </c>
    </row>
    <row r="13" spans="1:13" ht="14.4" customHeight="1" x14ac:dyDescent="0.3">
      <c r="A13" s="366" t="s">
        <v>673</v>
      </c>
      <c r="B13" s="367" t="s">
        <v>1437</v>
      </c>
      <c r="C13" s="367" t="s">
        <v>717</v>
      </c>
      <c r="D13" s="367" t="s">
        <v>718</v>
      </c>
      <c r="E13" s="367" t="s">
        <v>719</v>
      </c>
      <c r="F13" s="370">
        <v>2</v>
      </c>
      <c r="G13" s="370">
        <v>666.62</v>
      </c>
      <c r="H13" s="390">
        <v>1</v>
      </c>
      <c r="I13" s="370"/>
      <c r="J13" s="370"/>
      <c r="K13" s="390">
        <v>0</v>
      </c>
      <c r="L13" s="370">
        <v>2</v>
      </c>
      <c r="M13" s="371">
        <v>666.62</v>
      </c>
    </row>
    <row r="14" spans="1:13" ht="14.4" customHeight="1" x14ac:dyDescent="0.3">
      <c r="A14" s="366" t="s">
        <v>673</v>
      </c>
      <c r="B14" s="367" t="s">
        <v>1437</v>
      </c>
      <c r="C14" s="367" t="s">
        <v>720</v>
      </c>
      <c r="D14" s="367" t="s">
        <v>686</v>
      </c>
      <c r="E14" s="367" t="s">
        <v>719</v>
      </c>
      <c r="F14" s="370"/>
      <c r="G14" s="370"/>
      <c r="H14" s="390">
        <v>0</v>
      </c>
      <c r="I14" s="370">
        <v>9</v>
      </c>
      <c r="J14" s="370">
        <v>2999.79</v>
      </c>
      <c r="K14" s="390">
        <v>1</v>
      </c>
      <c r="L14" s="370">
        <v>9</v>
      </c>
      <c r="M14" s="371">
        <v>2999.79</v>
      </c>
    </row>
    <row r="15" spans="1:13" ht="14.4" customHeight="1" x14ac:dyDescent="0.3">
      <c r="A15" s="366" t="s">
        <v>673</v>
      </c>
      <c r="B15" s="367" t="s">
        <v>1442</v>
      </c>
      <c r="C15" s="367" t="s">
        <v>771</v>
      </c>
      <c r="D15" s="367" t="s">
        <v>772</v>
      </c>
      <c r="E15" s="367" t="s">
        <v>773</v>
      </c>
      <c r="F15" s="370"/>
      <c r="G15" s="370"/>
      <c r="H15" s="390">
        <v>0</v>
      </c>
      <c r="I15" s="370">
        <v>9</v>
      </c>
      <c r="J15" s="370">
        <v>1386.09</v>
      </c>
      <c r="K15" s="390">
        <v>1</v>
      </c>
      <c r="L15" s="370">
        <v>9</v>
      </c>
      <c r="M15" s="371">
        <v>1386.09</v>
      </c>
    </row>
    <row r="16" spans="1:13" ht="14.4" customHeight="1" x14ac:dyDescent="0.3">
      <c r="A16" s="366" t="s">
        <v>673</v>
      </c>
      <c r="B16" s="367" t="s">
        <v>1442</v>
      </c>
      <c r="C16" s="367" t="s">
        <v>774</v>
      </c>
      <c r="D16" s="367" t="s">
        <v>772</v>
      </c>
      <c r="E16" s="367" t="s">
        <v>775</v>
      </c>
      <c r="F16" s="370">
        <v>5</v>
      </c>
      <c r="G16" s="370">
        <v>0</v>
      </c>
      <c r="H16" s="390"/>
      <c r="I16" s="370"/>
      <c r="J16" s="370"/>
      <c r="K16" s="390"/>
      <c r="L16" s="370">
        <v>5</v>
      </c>
      <c r="M16" s="371">
        <v>0</v>
      </c>
    </row>
    <row r="17" spans="1:13" ht="14.4" customHeight="1" x14ac:dyDescent="0.3">
      <c r="A17" s="366" t="s">
        <v>673</v>
      </c>
      <c r="B17" s="367" t="s">
        <v>1443</v>
      </c>
      <c r="C17" s="367" t="s">
        <v>726</v>
      </c>
      <c r="D17" s="367" t="s">
        <v>727</v>
      </c>
      <c r="E17" s="367" t="s">
        <v>728</v>
      </c>
      <c r="F17" s="370">
        <v>1</v>
      </c>
      <c r="G17" s="370">
        <v>52.4</v>
      </c>
      <c r="H17" s="390">
        <v>1</v>
      </c>
      <c r="I17" s="370"/>
      <c r="J17" s="370"/>
      <c r="K17" s="390">
        <v>0</v>
      </c>
      <c r="L17" s="370">
        <v>1</v>
      </c>
      <c r="M17" s="371">
        <v>52.4</v>
      </c>
    </row>
    <row r="18" spans="1:13" ht="14.4" customHeight="1" x14ac:dyDescent="0.3">
      <c r="A18" s="366" t="s">
        <v>673</v>
      </c>
      <c r="B18" s="367" t="s">
        <v>1443</v>
      </c>
      <c r="C18" s="367" t="s">
        <v>729</v>
      </c>
      <c r="D18" s="367" t="s">
        <v>730</v>
      </c>
      <c r="E18" s="367" t="s">
        <v>731</v>
      </c>
      <c r="F18" s="370">
        <v>1</v>
      </c>
      <c r="G18" s="370">
        <v>69.86</v>
      </c>
      <c r="H18" s="390">
        <v>1</v>
      </c>
      <c r="I18" s="370"/>
      <c r="J18" s="370"/>
      <c r="K18" s="390">
        <v>0</v>
      </c>
      <c r="L18" s="370">
        <v>1</v>
      </c>
      <c r="M18" s="371">
        <v>69.86</v>
      </c>
    </row>
    <row r="19" spans="1:13" ht="14.4" customHeight="1" x14ac:dyDescent="0.3">
      <c r="A19" s="366" t="s">
        <v>673</v>
      </c>
      <c r="B19" s="367" t="s">
        <v>1443</v>
      </c>
      <c r="C19" s="367" t="s">
        <v>732</v>
      </c>
      <c r="D19" s="367" t="s">
        <v>733</v>
      </c>
      <c r="E19" s="367" t="s">
        <v>731</v>
      </c>
      <c r="F19" s="370"/>
      <c r="G19" s="370"/>
      <c r="H19" s="390">
        <v>0</v>
      </c>
      <c r="I19" s="370">
        <v>6</v>
      </c>
      <c r="J19" s="370">
        <v>419.15999999999997</v>
      </c>
      <c r="K19" s="390">
        <v>1</v>
      </c>
      <c r="L19" s="370">
        <v>6</v>
      </c>
      <c r="M19" s="371">
        <v>419.15999999999997</v>
      </c>
    </row>
    <row r="20" spans="1:13" ht="14.4" customHeight="1" x14ac:dyDescent="0.3">
      <c r="A20" s="366" t="s">
        <v>673</v>
      </c>
      <c r="B20" s="367" t="s">
        <v>1444</v>
      </c>
      <c r="C20" s="367" t="s">
        <v>798</v>
      </c>
      <c r="D20" s="367" t="s">
        <v>799</v>
      </c>
      <c r="E20" s="367" t="s">
        <v>800</v>
      </c>
      <c r="F20" s="370"/>
      <c r="G20" s="370"/>
      <c r="H20" s="390">
        <v>0</v>
      </c>
      <c r="I20" s="370">
        <v>1</v>
      </c>
      <c r="J20" s="370">
        <v>48.31</v>
      </c>
      <c r="K20" s="390">
        <v>1</v>
      </c>
      <c r="L20" s="370">
        <v>1</v>
      </c>
      <c r="M20" s="371">
        <v>48.31</v>
      </c>
    </row>
    <row r="21" spans="1:13" ht="14.4" customHeight="1" x14ac:dyDescent="0.3">
      <c r="A21" s="366" t="s">
        <v>673</v>
      </c>
      <c r="B21" s="367" t="s">
        <v>1444</v>
      </c>
      <c r="C21" s="367" t="s">
        <v>801</v>
      </c>
      <c r="D21" s="367" t="s">
        <v>799</v>
      </c>
      <c r="E21" s="367" t="s">
        <v>802</v>
      </c>
      <c r="F21" s="370"/>
      <c r="G21" s="370"/>
      <c r="H21" s="390">
        <v>0</v>
      </c>
      <c r="I21" s="370">
        <v>1</v>
      </c>
      <c r="J21" s="370">
        <v>96.63</v>
      </c>
      <c r="K21" s="390">
        <v>1</v>
      </c>
      <c r="L21" s="370">
        <v>1</v>
      </c>
      <c r="M21" s="371">
        <v>96.63</v>
      </c>
    </row>
    <row r="22" spans="1:13" ht="14.4" customHeight="1" x14ac:dyDescent="0.3">
      <c r="A22" s="366" t="s">
        <v>674</v>
      </c>
      <c r="B22" s="367" t="s">
        <v>1439</v>
      </c>
      <c r="C22" s="367" t="s">
        <v>792</v>
      </c>
      <c r="D22" s="367" t="s">
        <v>793</v>
      </c>
      <c r="E22" s="367" t="s">
        <v>794</v>
      </c>
      <c r="F22" s="370"/>
      <c r="G22" s="370"/>
      <c r="H22" s="390">
        <v>0</v>
      </c>
      <c r="I22" s="370">
        <v>1</v>
      </c>
      <c r="J22" s="370">
        <v>468.96</v>
      </c>
      <c r="K22" s="390">
        <v>1</v>
      </c>
      <c r="L22" s="370">
        <v>1</v>
      </c>
      <c r="M22" s="371">
        <v>468.96</v>
      </c>
    </row>
    <row r="23" spans="1:13" ht="14.4" customHeight="1" x14ac:dyDescent="0.3">
      <c r="A23" s="366" t="s">
        <v>674</v>
      </c>
      <c r="B23" s="367" t="s">
        <v>1439</v>
      </c>
      <c r="C23" s="367" t="s">
        <v>795</v>
      </c>
      <c r="D23" s="367" t="s">
        <v>793</v>
      </c>
      <c r="E23" s="367" t="s">
        <v>796</v>
      </c>
      <c r="F23" s="370"/>
      <c r="G23" s="370"/>
      <c r="H23" s="390">
        <v>0</v>
      </c>
      <c r="I23" s="370">
        <v>6</v>
      </c>
      <c r="J23" s="370">
        <v>3751.74</v>
      </c>
      <c r="K23" s="390">
        <v>1</v>
      </c>
      <c r="L23" s="370">
        <v>6</v>
      </c>
      <c r="M23" s="371">
        <v>3751.74</v>
      </c>
    </row>
    <row r="24" spans="1:13" ht="14.4" customHeight="1" x14ac:dyDescent="0.3">
      <c r="A24" s="366" t="s">
        <v>674</v>
      </c>
      <c r="B24" s="367" t="s">
        <v>1439</v>
      </c>
      <c r="C24" s="367" t="s">
        <v>941</v>
      </c>
      <c r="D24" s="367" t="s">
        <v>793</v>
      </c>
      <c r="E24" s="367" t="s">
        <v>942</v>
      </c>
      <c r="F24" s="370"/>
      <c r="G24" s="370"/>
      <c r="H24" s="390">
        <v>0</v>
      </c>
      <c r="I24" s="370">
        <v>1</v>
      </c>
      <c r="J24" s="370">
        <v>1166.47</v>
      </c>
      <c r="K24" s="390">
        <v>1</v>
      </c>
      <c r="L24" s="370">
        <v>1</v>
      </c>
      <c r="M24" s="371">
        <v>1166.47</v>
      </c>
    </row>
    <row r="25" spans="1:13" ht="14.4" customHeight="1" x14ac:dyDescent="0.3">
      <c r="A25" s="366" t="s">
        <v>674</v>
      </c>
      <c r="B25" s="367" t="s">
        <v>1439</v>
      </c>
      <c r="C25" s="367" t="s">
        <v>943</v>
      </c>
      <c r="D25" s="367" t="s">
        <v>944</v>
      </c>
      <c r="E25" s="367" t="s">
        <v>945</v>
      </c>
      <c r="F25" s="370"/>
      <c r="G25" s="370"/>
      <c r="H25" s="390">
        <v>0</v>
      </c>
      <c r="I25" s="370">
        <v>1</v>
      </c>
      <c r="J25" s="370">
        <v>1749.69</v>
      </c>
      <c r="K25" s="390">
        <v>1</v>
      </c>
      <c r="L25" s="370">
        <v>1</v>
      </c>
      <c r="M25" s="371">
        <v>1749.69</v>
      </c>
    </row>
    <row r="26" spans="1:13" ht="14.4" customHeight="1" x14ac:dyDescent="0.3">
      <c r="A26" s="366" t="s">
        <v>674</v>
      </c>
      <c r="B26" s="367" t="s">
        <v>1439</v>
      </c>
      <c r="C26" s="367" t="s">
        <v>946</v>
      </c>
      <c r="D26" s="367" t="s">
        <v>944</v>
      </c>
      <c r="E26" s="367" t="s">
        <v>942</v>
      </c>
      <c r="F26" s="370"/>
      <c r="G26" s="370"/>
      <c r="H26" s="390">
        <v>0</v>
      </c>
      <c r="I26" s="370">
        <v>1</v>
      </c>
      <c r="J26" s="370">
        <v>2332.92</v>
      </c>
      <c r="K26" s="390">
        <v>1</v>
      </c>
      <c r="L26" s="370">
        <v>1</v>
      </c>
      <c r="M26" s="371">
        <v>2332.92</v>
      </c>
    </row>
    <row r="27" spans="1:13" ht="14.4" customHeight="1" x14ac:dyDescent="0.3">
      <c r="A27" s="366" t="s">
        <v>674</v>
      </c>
      <c r="B27" s="367" t="s">
        <v>1441</v>
      </c>
      <c r="C27" s="367" t="s">
        <v>787</v>
      </c>
      <c r="D27" s="367" t="s">
        <v>788</v>
      </c>
      <c r="E27" s="367" t="s">
        <v>789</v>
      </c>
      <c r="F27" s="370"/>
      <c r="G27" s="370"/>
      <c r="H27" s="390">
        <v>0</v>
      </c>
      <c r="I27" s="370">
        <v>1</v>
      </c>
      <c r="J27" s="370">
        <v>17.64</v>
      </c>
      <c r="K27" s="390">
        <v>1</v>
      </c>
      <c r="L27" s="370">
        <v>1</v>
      </c>
      <c r="M27" s="371">
        <v>17.64</v>
      </c>
    </row>
    <row r="28" spans="1:13" ht="14.4" customHeight="1" x14ac:dyDescent="0.3">
      <c r="A28" s="366" t="s">
        <v>674</v>
      </c>
      <c r="B28" s="367" t="s">
        <v>1437</v>
      </c>
      <c r="C28" s="367" t="s">
        <v>720</v>
      </c>
      <c r="D28" s="367" t="s">
        <v>686</v>
      </c>
      <c r="E28" s="367" t="s">
        <v>719</v>
      </c>
      <c r="F28" s="370"/>
      <c r="G28" s="370"/>
      <c r="H28" s="390">
        <v>0</v>
      </c>
      <c r="I28" s="370">
        <v>7</v>
      </c>
      <c r="J28" s="370">
        <v>2333.17</v>
      </c>
      <c r="K28" s="390">
        <v>1</v>
      </c>
      <c r="L28" s="370">
        <v>7</v>
      </c>
      <c r="M28" s="371">
        <v>2333.17</v>
      </c>
    </row>
    <row r="29" spans="1:13" ht="14.4" customHeight="1" x14ac:dyDescent="0.3">
      <c r="A29" s="366" t="s">
        <v>674</v>
      </c>
      <c r="B29" s="367" t="s">
        <v>1437</v>
      </c>
      <c r="C29" s="367" t="s">
        <v>931</v>
      </c>
      <c r="D29" s="367" t="s">
        <v>932</v>
      </c>
      <c r="E29" s="367" t="s">
        <v>933</v>
      </c>
      <c r="F29" s="370"/>
      <c r="G29" s="370"/>
      <c r="H29" s="390">
        <v>0</v>
      </c>
      <c r="I29" s="370">
        <v>1</v>
      </c>
      <c r="J29" s="370">
        <v>333.31</v>
      </c>
      <c r="K29" s="390">
        <v>1</v>
      </c>
      <c r="L29" s="370">
        <v>1</v>
      </c>
      <c r="M29" s="371">
        <v>333.31</v>
      </c>
    </row>
    <row r="30" spans="1:13" ht="14.4" customHeight="1" x14ac:dyDescent="0.3">
      <c r="A30" s="366" t="s">
        <v>675</v>
      </c>
      <c r="B30" s="367" t="s">
        <v>1441</v>
      </c>
      <c r="C30" s="367" t="s">
        <v>787</v>
      </c>
      <c r="D30" s="367" t="s">
        <v>788</v>
      </c>
      <c r="E30" s="367" t="s">
        <v>789</v>
      </c>
      <c r="F30" s="370"/>
      <c r="G30" s="370"/>
      <c r="H30" s="390">
        <v>0</v>
      </c>
      <c r="I30" s="370">
        <v>1</v>
      </c>
      <c r="J30" s="370">
        <v>17.64</v>
      </c>
      <c r="K30" s="390">
        <v>1</v>
      </c>
      <c r="L30" s="370">
        <v>1</v>
      </c>
      <c r="M30" s="371">
        <v>17.64</v>
      </c>
    </row>
    <row r="31" spans="1:13" ht="14.4" customHeight="1" x14ac:dyDescent="0.3">
      <c r="A31" s="366" t="s">
        <v>675</v>
      </c>
      <c r="B31" s="367" t="s">
        <v>1437</v>
      </c>
      <c r="C31" s="367" t="s">
        <v>720</v>
      </c>
      <c r="D31" s="367" t="s">
        <v>686</v>
      </c>
      <c r="E31" s="367" t="s">
        <v>719</v>
      </c>
      <c r="F31" s="370"/>
      <c r="G31" s="370"/>
      <c r="H31" s="390">
        <v>0</v>
      </c>
      <c r="I31" s="370">
        <v>10</v>
      </c>
      <c r="J31" s="370">
        <v>3333.1</v>
      </c>
      <c r="K31" s="390">
        <v>1</v>
      </c>
      <c r="L31" s="370">
        <v>10</v>
      </c>
      <c r="M31" s="371">
        <v>3333.1</v>
      </c>
    </row>
    <row r="32" spans="1:13" ht="14.4" customHeight="1" x14ac:dyDescent="0.3">
      <c r="A32" s="366" t="s">
        <v>675</v>
      </c>
      <c r="B32" s="367" t="s">
        <v>1445</v>
      </c>
      <c r="C32" s="367" t="s">
        <v>995</v>
      </c>
      <c r="D32" s="367" t="s">
        <v>996</v>
      </c>
      <c r="E32" s="367" t="s">
        <v>731</v>
      </c>
      <c r="F32" s="370"/>
      <c r="G32" s="370"/>
      <c r="H32" s="390">
        <v>0</v>
      </c>
      <c r="I32" s="370">
        <v>3</v>
      </c>
      <c r="J32" s="370">
        <v>552.66</v>
      </c>
      <c r="K32" s="390">
        <v>1</v>
      </c>
      <c r="L32" s="370">
        <v>3</v>
      </c>
      <c r="M32" s="371">
        <v>552.66</v>
      </c>
    </row>
    <row r="33" spans="1:13" ht="14.4" customHeight="1" x14ac:dyDescent="0.3">
      <c r="A33" s="366" t="s">
        <v>675</v>
      </c>
      <c r="B33" s="367" t="s">
        <v>1442</v>
      </c>
      <c r="C33" s="367" t="s">
        <v>771</v>
      </c>
      <c r="D33" s="367" t="s">
        <v>772</v>
      </c>
      <c r="E33" s="367" t="s">
        <v>773</v>
      </c>
      <c r="F33" s="370"/>
      <c r="G33" s="370"/>
      <c r="H33" s="390">
        <v>0</v>
      </c>
      <c r="I33" s="370">
        <v>2</v>
      </c>
      <c r="J33" s="370">
        <v>308.02</v>
      </c>
      <c r="K33" s="390">
        <v>1</v>
      </c>
      <c r="L33" s="370">
        <v>2</v>
      </c>
      <c r="M33" s="371">
        <v>308.02</v>
      </c>
    </row>
    <row r="34" spans="1:13" ht="14.4" customHeight="1" x14ac:dyDescent="0.3">
      <c r="A34" s="366" t="s">
        <v>675</v>
      </c>
      <c r="B34" s="367" t="s">
        <v>1442</v>
      </c>
      <c r="C34" s="367" t="s">
        <v>774</v>
      </c>
      <c r="D34" s="367" t="s">
        <v>772</v>
      </c>
      <c r="E34" s="367" t="s">
        <v>775</v>
      </c>
      <c r="F34" s="370">
        <v>1</v>
      </c>
      <c r="G34" s="370">
        <v>0</v>
      </c>
      <c r="H34" s="390"/>
      <c r="I34" s="370"/>
      <c r="J34" s="370"/>
      <c r="K34" s="390"/>
      <c r="L34" s="370">
        <v>1</v>
      </c>
      <c r="M34" s="371">
        <v>0</v>
      </c>
    </row>
    <row r="35" spans="1:13" ht="14.4" customHeight="1" x14ac:dyDescent="0.3">
      <c r="A35" s="366" t="s">
        <v>675</v>
      </c>
      <c r="B35" s="367" t="s">
        <v>1443</v>
      </c>
      <c r="C35" s="367" t="s">
        <v>732</v>
      </c>
      <c r="D35" s="367" t="s">
        <v>733</v>
      </c>
      <c r="E35" s="367" t="s">
        <v>731</v>
      </c>
      <c r="F35" s="370"/>
      <c r="G35" s="370"/>
      <c r="H35" s="390">
        <v>0</v>
      </c>
      <c r="I35" s="370">
        <v>3</v>
      </c>
      <c r="J35" s="370">
        <v>209.57999999999998</v>
      </c>
      <c r="K35" s="390">
        <v>1</v>
      </c>
      <c r="L35" s="370">
        <v>3</v>
      </c>
      <c r="M35" s="371">
        <v>209.57999999999998</v>
      </c>
    </row>
    <row r="36" spans="1:13" ht="14.4" customHeight="1" x14ac:dyDescent="0.3">
      <c r="A36" s="366" t="s">
        <v>675</v>
      </c>
      <c r="B36" s="367" t="s">
        <v>1446</v>
      </c>
      <c r="C36" s="367" t="s">
        <v>1003</v>
      </c>
      <c r="D36" s="367" t="s">
        <v>1004</v>
      </c>
      <c r="E36" s="367" t="s">
        <v>1005</v>
      </c>
      <c r="F36" s="370"/>
      <c r="G36" s="370"/>
      <c r="H36" s="390">
        <v>0</v>
      </c>
      <c r="I36" s="370">
        <v>3</v>
      </c>
      <c r="J36" s="370">
        <v>130.97999999999999</v>
      </c>
      <c r="K36" s="390">
        <v>1</v>
      </c>
      <c r="L36" s="370">
        <v>3</v>
      </c>
      <c r="M36" s="371">
        <v>130.97999999999999</v>
      </c>
    </row>
    <row r="37" spans="1:13" ht="14.4" customHeight="1" x14ac:dyDescent="0.3">
      <c r="A37" s="366" t="s">
        <v>676</v>
      </c>
      <c r="B37" s="367" t="s">
        <v>1439</v>
      </c>
      <c r="C37" s="367" t="s">
        <v>1033</v>
      </c>
      <c r="D37" s="367" t="s">
        <v>793</v>
      </c>
      <c r="E37" s="367" t="s">
        <v>1034</v>
      </c>
      <c r="F37" s="370"/>
      <c r="G37" s="370"/>
      <c r="H37" s="390">
        <v>0</v>
      </c>
      <c r="I37" s="370">
        <v>2</v>
      </c>
      <c r="J37" s="370">
        <v>375.18</v>
      </c>
      <c r="K37" s="390">
        <v>1</v>
      </c>
      <c r="L37" s="370">
        <v>2</v>
      </c>
      <c r="M37" s="371">
        <v>375.18</v>
      </c>
    </row>
    <row r="38" spans="1:13" ht="14.4" customHeight="1" x14ac:dyDescent="0.3">
      <c r="A38" s="366" t="s">
        <v>676</v>
      </c>
      <c r="B38" s="367" t="s">
        <v>1439</v>
      </c>
      <c r="C38" s="367" t="s">
        <v>1035</v>
      </c>
      <c r="D38" s="367" t="s">
        <v>793</v>
      </c>
      <c r="E38" s="367" t="s">
        <v>945</v>
      </c>
      <c r="F38" s="370"/>
      <c r="G38" s="370"/>
      <c r="H38" s="390">
        <v>0</v>
      </c>
      <c r="I38" s="370">
        <v>1</v>
      </c>
      <c r="J38" s="370">
        <v>937.93</v>
      </c>
      <c r="K38" s="390">
        <v>1</v>
      </c>
      <c r="L38" s="370">
        <v>1</v>
      </c>
      <c r="M38" s="371">
        <v>937.93</v>
      </c>
    </row>
    <row r="39" spans="1:13" ht="14.4" customHeight="1" x14ac:dyDescent="0.3">
      <c r="A39" s="366" t="s">
        <v>676</v>
      </c>
      <c r="B39" s="367" t="s">
        <v>1439</v>
      </c>
      <c r="C39" s="367" t="s">
        <v>941</v>
      </c>
      <c r="D39" s="367" t="s">
        <v>793</v>
      </c>
      <c r="E39" s="367" t="s">
        <v>942</v>
      </c>
      <c r="F39" s="370"/>
      <c r="G39" s="370"/>
      <c r="H39" s="390">
        <v>0</v>
      </c>
      <c r="I39" s="370">
        <v>1</v>
      </c>
      <c r="J39" s="370">
        <v>1166.47</v>
      </c>
      <c r="K39" s="390">
        <v>1</v>
      </c>
      <c r="L39" s="370">
        <v>1</v>
      </c>
      <c r="M39" s="371">
        <v>1166.47</v>
      </c>
    </row>
    <row r="40" spans="1:13" ht="14.4" customHeight="1" x14ac:dyDescent="0.3">
      <c r="A40" s="366" t="s">
        <v>676</v>
      </c>
      <c r="B40" s="367" t="s">
        <v>1441</v>
      </c>
      <c r="C40" s="367" t="s">
        <v>787</v>
      </c>
      <c r="D40" s="367" t="s">
        <v>788</v>
      </c>
      <c r="E40" s="367" t="s">
        <v>789</v>
      </c>
      <c r="F40" s="370"/>
      <c r="G40" s="370"/>
      <c r="H40" s="390">
        <v>0</v>
      </c>
      <c r="I40" s="370">
        <v>10</v>
      </c>
      <c r="J40" s="370">
        <v>176.39999999999998</v>
      </c>
      <c r="K40" s="390">
        <v>1</v>
      </c>
      <c r="L40" s="370">
        <v>10</v>
      </c>
      <c r="M40" s="371">
        <v>176.39999999999998</v>
      </c>
    </row>
    <row r="41" spans="1:13" ht="14.4" customHeight="1" x14ac:dyDescent="0.3">
      <c r="A41" s="366" t="s">
        <v>676</v>
      </c>
      <c r="B41" s="367" t="s">
        <v>1437</v>
      </c>
      <c r="C41" s="367" t="s">
        <v>720</v>
      </c>
      <c r="D41" s="367" t="s">
        <v>686</v>
      </c>
      <c r="E41" s="367" t="s">
        <v>719</v>
      </c>
      <c r="F41" s="370"/>
      <c r="G41" s="370"/>
      <c r="H41" s="390">
        <v>0</v>
      </c>
      <c r="I41" s="370">
        <v>1</v>
      </c>
      <c r="J41" s="370">
        <v>333.31</v>
      </c>
      <c r="K41" s="390">
        <v>1</v>
      </c>
      <c r="L41" s="370">
        <v>1</v>
      </c>
      <c r="M41" s="371">
        <v>333.31</v>
      </c>
    </row>
    <row r="42" spans="1:13" ht="14.4" customHeight="1" x14ac:dyDescent="0.3">
      <c r="A42" s="366" t="s">
        <v>676</v>
      </c>
      <c r="B42" s="367" t="s">
        <v>1437</v>
      </c>
      <c r="C42" s="367" t="s">
        <v>931</v>
      </c>
      <c r="D42" s="367" t="s">
        <v>932</v>
      </c>
      <c r="E42" s="367" t="s">
        <v>933</v>
      </c>
      <c r="F42" s="370"/>
      <c r="G42" s="370"/>
      <c r="H42" s="390">
        <v>0</v>
      </c>
      <c r="I42" s="370">
        <v>1</v>
      </c>
      <c r="J42" s="370">
        <v>333.31</v>
      </c>
      <c r="K42" s="390">
        <v>1</v>
      </c>
      <c r="L42" s="370">
        <v>1</v>
      </c>
      <c r="M42" s="371">
        <v>333.31</v>
      </c>
    </row>
    <row r="43" spans="1:13" ht="14.4" customHeight="1" x14ac:dyDescent="0.3">
      <c r="A43" s="366" t="s">
        <v>676</v>
      </c>
      <c r="B43" s="367" t="s">
        <v>1445</v>
      </c>
      <c r="C43" s="367" t="s">
        <v>995</v>
      </c>
      <c r="D43" s="367" t="s">
        <v>996</v>
      </c>
      <c r="E43" s="367" t="s">
        <v>731</v>
      </c>
      <c r="F43" s="370"/>
      <c r="G43" s="370"/>
      <c r="H43" s="390">
        <v>0</v>
      </c>
      <c r="I43" s="370">
        <v>5</v>
      </c>
      <c r="J43" s="370">
        <v>921.1</v>
      </c>
      <c r="K43" s="390">
        <v>1</v>
      </c>
      <c r="L43" s="370">
        <v>5</v>
      </c>
      <c r="M43" s="371">
        <v>921.1</v>
      </c>
    </row>
    <row r="44" spans="1:13" ht="14.4" customHeight="1" x14ac:dyDescent="0.3">
      <c r="A44" s="366" t="s">
        <v>676</v>
      </c>
      <c r="B44" s="367" t="s">
        <v>1442</v>
      </c>
      <c r="C44" s="367" t="s">
        <v>771</v>
      </c>
      <c r="D44" s="367" t="s">
        <v>772</v>
      </c>
      <c r="E44" s="367" t="s">
        <v>773</v>
      </c>
      <c r="F44" s="370"/>
      <c r="G44" s="370"/>
      <c r="H44" s="390">
        <v>0</v>
      </c>
      <c r="I44" s="370">
        <v>2</v>
      </c>
      <c r="J44" s="370">
        <v>308.02</v>
      </c>
      <c r="K44" s="390">
        <v>1</v>
      </c>
      <c r="L44" s="370">
        <v>2</v>
      </c>
      <c r="M44" s="371">
        <v>308.02</v>
      </c>
    </row>
    <row r="45" spans="1:13" ht="14.4" customHeight="1" x14ac:dyDescent="0.3">
      <c r="A45" s="366" t="s">
        <v>676</v>
      </c>
      <c r="B45" s="367" t="s">
        <v>1446</v>
      </c>
      <c r="C45" s="367" t="s">
        <v>1003</v>
      </c>
      <c r="D45" s="367" t="s">
        <v>1004</v>
      </c>
      <c r="E45" s="367" t="s">
        <v>1005</v>
      </c>
      <c r="F45" s="370"/>
      <c r="G45" s="370"/>
      <c r="H45" s="390">
        <v>0</v>
      </c>
      <c r="I45" s="370">
        <v>2</v>
      </c>
      <c r="J45" s="370">
        <v>98.24</v>
      </c>
      <c r="K45" s="390">
        <v>1</v>
      </c>
      <c r="L45" s="370">
        <v>2</v>
      </c>
      <c r="M45" s="371">
        <v>98.24</v>
      </c>
    </row>
    <row r="46" spans="1:13" ht="14.4" customHeight="1" x14ac:dyDescent="0.3">
      <c r="A46" s="366" t="s">
        <v>676</v>
      </c>
      <c r="B46" s="367" t="s">
        <v>1446</v>
      </c>
      <c r="C46" s="367" t="s">
        <v>1036</v>
      </c>
      <c r="D46" s="367" t="s">
        <v>1037</v>
      </c>
      <c r="E46" s="367" t="s">
        <v>1038</v>
      </c>
      <c r="F46" s="370"/>
      <c r="G46" s="370"/>
      <c r="H46" s="390">
        <v>0</v>
      </c>
      <c r="I46" s="370">
        <v>1</v>
      </c>
      <c r="J46" s="370">
        <v>49.12</v>
      </c>
      <c r="K46" s="390">
        <v>1</v>
      </c>
      <c r="L46" s="370">
        <v>1</v>
      </c>
      <c r="M46" s="371">
        <v>49.12</v>
      </c>
    </row>
    <row r="47" spans="1:13" ht="14.4" customHeight="1" x14ac:dyDescent="0.3">
      <c r="A47" s="366" t="s">
        <v>676</v>
      </c>
      <c r="B47" s="367" t="s">
        <v>1446</v>
      </c>
      <c r="C47" s="367" t="s">
        <v>1039</v>
      </c>
      <c r="D47" s="367" t="s">
        <v>1037</v>
      </c>
      <c r="E47" s="367" t="s">
        <v>1040</v>
      </c>
      <c r="F47" s="370"/>
      <c r="G47" s="370"/>
      <c r="H47" s="390">
        <v>0</v>
      </c>
      <c r="I47" s="370">
        <v>1</v>
      </c>
      <c r="J47" s="370">
        <v>147.36000000000001</v>
      </c>
      <c r="K47" s="390">
        <v>1</v>
      </c>
      <c r="L47" s="370">
        <v>1</v>
      </c>
      <c r="M47" s="371">
        <v>147.36000000000001</v>
      </c>
    </row>
    <row r="48" spans="1:13" ht="14.4" customHeight="1" x14ac:dyDescent="0.3">
      <c r="A48" s="366" t="s">
        <v>676</v>
      </c>
      <c r="B48" s="367" t="s">
        <v>1446</v>
      </c>
      <c r="C48" s="367" t="s">
        <v>1041</v>
      </c>
      <c r="D48" s="367" t="s">
        <v>1042</v>
      </c>
      <c r="E48" s="367" t="s">
        <v>1043</v>
      </c>
      <c r="F48" s="370"/>
      <c r="G48" s="370"/>
      <c r="H48" s="390">
        <v>0</v>
      </c>
      <c r="I48" s="370">
        <v>1</v>
      </c>
      <c r="J48" s="370">
        <v>55.35</v>
      </c>
      <c r="K48" s="390">
        <v>1</v>
      </c>
      <c r="L48" s="370">
        <v>1</v>
      </c>
      <c r="M48" s="371">
        <v>55.35</v>
      </c>
    </row>
    <row r="49" spans="1:13" ht="14.4" customHeight="1" x14ac:dyDescent="0.3">
      <c r="A49" s="366" t="s">
        <v>676</v>
      </c>
      <c r="B49" s="367" t="s">
        <v>1446</v>
      </c>
      <c r="C49" s="367" t="s">
        <v>1044</v>
      </c>
      <c r="D49" s="367" t="s">
        <v>1045</v>
      </c>
      <c r="E49" s="367" t="s">
        <v>1046</v>
      </c>
      <c r="F49" s="370"/>
      <c r="G49" s="370"/>
      <c r="H49" s="390">
        <v>0</v>
      </c>
      <c r="I49" s="370">
        <v>1</v>
      </c>
      <c r="J49" s="370">
        <v>41.5</v>
      </c>
      <c r="K49" s="390">
        <v>1</v>
      </c>
      <c r="L49" s="370">
        <v>1</v>
      </c>
      <c r="M49" s="371">
        <v>41.5</v>
      </c>
    </row>
    <row r="50" spans="1:13" ht="14.4" customHeight="1" x14ac:dyDescent="0.3">
      <c r="A50" s="366" t="s">
        <v>677</v>
      </c>
      <c r="B50" s="367" t="s">
        <v>1439</v>
      </c>
      <c r="C50" s="367" t="s">
        <v>795</v>
      </c>
      <c r="D50" s="367" t="s">
        <v>793</v>
      </c>
      <c r="E50" s="367" t="s">
        <v>796</v>
      </c>
      <c r="F50" s="370"/>
      <c r="G50" s="370"/>
      <c r="H50" s="390">
        <v>0</v>
      </c>
      <c r="I50" s="370">
        <v>1</v>
      </c>
      <c r="J50" s="370">
        <v>625.29</v>
      </c>
      <c r="K50" s="390">
        <v>1</v>
      </c>
      <c r="L50" s="370">
        <v>1</v>
      </c>
      <c r="M50" s="371">
        <v>625.29</v>
      </c>
    </row>
    <row r="51" spans="1:13" ht="14.4" customHeight="1" x14ac:dyDescent="0.3">
      <c r="A51" s="366" t="s">
        <v>677</v>
      </c>
      <c r="B51" s="367" t="s">
        <v>1439</v>
      </c>
      <c r="C51" s="367" t="s">
        <v>1033</v>
      </c>
      <c r="D51" s="367" t="s">
        <v>793</v>
      </c>
      <c r="E51" s="367" t="s">
        <v>1034</v>
      </c>
      <c r="F51" s="370"/>
      <c r="G51" s="370"/>
      <c r="H51" s="390">
        <v>0</v>
      </c>
      <c r="I51" s="370">
        <v>1</v>
      </c>
      <c r="J51" s="370">
        <v>187.59</v>
      </c>
      <c r="K51" s="390">
        <v>1</v>
      </c>
      <c r="L51" s="370">
        <v>1</v>
      </c>
      <c r="M51" s="371">
        <v>187.59</v>
      </c>
    </row>
    <row r="52" spans="1:13" ht="14.4" customHeight="1" x14ac:dyDescent="0.3">
      <c r="A52" s="366" t="s">
        <v>677</v>
      </c>
      <c r="B52" s="367" t="s">
        <v>1439</v>
      </c>
      <c r="C52" s="367" t="s">
        <v>941</v>
      </c>
      <c r="D52" s="367" t="s">
        <v>793</v>
      </c>
      <c r="E52" s="367" t="s">
        <v>942</v>
      </c>
      <c r="F52" s="370"/>
      <c r="G52" s="370"/>
      <c r="H52" s="390">
        <v>0</v>
      </c>
      <c r="I52" s="370">
        <v>1</v>
      </c>
      <c r="J52" s="370">
        <v>1166.47</v>
      </c>
      <c r="K52" s="390">
        <v>1</v>
      </c>
      <c r="L52" s="370">
        <v>1</v>
      </c>
      <c r="M52" s="371">
        <v>1166.47</v>
      </c>
    </row>
    <row r="53" spans="1:13" ht="14.4" customHeight="1" x14ac:dyDescent="0.3">
      <c r="A53" s="366" t="s">
        <v>677</v>
      </c>
      <c r="B53" s="367" t="s">
        <v>1439</v>
      </c>
      <c r="C53" s="367" t="s">
        <v>946</v>
      </c>
      <c r="D53" s="367" t="s">
        <v>944</v>
      </c>
      <c r="E53" s="367" t="s">
        <v>942</v>
      </c>
      <c r="F53" s="370"/>
      <c r="G53" s="370"/>
      <c r="H53" s="390">
        <v>0</v>
      </c>
      <c r="I53" s="370">
        <v>1</v>
      </c>
      <c r="J53" s="370">
        <v>2332.92</v>
      </c>
      <c r="K53" s="390">
        <v>1</v>
      </c>
      <c r="L53" s="370">
        <v>1</v>
      </c>
      <c r="M53" s="371">
        <v>2332.92</v>
      </c>
    </row>
    <row r="54" spans="1:13" ht="14.4" customHeight="1" x14ac:dyDescent="0.3">
      <c r="A54" s="366" t="s">
        <v>677</v>
      </c>
      <c r="B54" s="367" t="s">
        <v>1441</v>
      </c>
      <c r="C54" s="367" t="s">
        <v>787</v>
      </c>
      <c r="D54" s="367" t="s">
        <v>788</v>
      </c>
      <c r="E54" s="367" t="s">
        <v>789</v>
      </c>
      <c r="F54" s="370"/>
      <c r="G54" s="370"/>
      <c r="H54" s="390">
        <v>0</v>
      </c>
      <c r="I54" s="370">
        <v>1</v>
      </c>
      <c r="J54" s="370">
        <v>17.64</v>
      </c>
      <c r="K54" s="390">
        <v>1</v>
      </c>
      <c r="L54" s="370">
        <v>1</v>
      </c>
      <c r="M54" s="371">
        <v>17.64</v>
      </c>
    </row>
    <row r="55" spans="1:13" ht="14.4" customHeight="1" x14ac:dyDescent="0.3">
      <c r="A55" s="366" t="s">
        <v>677</v>
      </c>
      <c r="B55" s="367" t="s">
        <v>1437</v>
      </c>
      <c r="C55" s="367" t="s">
        <v>720</v>
      </c>
      <c r="D55" s="367" t="s">
        <v>686</v>
      </c>
      <c r="E55" s="367" t="s">
        <v>719</v>
      </c>
      <c r="F55" s="370"/>
      <c r="G55" s="370"/>
      <c r="H55" s="390">
        <v>0</v>
      </c>
      <c r="I55" s="370">
        <v>15</v>
      </c>
      <c r="J55" s="370">
        <v>4999.6499999999996</v>
      </c>
      <c r="K55" s="390">
        <v>1</v>
      </c>
      <c r="L55" s="370">
        <v>15</v>
      </c>
      <c r="M55" s="371">
        <v>4999.6499999999996</v>
      </c>
    </row>
    <row r="56" spans="1:13" ht="14.4" customHeight="1" x14ac:dyDescent="0.3">
      <c r="A56" s="366" t="s">
        <v>677</v>
      </c>
      <c r="B56" s="367" t="s">
        <v>1437</v>
      </c>
      <c r="C56" s="367" t="s">
        <v>931</v>
      </c>
      <c r="D56" s="367" t="s">
        <v>932</v>
      </c>
      <c r="E56" s="367" t="s">
        <v>933</v>
      </c>
      <c r="F56" s="370"/>
      <c r="G56" s="370"/>
      <c r="H56" s="390">
        <v>0</v>
      </c>
      <c r="I56" s="370">
        <v>3</v>
      </c>
      <c r="J56" s="370">
        <v>999.93000000000006</v>
      </c>
      <c r="K56" s="390">
        <v>1</v>
      </c>
      <c r="L56" s="370">
        <v>3</v>
      </c>
      <c r="M56" s="371">
        <v>999.93000000000006</v>
      </c>
    </row>
    <row r="57" spans="1:13" ht="14.4" customHeight="1" x14ac:dyDescent="0.3">
      <c r="A57" s="366" t="s">
        <v>677</v>
      </c>
      <c r="B57" s="367" t="s">
        <v>1443</v>
      </c>
      <c r="C57" s="367" t="s">
        <v>732</v>
      </c>
      <c r="D57" s="367" t="s">
        <v>733</v>
      </c>
      <c r="E57" s="367" t="s">
        <v>731</v>
      </c>
      <c r="F57" s="370"/>
      <c r="G57" s="370"/>
      <c r="H57" s="390">
        <v>0</v>
      </c>
      <c r="I57" s="370">
        <v>1</v>
      </c>
      <c r="J57" s="370">
        <v>69.86</v>
      </c>
      <c r="K57" s="390">
        <v>1</v>
      </c>
      <c r="L57" s="370">
        <v>1</v>
      </c>
      <c r="M57" s="371">
        <v>69.86</v>
      </c>
    </row>
    <row r="58" spans="1:13" ht="14.4" customHeight="1" x14ac:dyDescent="0.3">
      <c r="A58" s="366" t="s">
        <v>683</v>
      </c>
      <c r="B58" s="367" t="s">
        <v>1439</v>
      </c>
      <c r="C58" s="367" t="s">
        <v>795</v>
      </c>
      <c r="D58" s="367" t="s">
        <v>793</v>
      </c>
      <c r="E58" s="367" t="s">
        <v>796</v>
      </c>
      <c r="F58" s="370"/>
      <c r="G58" s="370"/>
      <c r="H58" s="390">
        <v>0</v>
      </c>
      <c r="I58" s="370">
        <v>1</v>
      </c>
      <c r="J58" s="370">
        <v>625.29</v>
      </c>
      <c r="K58" s="390">
        <v>1</v>
      </c>
      <c r="L58" s="370">
        <v>1</v>
      </c>
      <c r="M58" s="371">
        <v>625.29</v>
      </c>
    </row>
    <row r="59" spans="1:13" ht="14.4" customHeight="1" x14ac:dyDescent="0.3">
      <c r="A59" s="366" t="s">
        <v>683</v>
      </c>
      <c r="B59" s="367" t="s">
        <v>1439</v>
      </c>
      <c r="C59" s="367" t="s">
        <v>1035</v>
      </c>
      <c r="D59" s="367" t="s">
        <v>793</v>
      </c>
      <c r="E59" s="367" t="s">
        <v>945</v>
      </c>
      <c r="F59" s="370"/>
      <c r="G59" s="370"/>
      <c r="H59" s="390">
        <v>0</v>
      </c>
      <c r="I59" s="370">
        <v>1</v>
      </c>
      <c r="J59" s="370">
        <v>937.93</v>
      </c>
      <c r="K59" s="390">
        <v>1</v>
      </c>
      <c r="L59" s="370">
        <v>1</v>
      </c>
      <c r="M59" s="371">
        <v>937.93</v>
      </c>
    </row>
    <row r="60" spans="1:13" ht="14.4" customHeight="1" x14ac:dyDescent="0.3">
      <c r="A60" s="366" t="s">
        <v>683</v>
      </c>
      <c r="B60" s="367" t="s">
        <v>1437</v>
      </c>
      <c r="C60" s="367" t="s">
        <v>720</v>
      </c>
      <c r="D60" s="367" t="s">
        <v>686</v>
      </c>
      <c r="E60" s="367" t="s">
        <v>719</v>
      </c>
      <c r="F60" s="370"/>
      <c r="G60" s="370"/>
      <c r="H60" s="390">
        <v>0</v>
      </c>
      <c r="I60" s="370">
        <v>4</v>
      </c>
      <c r="J60" s="370">
        <v>1333.24</v>
      </c>
      <c r="K60" s="390">
        <v>1</v>
      </c>
      <c r="L60" s="370">
        <v>4</v>
      </c>
      <c r="M60" s="371">
        <v>1333.24</v>
      </c>
    </row>
    <row r="61" spans="1:13" ht="14.4" customHeight="1" x14ac:dyDescent="0.3">
      <c r="A61" s="366" t="s">
        <v>683</v>
      </c>
      <c r="B61" s="367" t="s">
        <v>1445</v>
      </c>
      <c r="C61" s="367" t="s">
        <v>1329</v>
      </c>
      <c r="D61" s="367" t="s">
        <v>1330</v>
      </c>
      <c r="E61" s="367" t="s">
        <v>728</v>
      </c>
      <c r="F61" s="370"/>
      <c r="G61" s="370"/>
      <c r="H61" s="390">
        <v>0</v>
      </c>
      <c r="I61" s="370">
        <v>2</v>
      </c>
      <c r="J61" s="370">
        <v>276.32</v>
      </c>
      <c r="K61" s="390">
        <v>1</v>
      </c>
      <c r="L61" s="370">
        <v>2</v>
      </c>
      <c r="M61" s="371">
        <v>276.32</v>
      </c>
    </row>
    <row r="62" spans="1:13" ht="14.4" customHeight="1" x14ac:dyDescent="0.3">
      <c r="A62" s="366" t="s">
        <v>683</v>
      </c>
      <c r="B62" s="367" t="s">
        <v>1442</v>
      </c>
      <c r="C62" s="367" t="s">
        <v>771</v>
      </c>
      <c r="D62" s="367" t="s">
        <v>772</v>
      </c>
      <c r="E62" s="367" t="s">
        <v>773</v>
      </c>
      <c r="F62" s="370"/>
      <c r="G62" s="370"/>
      <c r="H62" s="390">
        <v>0</v>
      </c>
      <c r="I62" s="370">
        <v>2</v>
      </c>
      <c r="J62" s="370">
        <v>308.02</v>
      </c>
      <c r="K62" s="390">
        <v>1</v>
      </c>
      <c r="L62" s="370">
        <v>2</v>
      </c>
      <c r="M62" s="371">
        <v>308.02</v>
      </c>
    </row>
    <row r="63" spans="1:13" ht="14.4" customHeight="1" x14ac:dyDescent="0.3">
      <c r="A63" s="366" t="s">
        <v>683</v>
      </c>
      <c r="B63" s="367" t="s">
        <v>1443</v>
      </c>
      <c r="C63" s="367" t="s">
        <v>732</v>
      </c>
      <c r="D63" s="367" t="s">
        <v>733</v>
      </c>
      <c r="E63" s="367" t="s">
        <v>731</v>
      </c>
      <c r="F63" s="370"/>
      <c r="G63" s="370"/>
      <c r="H63" s="390">
        <v>0</v>
      </c>
      <c r="I63" s="370">
        <v>2</v>
      </c>
      <c r="J63" s="370">
        <v>139.72</v>
      </c>
      <c r="K63" s="390">
        <v>1</v>
      </c>
      <c r="L63" s="370">
        <v>2</v>
      </c>
      <c r="M63" s="371">
        <v>139.72</v>
      </c>
    </row>
    <row r="64" spans="1:13" ht="14.4" customHeight="1" x14ac:dyDescent="0.3">
      <c r="A64" s="366" t="s">
        <v>683</v>
      </c>
      <c r="B64" s="367" t="s">
        <v>1444</v>
      </c>
      <c r="C64" s="367" t="s">
        <v>801</v>
      </c>
      <c r="D64" s="367" t="s">
        <v>799</v>
      </c>
      <c r="E64" s="367" t="s">
        <v>802</v>
      </c>
      <c r="F64" s="370"/>
      <c r="G64" s="370"/>
      <c r="H64" s="390">
        <v>0</v>
      </c>
      <c r="I64" s="370">
        <v>1</v>
      </c>
      <c r="J64" s="370">
        <v>96.63</v>
      </c>
      <c r="K64" s="390">
        <v>1</v>
      </c>
      <c r="L64" s="370">
        <v>1</v>
      </c>
      <c r="M64" s="371">
        <v>96.63</v>
      </c>
    </row>
    <row r="65" spans="1:13" ht="14.4" customHeight="1" x14ac:dyDescent="0.3">
      <c r="A65" s="366" t="s">
        <v>683</v>
      </c>
      <c r="B65" s="367" t="s">
        <v>1446</v>
      </c>
      <c r="C65" s="367" t="s">
        <v>1413</v>
      </c>
      <c r="D65" s="367" t="s">
        <v>1414</v>
      </c>
      <c r="E65" s="367" t="s">
        <v>1046</v>
      </c>
      <c r="F65" s="370">
        <v>1</v>
      </c>
      <c r="G65" s="370">
        <v>32.74</v>
      </c>
      <c r="H65" s="390">
        <v>1</v>
      </c>
      <c r="I65" s="370"/>
      <c r="J65" s="370"/>
      <c r="K65" s="390">
        <v>0</v>
      </c>
      <c r="L65" s="370">
        <v>1</v>
      </c>
      <c r="M65" s="371">
        <v>32.74</v>
      </c>
    </row>
    <row r="66" spans="1:13" ht="14.4" customHeight="1" x14ac:dyDescent="0.3">
      <c r="A66" s="366" t="s">
        <v>683</v>
      </c>
      <c r="B66" s="367" t="s">
        <v>1446</v>
      </c>
      <c r="C66" s="367" t="s">
        <v>1003</v>
      </c>
      <c r="D66" s="367" t="s">
        <v>1004</v>
      </c>
      <c r="E66" s="367" t="s">
        <v>1005</v>
      </c>
      <c r="F66" s="370"/>
      <c r="G66" s="370"/>
      <c r="H66" s="390">
        <v>0</v>
      </c>
      <c r="I66" s="370">
        <v>1</v>
      </c>
      <c r="J66" s="370">
        <v>32.74</v>
      </c>
      <c r="K66" s="390">
        <v>1</v>
      </c>
      <c r="L66" s="370">
        <v>1</v>
      </c>
      <c r="M66" s="371">
        <v>32.74</v>
      </c>
    </row>
    <row r="67" spans="1:13" ht="14.4" customHeight="1" x14ac:dyDescent="0.3">
      <c r="A67" s="366" t="s">
        <v>679</v>
      </c>
      <c r="B67" s="367" t="s">
        <v>1447</v>
      </c>
      <c r="C67" s="367" t="s">
        <v>1173</v>
      </c>
      <c r="D67" s="367" t="s">
        <v>1174</v>
      </c>
      <c r="E67" s="367" t="s">
        <v>1175</v>
      </c>
      <c r="F67" s="370"/>
      <c r="G67" s="370"/>
      <c r="H67" s="390">
        <v>0</v>
      </c>
      <c r="I67" s="370">
        <v>1</v>
      </c>
      <c r="J67" s="370">
        <v>95.24</v>
      </c>
      <c r="K67" s="390">
        <v>1</v>
      </c>
      <c r="L67" s="370">
        <v>1</v>
      </c>
      <c r="M67" s="371">
        <v>95.24</v>
      </c>
    </row>
    <row r="68" spans="1:13" ht="14.4" customHeight="1" x14ac:dyDescent="0.3">
      <c r="A68" s="366" t="s">
        <v>679</v>
      </c>
      <c r="B68" s="367" t="s">
        <v>1439</v>
      </c>
      <c r="C68" s="367" t="s">
        <v>1035</v>
      </c>
      <c r="D68" s="367" t="s">
        <v>793</v>
      </c>
      <c r="E68" s="367" t="s">
        <v>945</v>
      </c>
      <c r="F68" s="370"/>
      <c r="G68" s="370"/>
      <c r="H68" s="390">
        <v>0</v>
      </c>
      <c r="I68" s="370">
        <v>1</v>
      </c>
      <c r="J68" s="370">
        <v>937.93</v>
      </c>
      <c r="K68" s="390">
        <v>1</v>
      </c>
      <c r="L68" s="370">
        <v>1</v>
      </c>
      <c r="M68" s="371">
        <v>937.93</v>
      </c>
    </row>
    <row r="69" spans="1:13" ht="14.4" customHeight="1" x14ac:dyDescent="0.3">
      <c r="A69" s="366" t="s">
        <v>679</v>
      </c>
      <c r="B69" s="367" t="s">
        <v>1441</v>
      </c>
      <c r="C69" s="367" t="s">
        <v>787</v>
      </c>
      <c r="D69" s="367" t="s">
        <v>788</v>
      </c>
      <c r="E69" s="367" t="s">
        <v>789</v>
      </c>
      <c r="F69" s="370"/>
      <c r="G69" s="370"/>
      <c r="H69" s="390">
        <v>0</v>
      </c>
      <c r="I69" s="370">
        <v>37</v>
      </c>
      <c r="J69" s="370">
        <v>652.68000000000006</v>
      </c>
      <c r="K69" s="390">
        <v>1</v>
      </c>
      <c r="L69" s="370">
        <v>37</v>
      </c>
      <c r="M69" s="371">
        <v>652.68000000000006</v>
      </c>
    </row>
    <row r="70" spans="1:13" ht="14.4" customHeight="1" x14ac:dyDescent="0.3">
      <c r="A70" s="366" t="s">
        <v>679</v>
      </c>
      <c r="B70" s="367" t="s">
        <v>1441</v>
      </c>
      <c r="C70" s="367" t="s">
        <v>1185</v>
      </c>
      <c r="D70" s="367" t="s">
        <v>788</v>
      </c>
      <c r="E70" s="367" t="s">
        <v>1186</v>
      </c>
      <c r="F70" s="370"/>
      <c r="G70" s="370"/>
      <c r="H70" s="390">
        <v>0</v>
      </c>
      <c r="I70" s="370">
        <v>2</v>
      </c>
      <c r="J70" s="370">
        <v>176.4</v>
      </c>
      <c r="K70" s="390">
        <v>1</v>
      </c>
      <c r="L70" s="370">
        <v>2</v>
      </c>
      <c r="M70" s="371">
        <v>176.4</v>
      </c>
    </row>
    <row r="71" spans="1:13" ht="14.4" customHeight="1" x14ac:dyDescent="0.3">
      <c r="A71" s="366" t="s">
        <v>679</v>
      </c>
      <c r="B71" s="367" t="s">
        <v>1448</v>
      </c>
      <c r="C71" s="367" t="s">
        <v>1181</v>
      </c>
      <c r="D71" s="367" t="s">
        <v>1184</v>
      </c>
      <c r="E71" s="367" t="s">
        <v>1183</v>
      </c>
      <c r="F71" s="370">
        <v>1</v>
      </c>
      <c r="G71" s="370">
        <v>86.76</v>
      </c>
      <c r="H71" s="390">
        <v>1</v>
      </c>
      <c r="I71" s="370"/>
      <c r="J71" s="370"/>
      <c r="K71" s="390">
        <v>0</v>
      </c>
      <c r="L71" s="370">
        <v>1</v>
      </c>
      <c r="M71" s="371">
        <v>86.76</v>
      </c>
    </row>
    <row r="72" spans="1:13" ht="14.4" customHeight="1" x14ac:dyDescent="0.3">
      <c r="A72" s="366" t="s">
        <v>679</v>
      </c>
      <c r="B72" s="367" t="s">
        <v>1437</v>
      </c>
      <c r="C72" s="367" t="s">
        <v>720</v>
      </c>
      <c r="D72" s="367" t="s">
        <v>686</v>
      </c>
      <c r="E72" s="367" t="s">
        <v>719</v>
      </c>
      <c r="F72" s="370"/>
      <c r="G72" s="370"/>
      <c r="H72" s="390">
        <v>0</v>
      </c>
      <c r="I72" s="370">
        <v>17</v>
      </c>
      <c r="J72" s="370">
        <v>5666.27</v>
      </c>
      <c r="K72" s="390">
        <v>1</v>
      </c>
      <c r="L72" s="370">
        <v>17</v>
      </c>
      <c r="M72" s="371">
        <v>5666.27</v>
      </c>
    </row>
    <row r="73" spans="1:13" ht="14.4" customHeight="1" x14ac:dyDescent="0.3">
      <c r="A73" s="366" t="s">
        <v>679</v>
      </c>
      <c r="B73" s="367" t="s">
        <v>1445</v>
      </c>
      <c r="C73" s="367" t="s">
        <v>995</v>
      </c>
      <c r="D73" s="367" t="s">
        <v>996</v>
      </c>
      <c r="E73" s="367" t="s">
        <v>731</v>
      </c>
      <c r="F73" s="370"/>
      <c r="G73" s="370"/>
      <c r="H73" s="390">
        <v>0</v>
      </c>
      <c r="I73" s="370">
        <v>14</v>
      </c>
      <c r="J73" s="370">
        <v>2579.08</v>
      </c>
      <c r="K73" s="390">
        <v>1</v>
      </c>
      <c r="L73" s="370">
        <v>14</v>
      </c>
      <c r="M73" s="371">
        <v>2579.08</v>
      </c>
    </row>
    <row r="74" spans="1:13" ht="14.4" customHeight="1" x14ac:dyDescent="0.3">
      <c r="A74" s="366" t="s">
        <v>679</v>
      </c>
      <c r="B74" s="367" t="s">
        <v>1445</v>
      </c>
      <c r="C74" s="367" t="s">
        <v>1123</v>
      </c>
      <c r="D74" s="367" t="s">
        <v>1124</v>
      </c>
      <c r="E74" s="367" t="s">
        <v>1125</v>
      </c>
      <c r="F74" s="370"/>
      <c r="G74" s="370"/>
      <c r="H74" s="390">
        <v>0</v>
      </c>
      <c r="I74" s="370">
        <v>1</v>
      </c>
      <c r="J74" s="370">
        <v>103.71</v>
      </c>
      <c r="K74" s="390">
        <v>1</v>
      </c>
      <c r="L74" s="370">
        <v>1</v>
      </c>
      <c r="M74" s="371">
        <v>103.71</v>
      </c>
    </row>
    <row r="75" spans="1:13" ht="14.4" customHeight="1" x14ac:dyDescent="0.3">
      <c r="A75" s="366" t="s">
        <v>679</v>
      </c>
      <c r="B75" s="367" t="s">
        <v>1449</v>
      </c>
      <c r="C75" s="367" t="s">
        <v>1160</v>
      </c>
      <c r="D75" s="367" t="s">
        <v>1161</v>
      </c>
      <c r="E75" s="367" t="s">
        <v>1162</v>
      </c>
      <c r="F75" s="370"/>
      <c r="G75" s="370"/>
      <c r="H75" s="390">
        <v>0</v>
      </c>
      <c r="I75" s="370">
        <v>3</v>
      </c>
      <c r="J75" s="370">
        <v>1199.76</v>
      </c>
      <c r="K75" s="390">
        <v>1</v>
      </c>
      <c r="L75" s="370">
        <v>3</v>
      </c>
      <c r="M75" s="371">
        <v>1199.76</v>
      </c>
    </row>
    <row r="76" spans="1:13" ht="14.4" customHeight="1" x14ac:dyDescent="0.3">
      <c r="A76" s="366" t="s">
        <v>679</v>
      </c>
      <c r="B76" s="367" t="s">
        <v>1449</v>
      </c>
      <c r="C76" s="367" t="s">
        <v>1163</v>
      </c>
      <c r="D76" s="367" t="s">
        <v>1164</v>
      </c>
      <c r="E76" s="367" t="s">
        <v>1165</v>
      </c>
      <c r="F76" s="370"/>
      <c r="G76" s="370"/>
      <c r="H76" s="390">
        <v>0</v>
      </c>
      <c r="I76" s="370">
        <v>1</v>
      </c>
      <c r="J76" s="370">
        <v>152.62</v>
      </c>
      <c r="K76" s="390">
        <v>1</v>
      </c>
      <c r="L76" s="370">
        <v>1</v>
      </c>
      <c r="M76" s="371">
        <v>152.62</v>
      </c>
    </row>
    <row r="77" spans="1:13" ht="14.4" customHeight="1" x14ac:dyDescent="0.3">
      <c r="A77" s="366" t="s">
        <v>679</v>
      </c>
      <c r="B77" s="367" t="s">
        <v>1443</v>
      </c>
      <c r="C77" s="367" t="s">
        <v>1130</v>
      </c>
      <c r="D77" s="367" t="s">
        <v>1131</v>
      </c>
      <c r="E77" s="367" t="s">
        <v>728</v>
      </c>
      <c r="F77" s="370"/>
      <c r="G77" s="370"/>
      <c r="H77" s="390">
        <v>0</v>
      </c>
      <c r="I77" s="370">
        <v>2</v>
      </c>
      <c r="J77" s="370">
        <v>104.8</v>
      </c>
      <c r="K77" s="390">
        <v>1</v>
      </c>
      <c r="L77" s="370">
        <v>2</v>
      </c>
      <c r="M77" s="371">
        <v>104.8</v>
      </c>
    </row>
    <row r="78" spans="1:13" ht="14.4" customHeight="1" x14ac:dyDescent="0.3">
      <c r="A78" s="366" t="s">
        <v>679</v>
      </c>
      <c r="B78" s="367" t="s">
        <v>1443</v>
      </c>
      <c r="C78" s="367" t="s">
        <v>732</v>
      </c>
      <c r="D78" s="367" t="s">
        <v>733</v>
      </c>
      <c r="E78" s="367" t="s">
        <v>731</v>
      </c>
      <c r="F78" s="370"/>
      <c r="G78" s="370"/>
      <c r="H78" s="390">
        <v>0</v>
      </c>
      <c r="I78" s="370">
        <v>9</v>
      </c>
      <c r="J78" s="370">
        <v>628.74</v>
      </c>
      <c r="K78" s="390">
        <v>1</v>
      </c>
      <c r="L78" s="370">
        <v>9</v>
      </c>
      <c r="M78" s="371">
        <v>628.74</v>
      </c>
    </row>
    <row r="79" spans="1:13" ht="14.4" customHeight="1" x14ac:dyDescent="0.3">
      <c r="A79" s="366" t="s">
        <v>679</v>
      </c>
      <c r="B79" s="367" t="s">
        <v>1450</v>
      </c>
      <c r="C79" s="367" t="s">
        <v>1144</v>
      </c>
      <c r="D79" s="367" t="s">
        <v>1145</v>
      </c>
      <c r="E79" s="367" t="s">
        <v>1146</v>
      </c>
      <c r="F79" s="370"/>
      <c r="G79" s="370"/>
      <c r="H79" s="390">
        <v>0</v>
      </c>
      <c r="I79" s="370">
        <v>1</v>
      </c>
      <c r="J79" s="370">
        <v>3127.19</v>
      </c>
      <c r="K79" s="390">
        <v>1</v>
      </c>
      <c r="L79" s="370">
        <v>1</v>
      </c>
      <c r="M79" s="371">
        <v>3127.19</v>
      </c>
    </row>
    <row r="80" spans="1:13" ht="14.4" customHeight="1" x14ac:dyDescent="0.3">
      <c r="A80" s="366" t="s">
        <v>679</v>
      </c>
      <c r="B80" s="367" t="s">
        <v>1444</v>
      </c>
      <c r="C80" s="367" t="s">
        <v>801</v>
      </c>
      <c r="D80" s="367" t="s">
        <v>799</v>
      </c>
      <c r="E80" s="367" t="s">
        <v>802</v>
      </c>
      <c r="F80" s="370"/>
      <c r="G80" s="370"/>
      <c r="H80" s="390">
        <v>0</v>
      </c>
      <c r="I80" s="370">
        <v>1</v>
      </c>
      <c r="J80" s="370">
        <v>96.63</v>
      </c>
      <c r="K80" s="390">
        <v>1</v>
      </c>
      <c r="L80" s="370">
        <v>1</v>
      </c>
      <c r="M80" s="371">
        <v>96.63</v>
      </c>
    </row>
    <row r="81" spans="1:13" ht="14.4" customHeight="1" x14ac:dyDescent="0.3">
      <c r="A81" s="366" t="s">
        <v>679</v>
      </c>
      <c r="B81" s="367" t="s">
        <v>1446</v>
      </c>
      <c r="C81" s="367" t="s">
        <v>1039</v>
      </c>
      <c r="D81" s="367" t="s">
        <v>1037</v>
      </c>
      <c r="E81" s="367" t="s">
        <v>1040</v>
      </c>
      <c r="F81" s="370"/>
      <c r="G81" s="370"/>
      <c r="H81" s="390">
        <v>0</v>
      </c>
      <c r="I81" s="370">
        <v>1</v>
      </c>
      <c r="J81" s="370">
        <v>147.36000000000001</v>
      </c>
      <c r="K81" s="390">
        <v>1</v>
      </c>
      <c r="L81" s="370">
        <v>1</v>
      </c>
      <c r="M81" s="371">
        <v>147.36000000000001</v>
      </c>
    </row>
    <row r="82" spans="1:13" ht="14.4" customHeight="1" x14ac:dyDescent="0.3">
      <c r="A82" s="366" t="s">
        <v>679</v>
      </c>
      <c r="B82" s="367" t="s">
        <v>1451</v>
      </c>
      <c r="C82" s="367" t="s">
        <v>1127</v>
      </c>
      <c r="D82" s="367" t="s">
        <v>1128</v>
      </c>
      <c r="E82" s="367" t="s">
        <v>1129</v>
      </c>
      <c r="F82" s="370"/>
      <c r="G82" s="370"/>
      <c r="H82" s="390">
        <v>0</v>
      </c>
      <c r="I82" s="370">
        <v>4</v>
      </c>
      <c r="J82" s="370">
        <v>1652.88</v>
      </c>
      <c r="K82" s="390">
        <v>1</v>
      </c>
      <c r="L82" s="370">
        <v>4</v>
      </c>
      <c r="M82" s="371">
        <v>1652.88</v>
      </c>
    </row>
    <row r="83" spans="1:13" ht="14.4" customHeight="1" x14ac:dyDescent="0.3">
      <c r="A83" s="366" t="s">
        <v>679</v>
      </c>
      <c r="B83" s="367" t="s">
        <v>1452</v>
      </c>
      <c r="C83" s="367" t="s">
        <v>1177</v>
      </c>
      <c r="D83" s="367" t="s">
        <v>1178</v>
      </c>
      <c r="E83" s="367" t="s">
        <v>1179</v>
      </c>
      <c r="F83" s="370"/>
      <c r="G83" s="370"/>
      <c r="H83" s="390">
        <v>0</v>
      </c>
      <c r="I83" s="370">
        <v>1</v>
      </c>
      <c r="J83" s="370">
        <v>413.22</v>
      </c>
      <c r="K83" s="390">
        <v>1</v>
      </c>
      <c r="L83" s="370">
        <v>1</v>
      </c>
      <c r="M83" s="371">
        <v>413.22</v>
      </c>
    </row>
    <row r="84" spans="1:13" ht="14.4" customHeight="1" x14ac:dyDescent="0.3">
      <c r="A84" s="366" t="s">
        <v>680</v>
      </c>
      <c r="B84" s="367" t="s">
        <v>1441</v>
      </c>
      <c r="C84" s="367" t="s">
        <v>787</v>
      </c>
      <c r="D84" s="367" t="s">
        <v>788</v>
      </c>
      <c r="E84" s="367" t="s">
        <v>789</v>
      </c>
      <c r="F84" s="370"/>
      <c r="G84" s="370"/>
      <c r="H84" s="390">
        <v>0</v>
      </c>
      <c r="I84" s="370">
        <v>6</v>
      </c>
      <c r="J84" s="370">
        <v>105.84</v>
      </c>
      <c r="K84" s="390">
        <v>1</v>
      </c>
      <c r="L84" s="370">
        <v>6</v>
      </c>
      <c r="M84" s="371">
        <v>105.84</v>
      </c>
    </row>
    <row r="85" spans="1:13" ht="14.4" customHeight="1" x14ac:dyDescent="0.3">
      <c r="A85" s="366" t="s">
        <v>680</v>
      </c>
      <c r="B85" s="367" t="s">
        <v>1437</v>
      </c>
      <c r="C85" s="367" t="s">
        <v>717</v>
      </c>
      <c r="D85" s="367" t="s">
        <v>718</v>
      </c>
      <c r="E85" s="367" t="s">
        <v>719</v>
      </c>
      <c r="F85" s="370">
        <v>7</v>
      </c>
      <c r="G85" s="370">
        <v>2333.17</v>
      </c>
      <c r="H85" s="390">
        <v>1</v>
      </c>
      <c r="I85" s="370"/>
      <c r="J85" s="370"/>
      <c r="K85" s="390">
        <v>0</v>
      </c>
      <c r="L85" s="370">
        <v>7</v>
      </c>
      <c r="M85" s="371">
        <v>2333.17</v>
      </c>
    </row>
    <row r="86" spans="1:13" ht="14.4" customHeight="1" x14ac:dyDescent="0.3">
      <c r="A86" s="366" t="s">
        <v>680</v>
      </c>
      <c r="B86" s="367" t="s">
        <v>1437</v>
      </c>
      <c r="C86" s="367" t="s">
        <v>720</v>
      </c>
      <c r="D86" s="367" t="s">
        <v>686</v>
      </c>
      <c r="E86" s="367" t="s">
        <v>719</v>
      </c>
      <c r="F86" s="370"/>
      <c r="G86" s="370"/>
      <c r="H86" s="390">
        <v>0</v>
      </c>
      <c r="I86" s="370">
        <v>7</v>
      </c>
      <c r="J86" s="370">
        <v>2333.17</v>
      </c>
      <c r="K86" s="390">
        <v>1</v>
      </c>
      <c r="L86" s="370">
        <v>7</v>
      </c>
      <c r="M86" s="371">
        <v>2333.17</v>
      </c>
    </row>
    <row r="87" spans="1:13" ht="14.4" customHeight="1" x14ac:dyDescent="0.3">
      <c r="A87" s="366" t="s">
        <v>680</v>
      </c>
      <c r="B87" s="367" t="s">
        <v>1445</v>
      </c>
      <c r="C87" s="367" t="s">
        <v>1248</v>
      </c>
      <c r="D87" s="367" t="s">
        <v>996</v>
      </c>
      <c r="E87" s="367" t="s">
        <v>1162</v>
      </c>
      <c r="F87" s="370">
        <v>2</v>
      </c>
      <c r="G87" s="370">
        <v>0</v>
      </c>
      <c r="H87" s="390"/>
      <c r="I87" s="370"/>
      <c r="J87" s="370"/>
      <c r="K87" s="390"/>
      <c r="L87" s="370">
        <v>2</v>
      </c>
      <c r="M87" s="371">
        <v>0</v>
      </c>
    </row>
    <row r="88" spans="1:13" ht="14.4" customHeight="1" x14ac:dyDescent="0.3">
      <c r="A88" s="366" t="s">
        <v>680</v>
      </c>
      <c r="B88" s="367" t="s">
        <v>1443</v>
      </c>
      <c r="C88" s="367" t="s">
        <v>732</v>
      </c>
      <c r="D88" s="367" t="s">
        <v>733</v>
      </c>
      <c r="E88" s="367" t="s">
        <v>731</v>
      </c>
      <c r="F88" s="370"/>
      <c r="G88" s="370"/>
      <c r="H88" s="390">
        <v>0</v>
      </c>
      <c r="I88" s="370">
        <v>1</v>
      </c>
      <c r="J88" s="370">
        <v>69.86</v>
      </c>
      <c r="K88" s="390">
        <v>1</v>
      </c>
      <c r="L88" s="370">
        <v>1</v>
      </c>
      <c r="M88" s="371">
        <v>69.86</v>
      </c>
    </row>
    <row r="89" spans="1:13" ht="14.4" customHeight="1" x14ac:dyDescent="0.3">
      <c r="A89" s="366" t="s">
        <v>680</v>
      </c>
      <c r="B89" s="367" t="s">
        <v>1444</v>
      </c>
      <c r="C89" s="367" t="s">
        <v>801</v>
      </c>
      <c r="D89" s="367" t="s">
        <v>799</v>
      </c>
      <c r="E89" s="367" t="s">
        <v>802</v>
      </c>
      <c r="F89" s="370"/>
      <c r="G89" s="370"/>
      <c r="H89" s="390">
        <v>0</v>
      </c>
      <c r="I89" s="370">
        <v>10</v>
      </c>
      <c r="J89" s="370">
        <v>966.3</v>
      </c>
      <c r="K89" s="390">
        <v>1</v>
      </c>
      <c r="L89" s="370">
        <v>10</v>
      </c>
      <c r="M89" s="371">
        <v>966.3</v>
      </c>
    </row>
    <row r="90" spans="1:13" ht="14.4" customHeight="1" x14ac:dyDescent="0.3">
      <c r="A90" s="366" t="s">
        <v>680</v>
      </c>
      <c r="B90" s="367" t="s">
        <v>1444</v>
      </c>
      <c r="C90" s="367" t="s">
        <v>1269</v>
      </c>
      <c r="D90" s="367" t="s">
        <v>799</v>
      </c>
      <c r="E90" s="367" t="s">
        <v>1270</v>
      </c>
      <c r="F90" s="370"/>
      <c r="G90" s="370"/>
      <c r="H90" s="390">
        <v>0</v>
      </c>
      <c r="I90" s="370">
        <v>2</v>
      </c>
      <c r="J90" s="370">
        <v>386.52</v>
      </c>
      <c r="K90" s="390">
        <v>1</v>
      </c>
      <c r="L90" s="370">
        <v>2</v>
      </c>
      <c r="M90" s="371">
        <v>386.52</v>
      </c>
    </row>
    <row r="91" spans="1:13" ht="14.4" customHeight="1" x14ac:dyDescent="0.3">
      <c r="A91" s="366" t="s">
        <v>680</v>
      </c>
      <c r="B91" s="367" t="s">
        <v>1444</v>
      </c>
      <c r="C91" s="367" t="s">
        <v>1273</v>
      </c>
      <c r="D91" s="367" t="s">
        <v>799</v>
      </c>
      <c r="E91" s="367" t="s">
        <v>1274</v>
      </c>
      <c r="F91" s="370">
        <v>2</v>
      </c>
      <c r="G91" s="370">
        <v>0</v>
      </c>
      <c r="H91" s="390"/>
      <c r="I91" s="370"/>
      <c r="J91" s="370"/>
      <c r="K91" s="390"/>
      <c r="L91" s="370">
        <v>2</v>
      </c>
      <c r="M91" s="371">
        <v>0</v>
      </c>
    </row>
    <row r="92" spans="1:13" ht="14.4" customHeight="1" x14ac:dyDescent="0.3">
      <c r="A92" s="366" t="s">
        <v>680</v>
      </c>
      <c r="B92" s="367" t="s">
        <v>1446</v>
      </c>
      <c r="C92" s="367" t="s">
        <v>1282</v>
      </c>
      <c r="D92" s="367" t="s">
        <v>1283</v>
      </c>
      <c r="E92" s="367" t="s">
        <v>1284</v>
      </c>
      <c r="F92" s="370"/>
      <c r="G92" s="370"/>
      <c r="H92" s="390">
        <v>0</v>
      </c>
      <c r="I92" s="370">
        <v>1</v>
      </c>
      <c r="J92" s="370">
        <v>32.74</v>
      </c>
      <c r="K92" s="390">
        <v>1</v>
      </c>
      <c r="L92" s="370">
        <v>1</v>
      </c>
      <c r="M92" s="371">
        <v>32.74</v>
      </c>
    </row>
    <row r="93" spans="1:13" ht="14.4" customHeight="1" x14ac:dyDescent="0.3">
      <c r="A93" s="366" t="s">
        <v>680</v>
      </c>
      <c r="B93" s="367" t="s">
        <v>1446</v>
      </c>
      <c r="C93" s="367" t="s">
        <v>1044</v>
      </c>
      <c r="D93" s="367" t="s">
        <v>1045</v>
      </c>
      <c r="E93" s="367" t="s">
        <v>1046</v>
      </c>
      <c r="F93" s="370"/>
      <c r="G93" s="370"/>
      <c r="H93" s="390">
        <v>0</v>
      </c>
      <c r="I93" s="370">
        <v>1</v>
      </c>
      <c r="J93" s="370">
        <v>41.5</v>
      </c>
      <c r="K93" s="390">
        <v>1</v>
      </c>
      <c r="L93" s="370">
        <v>1</v>
      </c>
      <c r="M93" s="371">
        <v>41.5</v>
      </c>
    </row>
    <row r="94" spans="1:13" ht="14.4" customHeight="1" x14ac:dyDescent="0.3">
      <c r="A94" s="366" t="s">
        <v>680</v>
      </c>
      <c r="B94" s="367" t="s">
        <v>1451</v>
      </c>
      <c r="C94" s="367" t="s">
        <v>1127</v>
      </c>
      <c r="D94" s="367" t="s">
        <v>1128</v>
      </c>
      <c r="E94" s="367" t="s">
        <v>1129</v>
      </c>
      <c r="F94" s="370"/>
      <c r="G94" s="370"/>
      <c r="H94" s="390">
        <v>0</v>
      </c>
      <c r="I94" s="370">
        <v>2</v>
      </c>
      <c r="J94" s="370">
        <v>826.44</v>
      </c>
      <c r="K94" s="390">
        <v>1</v>
      </c>
      <c r="L94" s="370">
        <v>2</v>
      </c>
      <c r="M94" s="371">
        <v>826.44</v>
      </c>
    </row>
    <row r="95" spans="1:13" ht="14.4" customHeight="1" x14ac:dyDescent="0.3">
      <c r="A95" s="366" t="s">
        <v>680</v>
      </c>
      <c r="B95" s="367" t="s">
        <v>1453</v>
      </c>
      <c r="C95" s="367" t="s">
        <v>1276</v>
      </c>
      <c r="D95" s="367" t="s">
        <v>1277</v>
      </c>
      <c r="E95" s="367" t="s">
        <v>1278</v>
      </c>
      <c r="F95" s="370"/>
      <c r="G95" s="370"/>
      <c r="H95" s="390">
        <v>0</v>
      </c>
      <c r="I95" s="370">
        <v>10</v>
      </c>
      <c r="J95" s="370">
        <v>263.29999999999995</v>
      </c>
      <c r="K95" s="390">
        <v>1</v>
      </c>
      <c r="L95" s="370">
        <v>10</v>
      </c>
      <c r="M95" s="371">
        <v>263.29999999999995</v>
      </c>
    </row>
    <row r="96" spans="1:13" ht="14.4" customHeight="1" x14ac:dyDescent="0.3">
      <c r="A96" s="366" t="s">
        <v>682</v>
      </c>
      <c r="B96" s="367" t="s">
        <v>1439</v>
      </c>
      <c r="C96" s="367" t="s">
        <v>795</v>
      </c>
      <c r="D96" s="367" t="s">
        <v>793</v>
      </c>
      <c r="E96" s="367" t="s">
        <v>796</v>
      </c>
      <c r="F96" s="370"/>
      <c r="G96" s="370"/>
      <c r="H96" s="390">
        <v>0</v>
      </c>
      <c r="I96" s="370">
        <v>1</v>
      </c>
      <c r="J96" s="370">
        <v>625.29</v>
      </c>
      <c r="K96" s="390">
        <v>1</v>
      </c>
      <c r="L96" s="370">
        <v>1</v>
      </c>
      <c r="M96" s="371">
        <v>625.29</v>
      </c>
    </row>
    <row r="97" spans="1:13" ht="14.4" customHeight="1" x14ac:dyDescent="0.3">
      <c r="A97" s="366" t="s">
        <v>682</v>
      </c>
      <c r="B97" s="367" t="s">
        <v>1437</v>
      </c>
      <c r="C97" s="367" t="s">
        <v>720</v>
      </c>
      <c r="D97" s="367" t="s">
        <v>686</v>
      </c>
      <c r="E97" s="367" t="s">
        <v>719</v>
      </c>
      <c r="F97" s="370"/>
      <c r="G97" s="370"/>
      <c r="H97" s="390">
        <v>0</v>
      </c>
      <c r="I97" s="370">
        <v>3</v>
      </c>
      <c r="J97" s="370">
        <v>999.93000000000006</v>
      </c>
      <c r="K97" s="390">
        <v>1</v>
      </c>
      <c r="L97" s="370">
        <v>3</v>
      </c>
      <c r="M97" s="371">
        <v>999.93000000000006</v>
      </c>
    </row>
    <row r="98" spans="1:13" ht="14.4" customHeight="1" x14ac:dyDescent="0.3">
      <c r="A98" s="366" t="s">
        <v>682</v>
      </c>
      <c r="B98" s="367" t="s">
        <v>1437</v>
      </c>
      <c r="C98" s="367" t="s">
        <v>931</v>
      </c>
      <c r="D98" s="367" t="s">
        <v>932</v>
      </c>
      <c r="E98" s="367" t="s">
        <v>933</v>
      </c>
      <c r="F98" s="370"/>
      <c r="G98" s="370"/>
      <c r="H98" s="390">
        <v>0</v>
      </c>
      <c r="I98" s="370">
        <v>1</v>
      </c>
      <c r="J98" s="370">
        <v>333.31</v>
      </c>
      <c r="K98" s="390">
        <v>1</v>
      </c>
      <c r="L98" s="370">
        <v>1</v>
      </c>
      <c r="M98" s="371">
        <v>333.31</v>
      </c>
    </row>
    <row r="99" spans="1:13" ht="14.4" customHeight="1" x14ac:dyDescent="0.3">
      <c r="A99" s="366" t="s">
        <v>682</v>
      </c>
      <c r="B99" s="367" t="s">
        <v>1445</v>
      </c>
      <c r="C99" s="367" t="s">
        <v>995</v>
      </c>
      <c r="D99" s="367" t="s">
        <v>996</v>
      </c>
      <c r="E99" s="367" t="s">
        <v>731</v>
      </c>
      <c r="F99" s="370"/>
      <c r="G99" s="370"/>
      <c r="H99" s="390">
        <v>0</v>
      </c>
      <c r="I99" s="370">
        <v>3</v>
      </c>
      <c r="J99" s="370">
        <v>552.66</v>
      </c>
      <c r="K99" s="390">
        <v>1</v>
      </c>
      <c r="L99" s="370">
        <v>3</v>
      </c>
      <c r="M99" s="371">
        <v>552.66</v>
      </c>
    </row>
    <row r="100" spans="1:13" ht="14.4" customHeight="1" x14ac:dyDescent="0.3">
      <c r="A100" s="366" t="s">
        <v>682</v>
      </c>
      <c r="B100" s="367" t="s">
        <v>1446</v>
      </c>
      <c r="C100" s="367" t="s">
        <v>1044</v>
      </c>
      <c r="D100" s="367" t="s">
        <v>1045</v>
      </c>
      <c r="E100" s="367" t="s">
        <v>1046</v>
      </c>
      <c r="F100" s="370"/>
      <c r="G100" s="370"/>
      <c r="H100" s="390">
        <v>0</v>
      </c>
      <c r="I100" s="370">
        <v>1</v>
      </c>
      <c r="J100" s="370">
        <v>32.74</v>
      </c>
      <c r="K100" s="390">
        <v>1</v>
      </c>
      <c r="L100" s="370">
        <v>1</v>
      </c>
      <c r="M100" s="371">
        <v>32.74</v>
      </c>
    </row>
    <row r="101" spans="1:13" ht="14.4" customHeight="1" x14ac:dyDescent="0.3">
      <c r="A101" s="366" t="s">
        <v>681</v>
      </c>
      <c r="B101" s="367" t="s">
        <v>1454</v>
      </c>
      <c r="C101" s="367" t="s">
        <v>1368</v>
      </c>
      <c r="D101" s="367" t="s">
        <v>1369</v>
      </c>
      <c r="E101" s="367" t="s">
        <v>1370</v>
      </c>
      <c r="F101" s="370">
        <v>1</v>
      </c>
      <c r="G101" s="370">
        <v>305.08</v>
      </c>
      <c r="H101" s="390">
        <v>1</v>
      </c>
      <c r="I101" s="370"/>
      <c r="J101" s="370"/>
      <c r="K101" s="390">
        <v>0</v>
      </c>
      <c r="L101" s="370">
        <v>1</v>
      </c>
      <c r="M101" s="371">
        <v>305.08</v>
      </c>
    </row>
    <row r="102" spans="1:13" ht="14.4" customHeight="1" x14ac:dyDescent="0.3">
      <c r="A102" s="366" t="s">
        <v>681</v>
      </c>
      <c r="B102" s="367" t="s">
        <v>1437</v>
      </c>
      <c r="C102" s="367" t="s">
        <v>1325</v>
      </c>
      <c r="D102" s="367" t="s">
        <v>1326</v>
      </c>
      <c r="E102" s="367" t="s">
        <v>1327</v>
      </c>
      <c r="F102" s="370"/>
      <c r="G102" s="370"/>
      <c r="H102" s="390">
        <v>0</v>
      </c>
      <c r="I102" s="370">
        <v>1</v>
      </c>
      <c r="J102" s="370">
        <v>284.61</v>
      </c>
      <c r="K102" s="390">
        <v>1</v>
      </c>
      <c r="L102" s="370">
        <v>1</v>
      </c>
      <c r="M102" s="371">
        <v>284.61</v>
      </c>
    </row>
    <row r="103" spans="1:13" ht="14.4" customHeight="1" x14ac:dyDescent="0.3">
      <c r="A103" s="366" t="s">
        <v>681</v>
      </c>
      <c r="B103" s="367" t="s">
        <v>1437</v>
      </c>
      <c r="C103" s="367" t="s">
        <v>931</v>
      </c>
      <c r="D103" s="367" t="s">
        <v>932</v>
      </c>
      <c r="E103" s="367" t="s">
        <v>933</v>
      </c>
      <c r="F103" s="370"/>
      <c r="G103" s="370"/>
      <c r="H103" s="390">
        <v>0</v>
      </c>
      <c r="I103" s="370">
        <v>5</v>
      </c>
      <c r="J103" s="370">
        <v>1666.55</v>
      </c>
      <c r="K103" s="390">
        <v>1</v>
      </c>
      <c r="L103" s="370">
        <v>5</v>
      </c>
      <c r="M103" s="371">
        <v>1666.55</v>
      </c>
    </row>
    <row r="104" spans="1:13" ht="14.4" customHeight="1" x14ac:dyDescent="0.3">
      <c r="A104" s="366" t="s">
        <v>681</v>
      </c>
      <c r="B104" s="367" t="s">
        <v>1445</v>
      </c>
      <c r="C104" s="367" t="s">
        <v>1329</v>
      </c>
      <c r="D104" s="367" t="s">
        <v>1330</v>
      </c>
      <c r="E104" s="367" t="s">
        <v>728</v>
      </c>
      <c r="F104" s="370"/>
      <c r="G104" s="370"/>
      <c r="H104" s="390">
        <v>0</v>
      </c>
      <c r="I104" s="370">
        <v>1</v>
      </c>
      <c r="J104" s="370">
        <v>138.16</v>
      </c>
      <c r="K104" s="390">
        <v>1</v>
      </c>
      <c r="L104" s="370">
        <v>1</v>
      </c>
      <c r="M104" s="371">
        <v>138.16</v>
      </c>
    </row>
    <row r="105" spans="1:13" ht="14.4" customHeight="1" x14ac:dyDescent="0.3">
      <c r="A105" s="366" t="s">
        <v>681</v>
      </c>
      <c r="B105" s="367" t="s">
        <v>1445</v>
      </c>
      <c r="C105" s="367" t="s">
        <v>995</v>
      </c>
      <c r="D105" s="367" t="s">
        <v>996</v>
      </c>
      <c r="E105" s="367" t="s">
        <v>731</v>
      </c>
      <c r="F105" s="370"/>
      <c r="G105" s="370"/>
      <c r="H105" s="390">
        <v>0</v>
      </c>
      <c r="I105" s="370">
        <v>2</v>
      </c>
      <c r="J105" s="370">
        <v>368.44</v>
      </c>
      <c r="K105" s="390">
        <v>1</v>
      </c>
      <c r="L105" s="370">
        <v>2</v>
      </c>
      <c r="M105" s="371">
        <v>368.44</v>
      </c>
    </row>
    <row r="106" spans="1:13" ht="14.4" customHeight="1" x14ac:dyDescent="0.3">
      <c r="A106" s="366" t="s">
        <v>681</v>
      </c>
      <c r="B106" s="367" t="s">
        <v>1449</v>
      </c>
      <c r="C106" s="367" t="s">
        <v>1160</v>
      </c>
      <c r="D106" s="367" t="s">
        <v>1161</v>
      </c>
      <c r="E106" s="367" t="s">
        <v>1162</v>
      </c>
      <c r="F106" s="370"/>
      <c r="G106" s="370"/>
      <c r="H106" s="390">
        <v>0</v>
      </c>
      <c r="I106" s="370">
        <v>1</v>
      </c>
      <c r="J106" s="370">
        <v>399.92</v>
      </c>
      <c r="K106" s="390">
        <v>1</v>
      </c>
      <c r="L106" s="370">
        <v>1</v>
      </c>
      <c r="M106" s="371">
        <v>399.92</v>
      </c>
    </row>
    <row r="107" spans="1:13" ht="14.4" customHeight="1" x14ac:dyDescent="0.3">
      <c r="A107" s="366" t="s">
        <v>681</v>
      </c>
      <c r="B107" s="367" t="s">
        <v>1442</v>
      </c>
      <c r="C107" s="367" t="s">
        <v>1344</v>
      </c>
      <c r="D107" s="367" t="s">
        <v>1345</v>
      </c>
      <c r="E107" s="367" t="s">
        <v>1346</v>
      </c>
      <c r="F107" s="370"/>
      <c r="G107" s="370"/>
      <c r="H107" s="390">
        <v>0</v>
      </c>
      <c r="I107" s="370">
        <v>1</v>
      </c>
      <c r="J107" s="370">
        <v>77.010000000000005</v>
      </c>
      <c r="K107" s="390">
        <v>1</v>
      </c>
      <c r="L107" s="370">
        <v>1</v>
      </c>
      <c r="M107" s="371">
        <v>77.010000000000005</v>
      </c>
    </row>
    <row r="108" spans="1:13" ht="14.4" customHeight="1" x14ac:dyDescent="0.3">
      <c r="A108" s="366" t="s">
        <v>681</v>
      </c>
      <c r="B108" s="367" t="s">
        <v>1442</v>
      </c>
      <c r="C108" s="367" t="s">
        <v>1347</v>
      </c>
      <c r="D108" s="367" t="s">
        <v>772</v>
      </c>
      <c r="E108" s="367" t="s">
        <v>773</v>
      </c>
      <c r="F108" s="370"/>
      <c r="G108" s="370"/>
      <c r="H108" s="390">
        <v>0</v>
      </c>
      <c r="I108" s="370">
        <v>1</v>
      </c>
      <c r="J108" s="370">
        <v>143.18</v>
      </c>
      <c r="K108" s="390">
        <v>1</v>
      </c>
      <c r="L108" s="370">
        <v>1</v>
      </c>
      <c r="M108" s="371">
        <v>143.18</v>
      </c>
    </row>
    <row r="109" spans="1:13" ht="14.4" customHeight="1" x14ac:dyDescent="0.3">
      <c r="A109" s="366" t="s">
        <v>681</v>
      </c>
      <c r="B109" s="367" t="s">
        <v>1450</v>
      </c>
      <c r="C109" s="367" t="s">
        <v>1340</v>
      </c>
      <c r="D109" s="367" t="s">
        <v>1341</v>
      </c>
      <c r="E109" s="367" t="s">
        <v>1342</v>
      </c>
      <c r="F109" s="370">
        <v>1</v>
      </c>
      <c r="G109" s="370">
        <v>0</v>
      </c>
      <c r="H109" s="390"/>
      <c r="I109" s="370"/>
      <c r="J109" s="370"/>
      <c r="K109" s="390"/>
      <c r="L109" s="370">
        <v>1</v>
      </c>
      <c r="M109" s="371">
        <v>0</v>
      </c>
    </row>
    <row r="110" spans="1:13" ht="14.4" customHeight="1" thickBot="1" x14ac:dyDescent="0.35">
      <c r="A110" s="372" t="s">
        <v>681</v>
      </c>
      <c r="B110" s="373" t="s">
        <v>1444</v>
      </c>
      <c r="C110" s="373" t="s">
        <v>801</v>
      </c>
      <c r="D110" s="373" t="s">
        <v>799</v>
      </c>
      <c r="E110" s="373" t="s">
        <v>802</v>
      </c>
      <c r="F110" s="376"/>
      <c r="G110" s="376"/>
      <c r="H110" s="384">
        <v>0</v>
      </c>
      <c r="I110" s="376">
        <v>1</v>
      </c>
      <c r="J110" s="376">
        <v>96.63</v>
      </c>
      <c r="K110" s="384">
        <v>1</v>
      </c>
      <c r="L110" s="376">
        <v>1</v>
      </c>
      <c r="M110" s="377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9" t="s">
        <v>174</v>
      </c>
      <c r="B1" s="270"/>
      <c r="C1" s="270"/>
      <c r="D1" s="270"/>
      <c r="E1" s="270"/>
      <c r="F1" s="270"/>
      <c r="G1" s="243"/>
    </row>
    <row r="2" spans="1:8" ht="14.4" customHeight="1" thickBot="1" x14ac:dyDescent="0.35">
      <c r="A2" s="319" t="s">
        <v>197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178</v>
      </c>
    </row>
    <row r="4" spans="1:8" ht="14.4" customHeight="1" x14ac:dyDescent="0.3">
      <c r="A4" s="349" t="s">
        <v>398</v>
      </c>
      <c r="B4" s="350" t="s">
        <v>399</v>
      </c>
      <c r="C4" s="351" t="s">
        <v>400</v>
      </c>
      <c r="D4" s="351" t="s">
        <v>399</v>
      </c>
      <c r="E4" s="351" t="s">
        <v>399</v>
      </c>
      <c r="F4" s="352" t="s">
        <v>399</v>
      </c>
      <c r="G4" s="351" t="s">
        <v>399</v>
      </c>
      <c r="H4" s="351" t="s">
        <v>90</v>
      </c>
    </row>
    <row r="5" spans="1:8" ht="14.4" customHeight="1" x14ac:dyDescent="0.3">
      <c r="A5" s="349" t="s">
        <v>398</v>
      </c>
      <c r="B5" s="350" t="s">
        <v>1455</v>
      </c>
      <c r="C5" s="351" t="s">
        <v>1456</v>
      </c>
      <c r="D5" s="351">
        <v>109322.99812231491</v>
      </c>
      <c r="E5" s="351">
        <v>129420.24000000003</v>
      </c>
      <c r="F5" s="352">
        <v>1.1838336143617241</v>
      </c>
      <c r="G5" s="351">
        <v>20097.241877685126</v>
      </c>
      <c r="H5" s="351" t="s">
        <v>2</v>
      </c>
    </row>
    <row r="6" spans="1:8" ht="14.4" customHeight="1" x14ac:dyDescent="0.3">
      <c r="A6" s="349" t="s">
        <v>398</v>
      </c>
      <c r="B6" s="350" t="s">
        <v>1457</v>
      </c>
      <c r="C6" s="351" t="s">
        <v>1458</v>
      </c>
      <c r="D6" s="351">
        <v>68711.695056725905</v>
      </c>
      <c r="E6" s="351">
        <v>97230.560000000012</v>
      </c>
      <c r="F6" s="352">
        <v>1.4150511047606955</v>
      </c>
      <c r="G6" s="351">
        <v>28518.864943274108</v>
      </c>
      <c r="H6" s="351" t="s">
        <v>2</v>
      </c>
    </row>
    <row r="7" spans="1:8" ht="14.4" customHeight="1" x14ac:dyDescent="0.3">
      <c r="A7" s="349" t="s">
        <v>398</v>
      </c>
      <c r="B7" s="350" t="s">
        <v>1459</v>
      </c>
      <c r="C7" s="351" t="s">
        <v>1460</v>
      </c>
      <c r="D7" s="351">
        <v>344286.98548403481</v>
      </c>
      <c r="E7" s="351">
        <v>316752.72000000003</v>
      </c>
      <c r="F7" s="352">
        <v>0.92002525031457627</v>
      </c>
      <c r="G7" s="351">
        <v>-27534.265484034782</v>
      </c>
      <c r="H7" s="351" t="s">
        <v>2</v>
      </c>
    </row>
    <row r="8" spans="1:8" ht="14.4" customHeight="1" x14ac:dyDescent="0.3">
      <c r="A8" s="349" t="s">
        <v>398</v>
      </c>
      <c r="B8" s="350" t="s">
        <v>1461</v>
      </c>
      <c r="C8" s="351" t="s">
        <v>1462</v>
      </c>
      <c r="D8" s="351">
        <v>425333.33333331317</v>
      </c>
      <c r="E8" s="351">
        <v>16529</v>
      </c>
      <c r="F8" s="352">
        <v>3.8861285266459523E-2</v>
      </c>
      <c r="G8" s="351">
        <v>-408804.33333331317</v>
      </c>
      <c r="H8" s="351" t="s">
        <v>2</v>
      </c>
    </row>
    <row r="9" spans="1:8" ht="14.4" customHeight="1" x14ac:dyDescent="0.3">
      <c r="A9" s="349" t="s">
        <v>398</v>
      </c>
      <c r="B9" s="350" t="s">
        <v>1461</v>
      </c>
      <c r="C9" s="351" t="s">
        <v>1462</v>
      </c>
      <c r="D9" s="351">
        <v>425333.33333331317</v>
      </c>
      <c r="E9" s="351">
        <v>72733.45</v>
      </c>
      <c r="F9" s="352">
        <v>0.17100340909091719</v>
      </c>
      <c r="G9" s="351">
        <v>-352599.88333331316</v>
      </c>
      <c r="H9" s="351" t="s">
        <v>2</v>
      </c>
    </row>
    <row r="10" spans="1:8" ht="14.4" customHeight="1" x14ac:dyDescent="0.3">
      <c r="A10" s="349" t="s">
        <v>398</v>
      </c>
      <c r="B10" s="350" t="s">
        <v>1461</v>
      </c>
      <c r="C10" s="351" t="s">
        <v>1462</v>
      </c>
      <c r="D10" s="351">
        <v>425333.33333331317</v>
      </c>
      <c r="E10" s="351">
        <v>287298.43000000005</v>
      </c>
      <c r="F10" s="352">
        <v>0.6754665282131983</v>
      </c>
      <c r="G10" s="351">
        <v>-138034.90333331312</v>
      </c>
      <c r="H10" s="351" t="s">
        <v>2</v>
      </c>
    </row>
    <row r="11" spans="1:8" ht="14.4" customHeight="1" x14ac:dyDescent="0.3">
      <c r="A11" s="349" t="s">
        <v>398</v>
      </c>
      <c r="B11" s="350" t="s">
        <v>1463</v>
      </c>
      <c r="C11" s="351" t="s">
        <v>1464</v>
      </c>
      <c r="D11" s="351">
        <v>47757.551293093769</v>
      </c>
      <c r="E11" s="351">
        <v>42252.89</v>
      </c>
      <c r="F11" s="352">
        <v>0.88473736311748885</v>
      </c>
      <c r="G11" s="351">
        <v>-5504.6612930937699</v>
      </c>
      <c r="H11" s="351" t="s">
        <v>2</v>
      </c>
    </row>
    <row r="12" spans="1:8" ht="14.4" customHeight="1" x14ac:dyDescent="0.3">
      <c r="A12" s="349" t="s">
        <v>398</v>
      </c>
      <c r="B12" s="350" t="s">
        <v>1465</v>
      </c>
      <c r="C12" s="351" t="s">
        <v>1466</v>
      </c>
      <c r="D12" s="351">
        <v>463336.04725402134</v>
      </c>
      <c r="E12" s="351">
        <v>446914.23</v>
      </c>
      <c r="F12" s="352">
        <v>0.9645574365488162</v>
      </c>
      <c r="G12" s="351">
        <v>-16421.817254021356</v>
      </c>
      <c r="H12" s="351" t="s">
        <v>2</v>
      </c>
    </row>
    <row r="13" spans="1:8" ht="14.4" customHeight="1" x14ac:dyDescent="0.3">
      <c r="A13" s="349" t="s">
        <v>398</v>
      </c>
      <c r="B13" s="350" t="s">
        <v>1467</v>
      </c>
      <c r="C13" s="351" t="s">
        <v>1468</v>
      </c>
      <c r="D13" s="351">
        <v>1741.9175728259233</v>
      </c>
      <c r="E13" s="351">
        <v>450</v>
      </c>
      <c r="F13" s="352">
        <v>0.25833598961285081</v>
      </c>
      <c r="G13" s="351">
        <v>-1291.9175728259233</v>
      </c>
      <c r="H13" s="351" t="s">
        <v>2</v>
      </c>
    </row>
    <row r="14" spans="1:8" ht="14.4" customHeight="1" x14ac:dyDescent="0.3">
      <c r="A14" s="349" t="s">
        <v>398</v>
      </c>
      <c r="B14" s="350" t="s">
        <v>1469</v>
      </c>
      <c r="C14" s="351" t="s">
        <v>1470</v>
      </c>
      <c r="D14" s="351">
        <v>31499.460954489306</v>
      </c>
      <c r="E14" s="351">
        <v>28184.579999999991</v>
      </c>
      <c r="F14" s="352">
        <v>0.89476388312553401</v>
      </c>
      <c r="G14" s="351">
        <v>-3314.8809544893156</v>
      </c>
      <c r="H14" s="351" t="s">
        <v>2</v>
      </c>
    </row>
    <row r="15" spans="1:8" ht="14.4" customHeight="1" x14ac:dyDescent="0.3">
      <c r="A15" s="349" t="s">
        <v>398</v>
      </c>
      <c r="B15" s="350" t="s">
        <v>6</v>
      </c>
      <c r="C15" s="351" t="s">
        <v>400</v>
      </c>
      <c r="D15" s="351">
        <v>1506396.5040092177</v>
      </c>
      <c r="E15" s="351">
        <v>1437766.1</v>
      </c>
      <c r="F15" s="352">
        <v>0.95444067758617313</v>
      </c>
      <c r="G15" s="351">
        <v>-68630.404009217629</v>
      </c>
      <c r="H15" s="351" t="s">
        <v>405</v>
      </c>
    </row>
    <row r="17" spans="1:8" ht="14.4" customHeight="1" x14ac:dyDescent="0.3">
      <c r="A17" s="349" t="s">
        <v>398</v>
      </c>
      <c r="B17" s="350" t="s">
        <v>399</v>
      </c>
      <c r="C17" s="351" t="s">
        <v>400</v>
      </c>
      <c r="D17" s="351" t="s">
        <v>399</v>
      </c>
      <c r="E17" s="351" t="s">
        <v>399</v>
      </c>
      <c r="F17" s="352" t="s">
        <v>399</v>
      </c>
      <c r="G17" s="351" t="s">
        <v>399</v>
      </c>
      <c r="H17" s="351" t="s">
        <v>90</v>
      </c>
    </row>
    <row r="18" spans="1:8" ht="14.4" customHeight="1" x14ac:dyDescent="0.3">
      <c r="A18" s="349" t="s">
        <v>410</v>
      </c>
      <c r="B18" s="350" t="s">
        <v>1455</v>
      </c>
      <c r="C18" s="351" t="s">
        <v>1456</v>
      </c>
      <c r="D18" s="351">
        <v>27867.237392951458</v>
      </c>
      <c r="E18" s="351">
        <v>23113.369999999992</v>
      </c>
      <c r="F18" s="352">
        <v>0.82941016628530695</v>
      </c>
      <c r="G18" s="351">
        <v>-4753.8673929514662</v>
      </c>
      <c r="H18" s="351" t="s">
        <v>2</v>
      </c>
    </row>
    <row r="19" spans="1:8" ht="14.4" customHeight="1" x14ac:dyDescent="0.3">
      <c r="A19" s="349" t="s">
        <v>410</v>
      </c>
      <c r="B19" s="350" t="s">
        <v>1457</v>
      </c>
      <c r="C19" s="351" t="s">
        <v>1458</v>
      </c>
      <c r="D19" s="351">
        <v>24452.045902425627</v>
      </c>
      <c r="E19" s="351">
        <v>24774.620000000003</v>
      </c>
      <c r="F19" s="352">
        <v>1.0131921107485888</v>
      </c>
      <c r="G19" s="351">
        <v>322.57409757437563</v>
      </c>
      <c r="H19" s="351" t="s">
        <v>2</v>
      </c>
    </row>
    <row r="20" spans="1:8" ht="14.4" customHeight="1" x14ac:dyDescent="0.3">
      <c r="A20" s="349" t="s">
        <v>410</v>
      </c>
      <c r="B20" s="350" t="s">
        <v>1459</v>
      </c>
      <c r="C20" s="351" t="s">
        <v>1460</v>
      </c>
      <c r="D20" s="351">
        <v>340459.40169417002</v>
      </c>
      <c r="E20" s="351">
        <v>304178.07999999996</v>
      </c>
      <c r="F20" s="352">
        <v>0.89343422001674933</v>
      </c>
      <c r="G20" s="351">
        <v>-36281.321694170067</v>
      </c>
      <c r="H20" s="351" t="s">
        <v>2</v>
      </c>
    </row>
    <row r="21" spans="1:8" ht="14.4" customHeight="1" x14ac:dyDescent="0.3">
      <c r="A21" s="349" t="s">
        <v>410</v>
      </c>
      <c r="B21" s="350" t="s">
        <v>1461</v>
      </c>
      <c r="C21" s="351" t="s">
        <v>1462</v>
      </c>
      <c r="D21" s="351">
        <v>425333.33333331317</v>
      </c>
      <c r="E21" s="351">
        <v>287298.43000000005</v>
      </c>
      <c r="F21" s="352">
        <v>0.6754665282131983</v>
      </c>
      <c r="G21" s="351">
        <v>-138034.90333331312</v>
      </c>
      <c r="H21" s="351" t="s">
        <v>2</v>
      </c>
    </row>
    <row r="22" spans="1:8" ht="14.4" customHeight="1" x14ac:dyDescent="0.3">
      <c r="A22" s="349" t="s">
        <v>410</v>
      </c>
      <c r="B22" s="350" t="s">
        <v>399</v>
      </c>
      <c r="C22" s="351" t="e">
        <v>#N/A</v>
      </c>
      <c r="D22" s="351" t="s">
        <v>399</v>
      </c>
      <c r="E22" s="351" t="s">
        <v>399</v>
      </c>
      <c r="F22" s="352" t="s">
        <v>399</v>
      </c>
      <c r="G22" s="351" t="s">
        <v>399</v>
      </c>
      <c r="H22" s="351" t="s">
        <v>90</v>
      </c>
    </row>
    <row r="23" spans="1:8" ht="14.4" customHeight="1" x14ac:dyDescent="0.3">
      <c r="A23" s="349" t="s">
        <v>410</v>
      </c>
      <c r="B23" s="350" t="s">
        <v>399</v>
      </c>
      <c r="C23" s="351" t="e">
        <v>#N/A</v>
      </c>
      <c r="D23" s="351" t="s">
        <v>399</v>
      </c>
      <c r="E23" s="351" t="s">
        <v>399</v>
      </c>
      <c r="F23" s="352" t="s">
        <v>399</v>
      </c>
      <c r="G23" s="351" t="s">
        <v>399</v>
      </c>
      <c r="H23" s="351" t="s">
        <v>90</v>
      </c>
    </row>
    <row r="24" spans="1:8" ht="14.4" customHeight="1" x14ac:dyDescent="0.3">
      <c r="A24" s="349" t="s">
        <v>410</v>
      </c>
      <c r="B24" s="350" t="s">
        <v>1465</v>
      </c>
      <c r="C24" s="351" t="s">
        <v>1466</v>
      </c>
      <c r="D24" s="351">
        <v>122033.88435000216</v>
      </c>
      <c r="E24" s="351">
        <v>118321.28</v>
      </c>
      <c r="F24" s="352">
        <v>0.96957726643073872</v>
      </c>
      <c r="G24" s="351">
        <v>-3712.6043500021624</v>
      </c>
      <c r="H24" s="351" t="s">
        <v>2</v>
      </c>
    </row>
    <row r="25" spans="1:8" ht="14.4" customHeight="1" x14ac:dyDescent="0.3">
      <c r="A25" s="349" t="s">
        <v>410</v>
      </c>
      <c r="B25" s="350" t="s">
        <v>1467</v>
      </c>
      <c r="C25" s="351" t="s">
        <v>1468</v>
      </c>
      <c r="D25" s="351">
        <v>870.95878641296167</v>
      </c>
      <c r="E25" s="351">
        <v>208</v>
      </c>
      <c r="F25" s="352">
        <v>0.23881727039765763</v>
      </c>
      <c r="G25" s="351">
        <v>-662.95878641296167</v>
      </c>
      <c r="H25" s="351" t="s">
        <v>2</v>
      </c>
    </row>
    <row r="26" spans="1:8" ht="14.4" customHeight="1" x14ac:dyDescent="0.3">
      <c r="A26" s="349" t="s">
        <v>410</v>
      </c>
      <c r="B26" s="350" t="s">
        <v>1469</v>
      </c>
      <c r="C26" s="351" t="s">
        <v>1470</v>
      </c>
      <c r="D26" s="351">
        <v>13064.262459782507</v>
      </c>
      <c r="E26" s="351">
        <v>14043.739999999996</v>
      </c>
      <c r="F26" s="352">
        <v>1.0749738106711151</v>
      </c>
      <c r="G26" s="351">
        <v>979.47754021748915</v>
      </c>
      <c r="H26" s="351" t="s">
        <v>2</v>
      </c>
    </row>
    <row r="27" spans="1:8" ht="14.4" customHeight="1" x14ac:dyDescent="0.3">
      <c r="A27" s="349" t="s">
        <v>410</v>
      </c>
      <c r="B27" s="350" t="s">
        <v>6</v>
      </c>
      <c r="C27" s="351" t="s">
        <v>411</v>
      </c>
      <c r="D27" s="351">
        <v>954081.12391905778</v>
      </c>
      <c r="E27" s="351">
        <v>861199.97</v>
      </c>
      <c r="F27" s="352">
        <v>0.90264857820734157</v>
      </c>
      <c r="G27" s="351">
        <v>-92881.153919057804</v>
      </c>
      <c r="H27" s="351" t="s">
        <v>408</v>
      </c>
    </row>
    <row r="28" spans="1:8" ht="14.4" customHeight="1" x14ac:dyDescent="0.3">
      <c r="A28" s="349" t="s">
        <v>399</v>
      </c>
      <c r="B28" s="350" t="s">
        <v>399</v>
      </c>
      <c r="C28" s="351" t="s">
        <v>399</v>
      </c>
      <c r="D28" s="351" t="s">
        <v>399</v>
      </c>
      <c r="E28" s="351" t="s">
        <v>399</v>
      </c>
      <c r="F28" s="352" t="s">
        <v>399</v>
      </c>
      <c r="G28" s="351" t="s">
        <v>399</v>
      </c>
      <c r="H28" s="351" t="s">
        <v>409</v>
      </c>
    </row>
    <row r="29" spans="1:8" ht="14.4" customHeight="1" x14ac:dyDescent="0.3">
      <c r="A29" s="349" t="s">
        <v>412</v>
      </c>
      <c r="B29" s="350" t="s">
        <v>1455</v>
      </c>
      <c r="C29" s="351" t="s">
        <v>1456</v>
      </c>
      <c r="D29" s="351">
        <v>27898.41386478483</v>
      </c>
      <c r="E29" s="351">
        <v>37600.299999999988</v>
      </c>
      <c r="F29" s="352">
        <v>1.3477576245817151</v>
      </c>
      <c r="G29" s="351">
        <v>9701.886135215158</v>
      </c>
      <c r="H29" s="351" t="s">
        <v>2</v>
      </c>
    </row>
    <row r="30" spans="1:8" ht="14.4" customHeight="1" x14ac:dyDescent="0.3">
      <c r="A30" s="349" t="s">
        <v>412</v>
      </c>
      <c r="B30" s="350" t="s">
        <v>1457</v>
      </c>
      <c r="C30" s="351" t="s">
        <v>1458</v>
      </c>
      <c r="D30" s="351">
        <v>39767.9909048103</v>
      </c>
      <c r="E30" s="351">
        <v>37298.669999999991</v>
      </c>
      <c r="F30" s="352">
        <v>0.93790682283344562</v>
      </c>
      <c r="G30" s="351">
        <v>-2469.320904810309</v>
      </c>
      <c r="H30" s="351" t="s">
        <v>2</v>
      </c>
    </row>
    <row r="31" spans="1:8" ht="14.4" customHeight="1" x14ac:dyDescent="0.3">
      <c r="A31" s="349" t="s">
        <v>412</v>
      </c>
      <c r="B31" s="350" t="s">
        <v>1459</v>
      </c>
      <c r="C31" s="351" t="s">
        <v>1460</v>
      </c>
      <c r="D31" s="351">
        <v>3827.5837898648438</v>
      </c>
      <c r="E31" s="351">
        <v>12574.64</v>
      </c>
      <c r="F31" s="352">
        <v>3.2852683808769143</v>
      </c>
      <c r="G31" s="351">
        <v>8747.0562101351552</v>
      </c>
      <c r="H31" s="351" t="s">
        <v>2</v>
      </c>
    </row>
    <row r="32" spans="1:8" ht="14.4" customHeight="1" x14ac:dyDescent="0.3">
      <c r="A32" s="349" t="s">
        <v>412</v>
      </c>
      <c r="B32" s="350" t="s">
        <v>1463</v>
      </c>
      <c r="C32" s="351" t="s">
        <v>1464</v>
      </c>
      <c r="D32" s="351">
        <v>47757.551293093769</v>
      </c>
      <c r="E32" s="351">
        <v>42252.89</v>
      </c>
      <c r="F32" s="352">
        <v>0.88473736311748885</v>
      </c>
      <c r="G32" s="351">
        <v>-5504.6612930937699</v>
      </c>
      <c r="H32" s="351" t="s">
        <v>2</v>
      </c>
    </row>
    <row r="33" spans="1:8" ht="14.4" customHeight="1" x14ac:dyDescent="0.3">
      <c r="A33" s="349" t="s">
        <v>412</v>
      </c>
      <c r="B33" s="350" t="s">
        <v>1465</v>
      </c>
      <c r="C33" s="351" t="s">
        <v>1466</v>
      </c>
      <c r="D33" s="351">
        <v>341302.16290401918</v>
      </c>
      <c r="E33" s="351">
        <v>328592.95000000013</v>
      </c>
      <c r="F33" s="352">
        <v>0.96276257731307402</v>
      </c>
      <c r="G33" s="351">
        <v>-12709.212904019048</v>
      </c>
      <c r="H33" s="351" t="s">
        <v>2</v>
      </c>
    </row>
    <row r="34" spans="1:8" ht="14.4" customHeight="1" x14ac:dyDescent="0.3">
      <c r="A34" s="349" t="s">
        <v>412</v>
      </c>
      <c r="B34" s="350" t="s">
        <v>1469</v>
      </c>
      <c r="C34" s="351" t="s">
        <v>1470</v>
      </c>
      <c r="D34" s="351">
        <v>3832.2184929027721</v>
      </c>
      <c r="E34" s="351">
        <v>3422.4</v>
      </c>
      <c r="F34" s="352">
        <v>0.89305972671919631</v>
      </c>
      <c r="G34" s="351">
        <v>-409.81849290277205</v>
      </c>
      <c r="H34" s="351" t="s">
        <v>2</v>
      </c>
    </row>
    <row r="35" spans="1:8" ht="14.4" customHeight="1" x14ac:dyDescent="0.3">
      <c r="A35" s="349" t="s">
        <v>412</v>
      </c>
      <c r="B35" s="350" t="s">
        <v>6</v>
      </c>
      <c r="C35" s="351" t="s">
        <v>413</v>
      </c>
      <c r="D35" s="351">
        <v>465042.436187874</v>
      </c>
      <c r="E35" s="351">
        <v>461741.85000000009</v>
      </c>
      <c r="F35" s="352">
        <v>0.99290261289930859</v>
      </c>
      <c r="G35" s="351">
        <v>-3300.5861878739088</v>
      </c>
      <c r="H35" s="351" t="s">
        <v>408</v>
      </c>
    </row>
    <row r="36" spans="1:8" ht="14.4" customHeight="1" x14ac:dyDescent="0.3">
      <c r="A36" s="349" t="s">
        <v>399</v>
      </c>
      <c r="B36" s="350" t="s">
        <v>399</v>
      </c>
      <c r="C36" s="351" t="s">
        <v>399</v>
      </c>
      <c r="D36" s="351" t="s">
        <v>399</v>
      </c>
      <c r="E36" s="351" t="s">
        <v>399</v>
      </c>
      <c r="F36" s="352" t="s">
        <v>399</v>
      </c>
      <c r="G36" s="351" t="s">
        <v>399</v>
      </c>
      <c r="H36" s="351" t="s">
        <v>409</v>
      </c>
    </row>
    <row r="37" spans="1:8" ht="14.4" customHeight="1" x14ac:dyDescent="0.3">
      <c r="A37" s="349" t="s">
        <v>406</v>
      </c>
      <c r="B37" s="350" t="s">
        <v>1455</v>
      </c>
      <c r="C37" s="351" t="s">
        <v>1456</v>
      </c>
      <c r="D37" s="351">
        <v>53557.346864578605</v>
      </c>
      <c r="E37" s="351">
        <v>68706.569999999992</v>
      </c>
      <c r="F37" s="352">
        <v>1.2828598506518005</v>
      </c>
      <c r="G37" s="351">
        <v>15149.223135421387</v>
      </c>
      <c r="H37" s="351" t="s">
        <v>2</v>
      </c>
    </row>
    <row r="38" spans="1:8" ht="14.4" customHeight="1" x14ac:dyDescent="0.3">
      <c r="A38" s="349" t="s">
        <v>406</v>
      </c>
      <c r="B38" s="350" t="s">
        <v>1457</v>
      </c>
      <c r="C38" s="351" t="s">
        <v>1458</v>
      </c>
      <c r="D38" s="351">
        <v>4491.6582494899776</v>
      </c>
      <c r="E38" s="351">
        <v>35157.26999999999</v>
      </c>
      <c r="F38" s="352">
        <v>7.8272361892163227</v>
      </c>
      <c r="G38" s="351">
        <v>30665.611750510012</v>
      </c>
      <c r="H38" s="351" t="s">
        <v>2</v>
      </c>
    </row>
    <row r="39" spans="1:8" ht="14.4" customHeight="1" x14ac:dyDescent="0.3">
      <c r="A39" s="349" t="s">
        <v>406</v>
      </c>
      <c r="B39" s="350" t="s">
        <v>1467</v>
      </c>
      <c r="C39" s="351" t="s">
        <v>1468</v>
      </c>
      <c r="D39" s="351">
        <v>870.95878641296167</v>
      </c>
      <c r="E39" s="351">
        <v>242</v>
      </c>
      <c r="F39" s="352">
        <v>0.27785470882804397</v>
      </c>
      <c r="G39" s="351">
        <v>-628.95878641296167</v>
      </c>
      <c r="H39" s="351" t="s">
        <v>2</v>
      </c>
    </row>
    <row r="40" spans="1:8" ht="14.4" customHeight="1" x14ac:dyDescent="0.3">
      <c r="A40" s="349" t="s">
        <v>406</v>
      </c>
      <c r="B40" s="350" t="s">
        <v>1469</v>
      </c>
      <c r="C40" s="351" t="s">
        <v>1470</v>
      </c>
      <c r="D40" s="351">
        <v>10770.76150890126</v>
      </c>
      <c r="E40" s="351">
        <v>10718.439999999999</v>
      </c>
      <c r="F40" s="352">
        <v>0.995142264652502</v>
      </c>
      <c r="G40" s="351">
        <v>-52.321508901261041</v>
      </c>
      <c r="H40" s="351" t="s">
        <v>2</v>
      </c>
    </row>
    <row r="41" spans="1:8" ht="14.4" customHeight="1" x14ac:dyDescent="0.3">
      <c r="A41" s="349" t="s">
        <v>406</v>
      </c>
      <c r="B41" s="350" t="s">
        <v>6</v>
      </c>
      <c r="C41" s="351" t="s">
        <v>407</v>
      </c>
      <c r="D41" s="351">
        <v>83440.725409382809</v>
      </c>
      <c r="E41" s="351">
        <v>114824.27999999998</v>
      </c>
      <c r="F41" s="352">
        <v>1.3761179500374781</v>
      </c>
      <c r="G41" s="351">
        <v>31383.554590617176</v>
      </c>
      <c r="H41" s="351" t="s">
        <v>408</v>
      </c>
    </row>
    <row r="42" spans="1:8" ht="14.4" customHeight="1" x14ac:dyDescent="0.3">
      <c r="A42" s="349" t="s">
        <v>399</v>
      </c>
      <c r="B42" s="350" t="s">
        <v>399</v>
      </c>
      <c r="C42" s="351" t="s">
        <v>399</v>
      </c>
      <c r="D42" s="351" t="s">
        <v>399</v>
      </c>
      <c r="E42" s="351" t="s">
        <v>399</v>
      </c>
      <c r="F42" s="352" t="s">
        <v>399</v>
      </c>
      <c r="G42" s="351" t="s">
        <v>399</v>
      </c>
      <c r="H42" s="351" t="s">
        <v>409</v>
      </c>
    </row>
    <row r="43" spans="1:8" ht="14.4" customHeight="1" x14ac:dyDescent="0.3">
      <c r="A43" s="349" t="s">
        <v>398</v>
      </c>
      <c r="B43" s="350" t="s">
        <v>6</v>
      </c>
      <c r="C43" s="351" t="s">
        <v>400</v>
      </c>
      <c r="D43" s="351">
        <v>1506396.5040092177</v>
      </c>
      <c r="E43" s="351">
        <v>1437766.1</v>
      </c>
      <c r="F43" s="352">
        <v>0.95444067758617313</v>
      </c>
      <c r="G43" s="351">
        <v>-68630.404009217629</v>
      </c>
      <c r="H43" s="351" t="s">
        <v>405</v>
      </c>
    </row>
  </sheetData>
  <autoFilter ref="A3:G3"/>
  <mergeCells count="1">
    <mergeCell ref="A1:G1"/>
  </mergeCells>
  <conditionalFormatting sqref="F16 F44:F65536">
    <cfRule type="cellIs" dxfId="20" priority="19" stopIfTrue="1" operator="greaterThan">
      <formula>1</formula>
    </cfRule>
  </conditionalFormatting>
  <conditionalFormatting sqref="G4:G15">
    <cfRule type="cellIs" dxfId="19" priority="12" operator="greaterThan">
      <formula>0</formula>
    </cfRule>
  </conditionalFormatting>
  <conditionalFormatting sqref="F4:F15">
    <cfRule type="cellIs" dxfId="18" priority="14" operator="greaterThan">
      <formula>1</formula>
    </cfRule>
  </conditionalFormatting>
  <conditionalFormatting sqref="B4:B15">
    <cfRule type="expression" dxfId="17" priority="18">
      <formula>AND(LEFT(H4,6)&lt;&gt;"mezera",H4&lt;&gt;"")</formula>
    </cfRule>
  </conditionalFormatting>
  <conditionalFormatting sqref="A4:A15">
    <cfRule type="expression" dxfId="16" priority="15">
      <formula>AND(H4&lt;&gt;"",H4&lt;&gt;"mezeraKL")</formula>
    </cfRule>
  </conditionalFormatting>
  <conditionalFormatting sqref="B4:G15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5">
    <cfRule type="expression" dxfId="13" priority="13">
      <formula>$H4&lt;&gt;""</formula>
    </cfRule>
  </conditionalFormatting>
  <conditionalFormatting sqref="F4:F15">
    <cfRule type="cellIs" dxfId="12" priority="9" operator="greaterThan">
      <formula>1</formula>
    </cfRule>
  </conditionalFormatting>
  <conditionalFormatting sqref="F4:F15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5">
    <cfRule type="expression" dxfId="9" priority="8">
      <formula>$H4&lt;&gt;""</formula>
    </cfRule>
  </conditionalFormatting>
  <conditionalFormatting sqref="G17:G43">
    <cfRule type="cellIs" dxfId="8" priority="1" operator="greaterThan">
      <formula>0</formula>
    </cfRule>
  </conditionalFormatting>
  <conditionalFormatting sqref="F17:F43">
    <cfRule type="cellIs" dxfId="7" priority="3" operator="greaterThan">
      <formula>1</formula>
    </cfRule>
  </conditionalFormatting>
  <conditionalFormatting sqref="B17:B43">
    <cfRule type="expression" dxfId="6" priority="7">
      <formula>AND(LEFT(H17,6)&lt;&gt;"mezera",H17&lt;&gt;"")</formula>
    </cfRule>
  </conditionalFormatting>
  <conditionalFormatting sqref="A17:A43">
    <cfRule type="expression" dxfId="5" priority="4">
      <formula>AND(H17&lt;&gt;"",H17&lt;&gt;"mezeraKL")</formula>
    </cfRule>
  </conditionalFormatting>
  <conditionalFormatting sqref="B17:G43">
    <cfRule type="expression" dxfId="4" priority="5">
      <formula>$H17="SumaNS"</formula>
    </cfRule>
    <cfRule type="expression" dxfId="3" priority="6">
      <formula>OR($H17="KL",$H17="SumaKL")</formula>
    </cfRule>
  </conditionalFormatting>
  <conditionalFormatting sqref="A17:G43">
    <cfRule type="expression" dxfId="2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5" t="s">
        <v>175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4" customHeight="1" thickBot="1" x14ac:dyDescent="0.35">
      <c r="A2" s="319" t="s">
        <v>197</v>
      </c>
      <c r="B2" s="84"/>
      <c r="C2" s="147"/>
      <c r="D2" s="147"/>
      <c r="E2" s="147"/>
      <c r="F2" s="147"/>
      <c r="G2" s="147"/>
      <c r="H2" s="147"/>
      <c r="I2" s="148"/>
      <c r="J2" s="148"/>
      <c r="K2" s="148"/>
    </row>
    <row r="3" spans="1:11" ht="14.4" customHeight="1" thickBot="1" x14ac:dyDescent="0.35">
      <c r="A3" s="84"/>
      <c r="B3" s="84"/>
      <c r="C3" s="271"/>
      <c r="D3" s="272"/>
      <c r="E3" s="272"/>
      <c r="F3" s="272"/>
      <c r="G3" s="272"/>
      <c r="H3" s="152" t="s">
        <v>158</v>
      </c>
      <c r="I3" s="149">
        <f>IF(J3&lt;&gt;0,K3/J3,0)</f>
        <v>16.020213489030279</v>
      </c>
      <c r="J3" s="149">
        <f>SUBTOTAL(9,J5:J1048576)</f>
        <v>89747</v>
      </c>
      <c r="K3" s="150">
        <f>SUBTOTAL(9,K5:K1048576)</f>
        <v>1437766.1000000006</v>
      </c>
    </row>
    <row r="4" spans="1:11" s="85" customFormat="1" ht="14.4" customHeight="1" thickBot="1" x14ac:dyDescent="0.35">
      <c r="A4" s="353" t="s">
        <v>7</v>
      </c>
      <c r="B4" s="354" t="s">
        <v>8</v>
      </c>
      <c r="C4" s="354" t="s">
        <v>0</v>
      </c>
      <c r="D4" s="354" t="s">
        <v>9</v>
      </c>
      <c r="E4" s="354" t="s">
        <v>10</v>
      </c>
      <c r="F4" s="354" t="s">
        <v>2</v>
      </c>
      <c r="G4" s="354" t="s">
        <v>92</v>
      </c>
      <c r="H4" s="355" t="s">
        <v>14</v>
      </c>
      <c r="I4" s="356" t="s">
        <v>179</v>
      </c>
      <c r="J4" s="356" t="s">
        <v>16</v>
      </c>
      <c r="K4" s="357" t="s">
        <v>196</v>
      </c>
    </row>
    <row r="5" spans="1:11" ht="14.4" customHeight="1" x14ac:dyDescent="0.3">
      <c r="A5" s="360" t="s">
        <v>398</v>
      </c>
      <c r="B5" s="361" t="s">
        <v>400</v>
      </c>
      <c r="C5" s="362" t="s">
        <v>410</v>
      </c>
      <c r="D5" s="363" t="s">
        <v>411</v>
      </c>
      <c r="E5" s="362" t="s">
        <v>1455</v>
      </c>
      <c r="F5" s="363" t="s">
        <v>1456</v>
      </c>
      <c r="G5" s="362" t="s">
        <v>1471</v>
      </c>
      <c r="H5" s="362" t="s">
        <v>1472</v>
      </c>
      <c r="I5" s="364">
        <v>183.82</v>
      </c>
      <c r="J5" s="364">
        <v>2</v>
      </c>
      <c r="K5" s="365">
        <v>367.64</v>
      </c>
    </row>
    <row r="6" spans="1:11" ht="14.4" customHeight="1" x14ac:dyDescent="0.3">
      <c r="A6" s="366" t="s">
        <v>398</v>
      </c>
      <c r="B6" s="367" t="s">
        <v>400</v>
      </c>
      <c r="C6" s="368" t="s">
        <v>410</v>
      </c>
      <c r="D6" s="369" t="s">
        <v>411</v>
      </c>
      <c r="E6" s="368" t="s">
        <v>1455</v>
      </c>
      <c r="F6" s="369" t="s">
        <v>1456</v>
      </c>
      <c r="G6" s="368" t="s">
        <v>1471</v>
      </c>
      <c r="H6" s="368" t="s">
        <v>1473</v>
      </c>
      <c r="I6" s="370">
        <v>183.09</v>
      </c>
      <c r="J6" s="370">
        <v>1</v>
      </c>
      <c r="K6" s="371">
        <v>183.09</v>
      </c>
    </row>
    <row r="7" spans="1:11" ht="14.4" customHeight="1" x14ac:dyDescent="0.3">
      <c r="A7" s="366" t="s">
        <v>398</v>
      </c>
      <c r="B7" s="367" t="s">
        <v>400</v>
      </c>
      <c r="C7" s="368" t="s">
        <v>410</v>
      </c>
      <c r="D7" s="369" t="s">
        <v>411</v>
      </c>
      <c r="E7" s="368" t="s">
        <v>1455</v>
      </c>
      <c r="F7" s="369" t="s">
        <v>1456</v>
      </c>
      <c r="G7" s="368" t="s">
        <v>1474</v>
      </c>
      <c r="H7" s="368" t="s">
        <v>1475</v>
      </c>
      <c r="I7" s="370">
        <v>0.39</v>
      </c>
      <c r="J7" s="370">
        <v>800</v>
      </c>
      <c r="K7" s="371">
        <v>312</v>
      </c>
    </row>
    <row r="8" spans="1:11" ht="14.4" customHeight="1" x14ac:dyDescent="0.3">
      <c r="A8" s="366" t="s">
        <v>398</v>
      </c>
      <c r="B8" s="367" t="s">
        <v>400</v>
      </c>
      <c r="C8" s="368" t="s">
        <v>410</v>
      </c>
      <c r="D8" s="369" t="s">
        <v>411</v>
      </c>
      <c r="E8" s="368" t="s">
        <v>1455</v>
      </c>
      <c r="F8" s="369" t="s">
        <v>1456</v>
      </c>
      <c r="G8" s="368" t="s">
        <v>1476</v>
      </c>
      <c r="H8" s="368" t="s">
        <v>1477</v>
      </c>
      <c r="I8" s="370">
        <v>2.39</v>
      </c>
      <c r="J8" s="370">
        <v>80</v>
      </c>
      <c r="K8" s="371">
        <v>191.2</v>
      </c>
    </row>
    <row r="9" spans="1:11" ht="14.4" customHeight="1" x14ac:dyDescent="0.3">
      <c r="A9" s="366" t="s">
        <v>398</v>
      </c>
      <c r="B9" s="367" t="s">
        <v>400</v>
      </c>
      <c r="C9" s="368" t="s">
        <v>410</v>
      </c>
      <c r="D9" s="369" t="s">
        <v>411</v>
      </c>
      <c r="E9" s="368" t="s">
        <v>1455</v>
      </c>
      <c r="F9" s="369" t="s">
        <v>1456</v>
      </c>
      <c r="G9" s="368" t="s">
        <v>1478</v>
      </c>
      <c r="H9" s="368" t="s">
        <v>1479</v>
      </c>
      <c r="I9" s="370">
        <v>3.1025</v>
      </c>
      <c r="J9" s="370">
        <v>340</v>
      </c>
      <c r="K9" s="371">
        <v>1054.5999999999999</v>
      </c>
    </row>
    <row r="10" spans="1:11" ht="14.4" customHeight="1" x14ac:dyDescent="0.3">
      <c r="A10" s="366" t="s">
        <v>398</v>
      </c>
      <c r="B10" s="367" t="s">
        <v>400</v>
      </c>
      <c r="C10" s="368" t="s">
        <v>410</v>
      </c>
      <c r="D10" s="369" t="s">
        <v>411</v>
      </c>
      <c r="E10" s="368" t="s">
        <v>1455</v>
      </c>
      <c r="F10" s="369" t="s">
        <v>1456</v>
      </c>
      <c r="G10" s="368" t="s">
        <v>1480</v>
      </c>
      <c r="H10" s="368" t="s">
        <v>1481</v>
      </c>
      <c r="I10" s="370">
        <v>3.7833333333333332</v>
      </c>
      <c r="J10" s="370">
        <v>260</v>
      </c>
      <c r="K10" s="371">
        <v>983.8</v>
      </c>
    </row>
    <row r="11" spans="1:11" ht="14.4" customHeight="1" x14ac:dyDescent="0.3">
      <c r="A11" s="366" t="s">
        <v>398</v>
      </c>
      <c r="B11" s="367" t="s">
        <v>400</v>
      </c>
      <c r="C11" s="368" t="s">
        <v>410</v>
      </c>
      <c r="D11" s="369" t="s">
        <v>411</v>
      </c>
      <c r="E11" s="368" t="s">
        <v>1455</v>
      </c>
      <c r="F11" s="369" t="s">
        <v>1456</v>
      </c>
      <c r="G11" s="368" t="s">
        <v>1482</v>
      </c>
      <c r="H11" s="368" t="s">
        <v>1483</v>
      </c>
      <c r="I11" s="370">
        <v>212.74</v>
      </c>
      <c r="J11" s="370">
        <v>1</v>
      </c>
      <c r="K11" s="371">
        <v>212.74</v>
      </c>
    </row>
    <row r="12" spans="1:11" ht="14.4" customHeight="1" x14ac:dyDescent="0.3">
      <c r="A12" s="366" t="s">
        <v>398</v>
      </c>
      <c r="B12" s="367" t="s">
        <v>400</v>
      </c>
      <c r="C12" s="368" t="s">
        <v>410</v>
      </c>
      <c r="D12" s="369" t="s">
        <v>411</v>
      </c>
      <c r="E12" s="368" t="s">
        <v>1455</v>
      </c>
      <c r="F12" s="369" t="s">
        <v>1456</v>
      </c>
      <c r="G12" s="368" t="s">
        <v>1484</v>
      </c>
      <c r="H12" s="368" t="s">
        <v>1485</v>
      </c>
      <c r="I12" s="370">
        <v>3.0174999999999996</v>
      </c>
      <c r="J12" s="370">
        <v>600</v>
      </c>
      <c r="K12" s="371">
        <v>1809.6</v>
      </c>
    </row>
    <row r="13" spans="1:11" ht="14.4" customHeight="1" x14ac:dyDescent="0.3">
      <c r="A13" s="366" t="s">
        <v>398</v>
      </c>
      <c r="B13" s="367" t="s">
        <v>400</v>
      </c>
      <c r="C13" s="368" t="s">
        <v>410</v>
      </c>
      <c r="D13" s="369" t="s">
        <v>411</v>
      </c>
      <c r="E13" s="368" t="s">
        <v>1455</v>
      </c>
      <c r="F13" s="369" t="s">
        <v>1456</v>
      </c>
      <c r="G13" s="368" t="s">
        <v>1486</v>
      </c>
      <c r="H13" s="368" t="s">
        <v>1487</v>
      </c>
      <c r="I13" s="370">
        <v>0.83666666666666656</v>
      </c>
      <c r="J13" s="370">
        <v>2600</v>
      </c>
      <c r="K13" s="371">
        <v>2174</v>
      </c>
    </row>
    <row r="14" spans="1:11" ht="14.4" customHeight="1" x14ac:dyDescent="0.3">
      <c r="A14" s="366" t="s">
        <v>398</v>
      </c>
      <c r="B14" s="367" t="s">
        <v>400</v>
      </c>
      <c r="C14" s="368" t="s">
        <v>410</v>
      </c>
      <c r="D14" s="369" t="s">
        <v>411</v>
      </c>
      <c r="E14" s="368" t="s">
        <v>1455</v>
      </c>
      <c r="F14" s="369" t="s">
        <v>1456</v>
      </c>
      <c r="G14" s="368" t="s">
        <v>1488</v>
      </c>
      <c r="H14" s="368" t="s">
        <v>1489</v>
      </c>
      <c r="I14" s="370">
        <v>0.23777777777777778</v>
      </c>
      <c r="J14" s="370">
        <v>19600</v>
      </c>
      <c r="K14" s="371">
        <v>4688</v>
      </c>
    </row>
    <row r="15" spans="1:11" ht="14.4" customHeight="1" x14ac:dyDescent="0.3">
      <c r="A15" s="366" t="s">
        <v>398</v>
      </c>
      <c r="B15" s="367" t="s">
        <v>400</v>
      </c>
      <c r="C15" s="368" t="s">
        <v>410</v>
      </c>
      <c r="D15" s="369" t="s">
        <v>411</v>
      </c>
      <c r="E15" s="368" t="s">
        <v>1455</v>
      </c>
      <c r="F15" s="369" t="s">
        <v>1456</v>
      </c>
      <c r="G15" s="368" t="s">
        <v>1490</v>
      </c>
      <c r="H15" s="368" t="s">
        <v>1491</v>
      </c>
      <c r="I15" s="370">
        <v>61.21</v>
      </c>
      <c r="J15" s="370">
        <v>4</v>
      </c>
      <c r="K15" s="371">
        <v>244.84</v>
      </c>
    </row>
    <row r="16" spans="1:11" ht="14.4" customHeight="1" x14ac:dyDescent="0.3">
      <c r="A16" s="366" t="s">
        <v>398</v>
      </c>
      <c r="B16" s="367" t="s">
        <v>400</v>
      </c>
      <c r="C16" s="368" t="s">
        <v>410</v>
      </c>
      <c r="D16" s="369" t="s">
        <v>411</v>
      </c>
      <c r="E16" s="368" t="s">
        <v>1455</v>
      </c>
      <c r="F16" s="369" t="s">
        <v>1456</v>
      </c>
      <c r="G16" s="368" t="s">
        <v>1490</v>
      </c>
      <c r="H16" s="368" t="s">
        <v>1492</v>
      </c>
      <c r="I16" s="370">
        <v>61.21</v>
      </c>
      <c r="J16" s="370">
        <v>2</v>
      </c>
      <c r="K16" s="371">
        <v>122.42</v>
      </c>
    </row>
    <row r="17" spans="1:11" ht="14.4" customHeight="1" x14ac:dyDescent="0.3">
      <c r="A17" s="366" t="s">
        <v>398</v>
      </c>
      <c r="B17" s="367" t="s">
        <v>400</v>
      </c>
      <c r="C17" s="368" t="s">
        <v>410</v>
      </c>
      <c r="D17" s="369" t="s">
        <v>411</v>
      </c>
      <c r="E17" s="368" t="s">
        <v>1455</v>
      </c>
      <c r="F17" s="369" t="s">
        <v>1456</v>
      </c>
      <c r="G17" s="368" t="s">
        <v>1493</v>
      </c>
      <c r="H17" s="368" t="s">
        <v>1494</v>
      </c>
      <c r="I17" s="370">
        <v>1.0900000000000001</v>
      </c>
      <c r="J17" s="370">
        <v>1500</v>
      </c>
      <c r="K17" s="371">
        <v>1638</v>
      </c>
    </row>
    <row r="18" spans="1:11" ht="14.4" customHeight="1" x14ac:dyDescent="0.3">
      <c r="A18" s="366" t="s">
        <v>398</v>
      </c>
      <c r="B18" s="367" t="s">
        <v>400</v>
      </c>
      <c r="C18" s="368" t="s">
        <v>410</v>
      </c>
      <c r="D18" s="369" t="s">
        <v>411</v>
      </c>
      <c r="E18" s="368" t="s">
        <v>1455</v>
      </c>
      <c r="F18" s="369" t="s">
        <v>1456</v>
      </c>
      <c r="G18" s="368" t="s">
        <v>1495</v>
      </c>
      <c r="H18" s="368" t="s">
        <v>1496</v>
      </c>
      <c r="I18" s="370">
        <v>4.2699999999999996</v>
      </c>
      <c r="J18" s="370">
        <v>80</v>
      </c>
      <c r="K18" s="371">
        <v>341.6</v>
      </c>
    </row>
    <row r="19" spans="1:11" ht="14.4" customHeight="1" x14ac:dyDescent="0.3">
      <c r="A19" s="366" t="s">
        <v>398</v>
      </c>
      <c r="B19" s="367" t="s">
        <v>400</v>
      </c>
      <c r="C19" s="368" t="s">
        <v>410</v>
      </c>
      <c r="D19" s="369" t="s">
        <v>411</v>
      </c>
      <c r="E19" s="368" t="s">
        <v>1455</v>
      </c>
      <c r="F19" s="369" t="s">
        <v>1456</v>
      </c>
      <c r="G19" s="368" t="s">
        <v>1497</v>
      </c>
      <c r="H19" s="368" t="s">
        <v>1498</v>
      </c>
      <c r="I19" s="370">
        <v>8.68</v>
      </c>
      <c r="J19" s="370">
        <v>200</v>
      </c>
      <c r="K19" s="371">
        <v>1735.35</v>
      </c>
    </row>
    <row r="20" spans="1:11" ht="14.4" customHeight="1" x14ac:dyDescent="0.3">
      <c r="A20" s="366" t="s">
        <v>398</v>
      </c>
      <c r="B20" s="367" t="s">
        <v>400</v>
      </c>
      <c r="C20" s="368" t="s">
        <v>410</v>
      </c>
      <c r="D20" s="369" t="s">
        <v>411</v>
      </c>
      <c r="E20" s="368" t="s">
        <v>1455</v>
      </c>
      <c r="F20" s="369" t="s">
        <v>1456</v>
      </c>
      <c r="G20" s="368" t="s">
        <v>1499</v>
      </c>
      <c r="H20" s="368" t="s">
        <v>1500</v>
      </c>
      <c r="I20" s="370">
        <v>442.05</v>
      </c>
      <c r="J20" s="370">
        <v>1</v>
      </c>
      <c r="K20" s="371">
        <v>442.05</v>
      </c>
    </row>
    <row r="21" spans="1:11" ht="14.4" customHeight="1" x14ac:dyDescent="0.3">
      <c r="A21" s="366" t="s">
        <v>398</v>
      </c>
      <c r="B21" s="367" t="s">
        <v>400</v>
      </c>
      <c r="C21" s="368" t="s">
        <v>410</v>
      </c>
      <c r="D21" s="369" t="s">
        <v>411</v>
      </c>
      <c r="E21" s="368" t="s">
        <v>1455</v>
      </c>
      <c r="F21" s="369" t="s">
        <v>1456</v>
      </c>
      <c r="G21" s="368" t="s">
        <v>1501</v>
      </c>
      <c r="H21" s="368" t="s">
        <v>1502</v>
      </c>
      <c r="I21" s="370">
        <v>12.77</v>
      </c>
      <c r="J21" s="370">
        <v>35</v>
      </c>
      <c r="K21" s="371">
        <v>451.12</v>
      </c>
    </row>
    <row r="22" spans="1:11" ht="14.4" customHeight="1" x14ac:dyDescent="0.3">
      <c r="A22" s="366" t="s">
        <v>398</v>
      </c>
      <c r="B22" s="367" t="s">
        <v>400</v>
      </c>
      <c r="C22" s="368" t="s">
        <v>410</v>
      </c>
      <c r="D22" s="369" t="s">
        <v>411</v>
      </c>
      <c r="E22" s="368" t="s">
        <v>1455</v>
      </c>
      <c r="F22" s="369" t="s">
        <v>1456</v>
      </c>
      <c r="G22" s="368" t="s">
        <v>1503</v>
      </c>
      <c r="H22" s="368" t="s">
        <v>1504</v>
      </c>
      <c r="I22" s="370">
        <v>6.8100000000000005</v>
      </c>
      <c r="J22" s="370">
        <v>35</v>
      </c>
      <c r="K22" s="371">
        <v>234.43</v>
      </c>
    </row>
    <row r="23" spans="1:11" ht="14.4" customHeight="1" x14ac:dyDescent="0.3">
      <c r="A23" s="366" t="s">
        <v>398</v>
      </c>
      <c r="B23" s="367" t="s">
        <v>400</v>
      </c>
      <c r="C23" s="368" t="s">
        <v>410</v>
      </c>
      <c r="D23" s="369" t="s">
        <v>411</v>
      </c>
      <c r="E23" s="368" t="s">
        <v>1455</v>
      </c>
      <c r="F23" s="369" t="s">
        <v>1456</v>
      </c>
      <c r="G23" s="368" t="s">
        <v>1505</v>
      </c>
      <c r="H23" s="368" t="s">
        <v>1506</v>
      </c>
      <c r="I23" s="370">
        <v>1.17</v>
      </c>
      <c r="J23" s="370">
        <v>800</v>
      </c>
      <c r="K23" s="371">
        <v>936</v>
      </c>
    </row>
    <row r="24" spans="1:11" ht="14.4" customHeight="1" x14ac:dyDescent="0.3">
      <c r="A24" s="366" t="s">
        <v>398</v>
      </c>
      <c r="B24" s="367" t="s">
        <v>400</v>
      </c>
      <c r="C24" s="368" t="s">
        <v>410</v>
      </c>
      <c r="D24" s="369" t="s">
        <v>411</v>
      </c>
      <c r="E24" s="368" t="s">
        <v>1455</v>
      </c>
      <c r="F24" s="369" t="s">
        <v>1456</v>
      </c>
      <c r="G24" s="368" t="s">
        <v>1507</v>
      </c>
      <c r="H24" s="368" t="s">
        <v>1508</v>
      </c>
      <c r="I24" s="370">
        <v>26.164285714285715</v>
      </c>
      <c r="J24" s="370">
        <v>7</v>
      </c>
      <c r="K24" s="371">
        <v>183.15</v>
      </c>
    </row>
    <row r="25" spans="1:11" ht="14.4" customHeight="1" x14ac:dyDescent="0.3">
      <c r="A25" s="366" t="s">
        <v>398</v>
      </c>
      <c r="B25" s="367" t="s">
        <v>400</v>
      </c>
      <c r="C25" s="368" t="s">
        <v>410</v>
      </c>
      <c r="D25" s="369" t="s">
        <v>411</v>
      </c>
      <c r="E25" s="368" t="s">
        <v>1455</v>
      </c>
      <c r="F25" s="369" t="s">
        <v>1456</v>
      </c>
      <c r="G25" s="368" t="s">
        <v>1507</v>
      </c>
      <c r="H25" s="368" t="s">
        <v>1509</v>
      </c>
      <c r="I25" s="370">
        <v>26.17</v>
      </c>
      <c r="J25" s="370">
        <v>2</v>
      </c>
      <c r="K25" s="371">
        <v>52.34</v>
      </c>
    </row>
    <row r="26" spans="1:11" ht="14.4" customHeight="1" x14ac:dyDescent="0.3">
      <c r="A26" s="366" t="s">
        <v>398</v>
      </c>
      <c r="B26" s="367" t="s">
        <v>400</v>
      </c>
      <c r="C26" s="368" t="s">
        <v>410</v>
      </c>
      <c r="D26" s="369" t="s">
        <v>411</v>
      </c>
      <c r="E26" s="368" t="s">
        <v>1455</v>
      </c>
      <c r="F26" s="369" t="s">
        <v>1456</v>
      </c>
      <c r="G26" s="368" t="s">
        <v>1510</v>
      </c>
      <c r="H26" s="368" t="s">
        <v>1511</v>
      </c>
      <c r="I26" s="370">
        <v>9.1124999999999989</v>
      </c>
      <c r="J26" s="370">
        <v>60</v>
      </c>
      <c r="K26" s="371">
        <v>546.78</v>
      </c>
    </row>
    <row r="27" spans="1:11" ht="14.4" customHeight="1" x14ac:dyDescent="0.3">
      <c r="A27" s="366" t="s">
        <v>398</v>
      </c>
      <c r="B27" s="367" t="s">
        <v>400</v>
      </c>
      <c r="C27" s="368" t="s">
        <v>410</v>
      </c>
      <c r="D27" s="369" t="s">
        <v>411</v>
      </c>
      <c r="E27" s="368" t="s">
        <v>1455</v>
      </c>
      <c r="F27" s="369" t="s">
        <v>1456</v>
      </c>
      <c r="G27" s="368" t="s">
        <v>1510</v>
      </c>
      <c r="H27" s="368" t="s">
        <v>1512</v>
      </c>
      <c r="I27" s="370">
        <v>9.1149999999999984</v>
      </c>
      <c r="J27" s="370">
        <v>20</v>
      </c>
      <c r="K27" s="371">
        <v>182.26</v>
      </c>
    </row>
    <row r="28" spans="1:11" ht="14.4" customHeight="1" x14ac:dyDescent="0.3">
      <c r="A28" s="366" t="s">
        <v>398</v>
      </c>
      <c r="B28" s="367" t="s">
        <v>400</v>
      </c>
      <c r="C28" s="368" t="s">
        <v>410</v>
      </c>
      <c r="D28" s="369" t="s">
        <v>411</v>
      </c>
      <c r="E28" s="368" t="s">
        <v>1455</v>
      </c>
      <c r="F28" s="369" t="s">
        <v>1456</v>
      </c>
      <c r="G28" s="368" t="s">
        <v>1513</v>
      </c>
      <c r="H28" s="368" t="s">
        <v>1514</v>
      </c>
      <c r="I28" s="370">
        <v>0.8566666666666668</v>
      </c>
      <c r="J28" s="370">
        <v>450</v>
      </c>
      <c r="K28" s="371">
        <v>386</v>
      </c>
    </row>
    <row r="29" spans="1:11" ht="14.4" customHeight="1" x14ac:dyDescent="0.3">
      <c r="A29" s="366" t="s">
        <v>398</v>
      </c>
      <c r="B29" s="367" t="s">
        <v>400</v>
      </c>
      <c r="C29" s="368" t="s">
        <v>410</v>
      </c>
      <c r="D29" s="369" t="s">
        <v>411</v>
      </c>
      <c r="E29" s="368" t="s">
        <v>1455</v>
      </c>
      <c r="F29" s="369" t="s">
        <v>1456</v>
      </c>
      <c r="G29" s="368" t="s">
        <v>1515</v>
      </c>
      <c r="H29" s="368" t="s">
        <v>1516</v>
      </c>
      <c r="I29" s="370">
        <v>1.5166666666666668</v>
      </c>
      <c r="J29" s="370">
        <v>200</v>
      </c>
      <c r="K29" s="371">
        <v>303.5</v>
      </c>
    </row>
    <row r="30" spans="1:11" ht="14.4" customHeight="1" x14ac:dyDescent="0.3">
      <c r="A30" s="366" t="s">
        <v>398</v>
      </c>
      <c r="B30" s="367" t="s">
        <v>400</v>
      </c>
      <c r="C30" s="368" t="s">
        <v>410</v>
      </c>
      <c r="D30" s="369" t="s">
        <v>411</v>
      </c>
      <c r="E30" s="368" t="s">
        <v>1455</v>
      </c>
      <c r="F30" s="369" t="s">
        <v>1456</v>
      </c>
      <c r="G30" s="368" t="s">
        <v>1517</v>
      </c>
      <c r="H30" s="368" t="s">
        <v>1518</v>
      </c>
      <c r="I30" s="370">
        <v>59.24</v>
      </c>
      <c r="J30" s="370">
        <v>10</v>
      </c>
      <c r="K30" s="371">
        <v>592.4</v>
      </c>
    </row>
    <row r="31" spans="1:11" ht="14.4" customHeight="1" x14ac:dyDescent="0.3">
      <c r="A31" s="366" t="s">
        <v>398</v>
      </c>
      <c r="B31" s="367" t="s">
        <v>400</v>
      </c>
      <c r="C31" s="368" t="s">
        <v>410</v>
      </c>
      <c r="D31" s="369" t="s">
        <v>411</v>
      </c>
      <c r="E31" s="368" t="s">
        <v>1455</v>
      </c>
      <c r="F31" s="369" t="s">
        <v>1456</v>
      </c>
      <c r="G31" s="368" t="s">
        <v>1519</v>
      </c>
      <c r="H31" s="368" t="s">
        <v>1520</v>
      </c>
      <c r="I31" s="370">
        <v>0.91</v>
      </c>
      <c r="J31" s="370">
        <v>250</v>
      </c>
      <c r="K31" s="371">
        <v>227.7</v>
      </c>
    </row>
    <row r="32" spans="1:11" ht="14.4" customHeight="1" x14ac:dyDescent="0.3">
      <c r="A32" s="366" t="s">
        <v>398</v>
      </c>
      <c r="B32" s="367" t="s">
        <v>400</v>
      </c>
      <c r="C32" s="368" t="s">
        <v>410</v>
      </c>
      <c r="D32" s="369" t="s">
        <v>411</v>
      </c>
      <c r="E32" s="368" t="s">
        <v>1455</v>
      </c>
      <c r="F32" s="369" t="s">
        <v>1456</v>
      </c>
      <c r="G32" s="368" t="s">
        <v>1521</v>
      </c>
      <c r="H32" s="368" t="s">
        <v>1522</v>
      </c>
      <c r="I32" s="370">
        <v>73.11</v>
      </c>
      <c r="J32" s="370">
        <v>5</v>
      </c>
      <c r="K32" s="371">
        <v>365.53</v>
      </c>
    </row>
    <row r="33" spans="1:11" ht="14.4" customHeight="1" x14ac:dyDescent="0.3">
      <c r="A33" s="366" t="s">
        <v>398</v>
      </c>
      <c r="B33" s="367" t="s">
        <v>400</v>
      </c>
      <c r="C33" s="368" t="s">
        <v>410</v>
      </c>
      <c r="D33" s="369" t="s">
        <v>411</v>
      </c>
      <c r="E33" s="368" t="s">
        <v>1455</v>
      </c>
      <c r="F33" s="369" t="s">
        <v>1456</v>
      </c>
      <c r="G33" s="368" t="s">
        <v>1523</v>
      </c>
      <c r="H33" s="368" t="s">
        <v>1524</v>
      </c>
      <c r="I33" s="370">
        <v>6.61</v>
      </c>
      <c r="J33" s="370">
        <v>100</v>
      </c>
      <c r="K33" s="371">
        <v>661.24</v>
      </c>
    </row>
    <row r="34" spans="1:11" ht="14.4" customHeight="1" x14ac:dyDescent="0.3">
      <c r="A34" s="366" t="s">
        <v>398</v>
      </c>
      <c r="B34" s="367" t="s">
        <v>400</v>
      </c>
      <c r="C34" s="368" t="s">
        <v>410</v>
      </c>
      <c r="D34" s="369" t="s">
        <v>411</v>
      </c>
      <c r="E34" s="368" t="s">
        <v>1455</v>
      </c>
      <c r="F34" s="369" t="s">
        <v>1456</v>
      </c>
      <c r="G34" s="368" t="s">
        <v>1525</v>
      </c>
      <c r="H34" s="368" t="s">
        <v>1526</v>
      </c>
      <c r="I34" s="370">
        <v>40.340000000000003</v>
      </c>
      <c r="J34" s="370">
        <v>10</v>
      </c>
      <c r="K34" s="371">
        <v>403.39</v>
      </c>
    </row>
    <row r="35" spans="1:11" ht="14.4" customHeight="1" x14ac:dyDescent="0.3">
      <c r="A35" s="366" t="s">
        <v>398</v>
      </c>
      <c r="B35" s="367" t="s">
        <v>400</v>
      </c>
      <c r="C35" s="368" t="s">
        <v>410</v>
      </c>
      <c r="D35" s="369" t="s">
        <v>411</v>
      </c>
      <c r="E35" s="368" t="s">
        <v>1455</v>
      </c>
      <c r="F35" s="369" t="s">
        <v>1456</v>
      </c>
      <c r="G35" s="368" t="s">
        <v>1527</v>
      </c>
      <c r="H35" s="368" t="s">
        <v>1528</v>
      </c>
      <c r="I35" s="370">
        <v>5.1733333333333329</v>
      </c>
      <c r="J35" s="370">
        <v>90</v>
      </c>
      <c r="K35" s="371">
        <v>465.45000000000005</v>
      </c>
    </row>
    <row r="36" spans="1:11" ht="14.4" customHeight="1" x14ac:dyDescent="0.3">
      <c r="A36" s="366" t="s">
        <v>398</v>
      </c>
      <c r="B36" s="367" t="s">
        <v>400</v>
      </c>
      <c r="C36" s="368" t="s">
        <v>410</v>
      </c>
      <c r="D36" s="369" t="s">
        <v>411</v>
      </c>
      <c r="E36" s="368" t="s">
        <v>1455</v>
      </c>
      <c r="F36" s="369" t="s">
        <v>1456</v>
      </c>
      <c r="G36" s="368" t="s">
        <v>1527</v>
      </c>
      <c r="H36" s="368" t="s">
        <v>1529</v>
      </c>
      <c r="I36" s="370">
        <v>5.18</v>
      </c>
      <c r="J36" s="370">
        <v>60</v>
      </c>
      <c r="K36" s="371">
        <v>310.64999999999998</v>
      </c>
    </row>
    <row r="37" spans="1:11" ht="14.4" customHeight="1" x14ac:dyDescent="0.3">
      <c r="A37" s="366" t="s">
        <v>398</v>
      </c>
      <c r="B37" s="367" t="s">
        <v>400</v>
      </c>
      <c r="C37" s="368" t="s">
        <v>410</v>
      </c>
      <c r="D37" s="369" t="s">
        <v>411</v>
      </c>
      <c r="E37" s="368" t="s">
        <v>1455</v>
      </c>
      <c r="F37" s="369" t="s">
        <v>1456</v>
      </c>
      <c r="G37" s="368" t="s">
        <v>1530</v>
      </c>
      <c r="H37" s="368" t="s">
        <v>1531</v>
      </c>
      <c r="I37" s="370">
        <v>3.45</v>
      </c>
      <c r="J37" s="370">
        <v>90</v>
      </c>
      <c r="K37" s="371">
        <v>310.5</v>
      </c>
    </row>
    <row r="38" spans="1:11" ht="14.4" customHeight="1" x14ac:dyDescent="0.3">
      <c r="A38" s="366" t="s">
        <v>398</v>
      </c>
      <c r="B38" s="367" t="s">
        <v>400</v>
      </c>
      <c r="C38" s="368" t="s">
        <v>410</v>
      </c>
      <c r="D38" s="369" t="s">
        <v>411</v>
      </c>
      <c r="E38" s="368" t="s">
        <v>1457</v>
      </c>
      <c r="F38" s="369" t="s">
        <v>1458</v>
      </c>
      <c r="G38" s="368" t="s">
        <v>1532</v>
      </c>
      <c r="H38" s="368" t="s">
        <v>1533</v>
      </c>
      <c r="I38" s="370">
        <v>2.74</v>
      </c>
      <c r="J38" s="370">
        <v>120</v>
      </c>
      <c r="K38" s="371">
        <v>329.4</v>
      </c>
    </row>
    <row r="39" spans="1:11" ht="14.4" customHeight="1" x14ac:dyDescent="0.3">
      <c r="A39" s="366" t="s">
        <v>398</v>
      </c>
      <c r="B39" s="367" t="s">
        <v>400</v>
      </c>
      <c r="C39" s="368" t="s">
        <v>410</v>
      </c>
      <c r="D39" s="369" t="s">
        <v>411</v>
      </c>
      <c r="E39" s="368" t="s">
        <v>1457</v>
      </c>
      <c r="F39" s="369" t="s">
        <v>1458</v>
      </c>
      <c r="G39" s="368" t="s">
        <v>1534</v>
      </c>
      <c r="H39" s="368" t="s">
        <v>1535</v>
      </c>
      <c r="I39" s="370">
        <v>0.94</v>
      </c>
      <c r="J39" s="370">
        <v>200</v>
      </c>
      <c r="K39" s="371">
        <v>188</v>
      </c>
    </row>
    <row r="40" spans="1:11" ht="14.4" customHeight="1" x14ac:dyDescent="0.3">
      <c r="A40" s="366" t="s">
        <v>398</v>
      </c>
      <c r="B40" s="367" t="s">
        <v>400</v>
      </c>
      <c r="C40" s="368" t="s">
        <v>410</v>
      </c>
      <c r="D40" s="369" t="s">
        <v>411</v>
      </c>
      <c r="E40" s="368" t="s">
        <v>1457</v>
      </c>
      <c r="F40" s="369" t="s">
        <v>1458</v>
      </c>
      <c r="G40" s="368" t="s">
        <v>1536</v>
      </c>
      <c r="H40" s="368" t="s">
        <v>1537</v>
      </c>
      <c r="I40" s="370">
        <v>1.44</v>
      </c>
      <c r="J40" s="370">
        <v>100</v>
      </c>
      <c r="K40" s="371">
        <v>144</v>
      </c>
    </row>
    <row r="41" spans="1:11" ht="14.4" customHeight="1" x14ac:dyDescent="0.3">
      <c r="A41" s="366" t="s">
        <v>398</v>
      </c>
      <c r="B41" s="367" t="s">
        <v>400</v>
      </c>
      <c r="C41" s="368" t="s">
        <v>410</v>
      </c>
      <c r="D41" s="369" t="s">
        <v>411</v>
      </c>
      <c r="E41" s="368" t="s">
        <v>1457</v>
      </c>
      <c r="F41" s="369" t="s">
        <v>1458</v>
      </c>
      <c r="G41" s="368" t="s">
        <v>1538</v>
      </c>
      <c r="H41" s="368" t="s">
        <v>1539</v>
      </c>
      <c r="I41" s="370">
        <v>0.41</v>
      </c>
      <c r="J41" s="370">
        <v>200</v>
      </c>
      <c r="K41" s="371">
        <v>82</v>
      </c>
    </row>
    <row r="42" spans="1:11" ht="14.4" customHeight="1" x14ac:dyDescent="0.3">
      <c r="A42" s="366" t="s">
        <v>398</v>
      </c>
      <c r="B42" s="367" t="s">
        <v>400</v>
      </c>
      <c r="C42" s="368" t="s">
        <v>410</v>
      </c>
      <c r="D42" s="369" t="s">
        <v>411</v>
      </c>
      <c r="E42" s="368" t="s">
        <v>1457</v>
      </c>
      <c r="F42" s="369" t="s">
        <v>1458</v>
      </c>
      <c r="G42" s="368" t="s">
        <v>1540</v>
      </c>
      <c r="H42" s="368" t="s">
        <v>1541</v>
      </c>
      <c r="I42" s="370">
        <v>0.57799999999999996</v>
      </c>
      <c r="J42" s="370">
        <v>500</v>
      </c>
      <c r="K42" s="371">
        <v>289</v>
      </c>
    </row>
    <row r="43" spans="1:11" ht="14.4" customHeight="1" x14ac:dyDescent="0.3">
      <c r="A43" s="366" t="s">
        <v>398</v>
      </c>
      <c r="B43" s="367" t="s">
        <v>400</v>
      </c>
      <c r="C43" s="368" t="s">
        <v>410</v>
      </c>
      <c r="D43" s="369" t="s">
        <v>411</v>
      </c>
      <c r="E43" s="368" t="s">
        <v>1457</v>
      </c>
      <c r="F43" s="369" t="s">
        <v>1458</v>
      </c>
      <c r="G43" s="368" t="s">
        <v>1542</v>
      </c>
      <c r="H43" s="368" t="s">
        <v>1543</v>
      </c>
      <c r="I43" s="370">
        <v>2.41</v>
      </c>
      <c r="J43" s="370">
        <v>100</v>
      </c>
      <c r="K43" s="371">
        <v>241</v>
      </c>
    </row>
    <row r="44" spans="1:11" ht="14.4" customHeight="1" x14ac:dyDescent="0.3">
      <c r="A44" s="366" t="s">
        <v>398</v>
      </c>
      <c r="B44" s="367" t="s">
        <v>400</v>
      </c>
      <c r="C44" s="368" t="s">
        <v>410</v>
      </c>
      <c r="D44" s="369" t="s">
        <v>411</v>
      </c>
      <c r="E44" s="368" t="s">
        <v>1457</v>
      </c>
      <c r="F44" s="369" t="s">
        <v>1458</v>
      </c>
      <c r="G44" s="368" t="s">
        <v>1544</v>
      </c>
      <c r="H44" s="368" t="s">
        <v>1545</v>
      </c>
      <c r="I44" s="370">
        <v>4.24</v>
      </c>
      <c r="J44" s="370">
        <v>100</v>
      </c>
      <c r="K44" s="371">
        <v>424</v>
      </c>
    </row>
    <row r="45" spans="1:11" ht="14.4" customHeight="1" x14ac:dyDescent="0.3">
      <c r="A45" s="366" t="s">
        <v>398</v>
      </c>
      <c r="B45" s="367" t="s">
        <v>400</v>
      </c>
      <c r="C45" s="368" t="s">
        <v>410</v>
      </c>
      <c r="D45" s="369" t="s">
        <v>411</v>
      </c>
      <c r="E45" s="368" t="s">
        <v>1457</v>
      </c>
      <c r="F45" s="369" t="s">
        <v>1458</v>
      </c>
      <c r="G45" s="368" t="s">
        <v>1546</v>
      </c>
      <c r="H45" s="368" t="s">
        <v>1547</v>
      </c>
      <c r="I45" s="370">
        <v>2.1749999999999998</v>
      </c>
      <c r="J45" s="370">
        <v>150</v>
      </c>
      <c r="K45" s="371">
        <v>326.5</v>
      </c>
    </row>
    <row r="46" spans="1:11" ht="14.4" customHeight="1" x14ac:dyDescent="0.3">
      <c r="A46" s="366" t="s">
        <v>398</v>
      </c>
      <c r="B46" s="367" t="s">
        <v>400</v>
      </c>
      <c r="C46" s="368" t="s">
        <v>410</v>
      </c>
      <c r="D46" s="369" t="s">
        <v>411</v>
      </c>
      <c r="E46" s="368" t="s">
        <v>1457</v>
      </c>
      <c r="F46" s="369" t="s">
        <v>1458</v>
      </c>
      <c r="G46" s="368" t="s">
        <v>1546</v>
      </c>
      <c r="H46" s="368" t="s">
        <v>1548</v>
      </c>
      <c r="I46" s="370">
        <v>2.1800000000000002</v>
      </c>
      <c r="J46" s="370">
        <v>50</v>
      </c>
      <c r="K46" s="371">
        <v>109</v>
      </c>
    </row>
    <row r="47" spans="1:11" ht="14.4" customHeight="1" x14ac:dyDescent="0.3">
      <c r="A47" s="366" t="s">
        <v>398</v>
      </c>
      <c r="B47" s="367" t="s">
        <v>400</v>
      </c>
      <c r="C47" s="368" t="s">
        <v>410</v>
      </c>
      <c r="D47" s="369" t="s">
        <v>411</v>
      </c>
      <c r="E47" s="368" t="s">
        <v>1457</v>
      </c>
      <c r="F47" s="369" t="s">
        <v>1458</v>
      </c>
      <c r="G47" s="368" t="s">
        <v>1549</v>
      </c>
      <c r="H47" s="368" t="s">
        <v>1550</v>
      </c>
      <c r="I47" s="370">
        <v>2.9</v>
      </c>
      <c r="J47" s="370">
        <v>800</v>
      </c>
      <c r="K47" s="371">
        <v>2318</v>
      </c>
    </row>
    <row r="48" spans="1:11" ht="14.4" customHeight="1" x14ac:dyDescent="0.3">
      <c r="A48" s="366" t="s">
        <v>398</v>
      </c>
      <c r="B48" s="367" t="s">
        <v>400</v>
      </c>
      <c r="C48" s="368" t="s">
        <v>410</v>
      </c>
      <c r="D48" s="369" t="s">
        <v>411</v>
      </c>
      <c r="E48" s="368" t="s">
        <v>1457</v>
      </c>
      <c r="F48" s="369" t="s">
        <v>1458</v>
      </c>
      <c r="G48" s="368" t="s">
        <v>1551</v>
      </c>
      <c r="H48" s="368" t="s">
        <v>1552</v>
      </c>
      <c r="I48" s="370">
        <v>2.06</v>
      </c>
      <c r="J48" s="370">
        <v>600</v>
      </c>
      <c r="K48" s="371">
        <v>1236</v>
      </c>
    </row>
    <row r="49" spans="1:11" ht="14.4" customHeight="1" x14ac:dyDescent="0.3">
      <c r="A49" s="366" t="s">
        <v>398</v>
      </c>
      <c r="B49" s="367" t="s">
        <v>400</v>
      </c>
      <c r="C49" s="368" t="s">
        <v>410</v>
      </c>
      <c r="D49" s="369" t="s">
        <v>411</v>
      </c>
      <c r="E49" s="368" t="s">
        <v>1457</v>
      </c>
      <c r="F49" s="369" t="s">
        <v>1458</v>
      </c>
      <c r="G49" s="368" t="s">
        <v>1553</v>
      </c>
      <c r="H49" s="368" t="s">
        <v>1554</v>
      </c>
      <c r="I49" s="370">
        <v>5.13</v>
      </c>
      <c r="J49" s="370">
        <v>50</v>
      </c>
      <c r="K49" s="371">
        <v>256.5</v>
      </c>
    </row>
    <row r="50" spans="1:11" ht="14.4" customHeight="1" x14ac:dyDescent="0.3">
      <c r="A50" s="366" t="s">
        <v>398</v>
      </c>
      <c r="B50" s="367" t="s">
        <v>400</v>
      </c>
      <c r="C50" s="368" t="s">
        <v>410</v>
      </c>
      <c r="D50" s="369" t="s">
        <v>411</v>
      </c>
      <c r="E50" s="368" t="s">
        <v>1457</v>
      </c>
      <c r="F50" s="369" t="s">
        <v>1458</v>
      </c>
      <c r="G50" s="368" t="s">
        <v>1555</v>
      </c>
      <c r="H50" s="368" t="s">
        <v>1556</v>
      </c>
      <c r="I50" s="370">
        <v>42.753333333333337</v>
      </c>
      <c r="J50" s="370">
        <v>245</v>
      </c>
      <c r="K50" s="371">
        <v>10454.4</v>
      </c>
    </row>
    <row r="51" spans="1:11" ht="14.4" customHeight="1" x14ac:dyDescent="0.3">
      <c r="A51" s="366" t="s">
        <v>398</v>
      </c>
      <c r="B51" s="367" t="s">
        <v>400</v>
      </c>
      <c r="C51" s="368" t="s">
        <v>410</v>
      </c>
      <c r="D51" s="369" t="s">
        <v>411</v>
      </c>
      <c r="E51" s="368" t="s">
        <v>1457</v>
      </c>
      <c r="F51" s="369" t="s">
        <v>1458</v>
      </c>
      <c r="G51" s="368" t="s">
        <v>1557</v>
      </c>
      <c r="H51" s="368" t="s">
        <v>1558</v>
      </c>
      <c r="I51" s="370">
        <v>1.6833333333333333</v>
      </c>
      <c r="J51" s="370">
        <v>250</v>
      </c>
      <c r="K51" s="371">
        <v>420.5</v>
      </c>
    </row>
    <row r="52" spans="1:11" ht="14.4" customHeight="1" x14ac:dyDescent="0.3">
      <c r="A52" s="366" t="s">
        <v>398</v>
      </c>
      <c r="B52" s="367" t="s">
        <v>400</v>
      </c>
      <c r="C52" s="368" t="s">
        <v>410</v>
      </c>
      <c r="D52" s="369" t="s">
        <v>411</v>
      </c>
      <c r="E52" s="368" t="s">
        <v>1457</v>
      </c>
      <c r="F52" s="369" t="s">
        <v>1458</v>
      </c>
      <c r="G52" s="368" t="s">
        <v>1559</v>
      </c>
      <c r="H52" s="368" t="s">
        <v>1560</v>
      </c>
      <c r="I52" s="370">
        <v>15.003333333333336</v>
      </c>
      <c r="J52" s="370">
        <v>25</v>
      </c>
      <c r="K52" s="371">
        <v>375.05</v>
      </c>
    </row>
    <row r="53" spans="1:11" ht="14.4" customHeight="1" x14ac:dyDescent="0.3">
      <c r="A53" s="366" t="s">
        <v>398</v>
      </c>
      <c r="B53" s="367" t="s">
        <v>400</v>
      </c>
      <c r="C53" s="368" t="s">
        <v>410</v>
      </c>
      <c r="D53" s="369" t="s">
        <v>411</v>
      </c>
      <c r="E53" s="368" t="s">
        <v>1457</v>
      </c>
      <c r="F53" s="369" t="s">
        <v>1458</v>
      </c>
      <c r="G53" s="368" t="s">
        <v>1561</v>
      </c>
      <c r="H53" s="368" t="s">
        <v>1562</v>
      </c>
      <c r="I53" s="370">
        <v>1.84</v>
      </c>
      <c r="J53" s="370">
        <v>80</v>
      </c>
      <c r="K53" s="371">
        <v>147.19999999999999</v>
      </c>
    </row>
    <row r="54" spans="1:11" ht="14.4" customHeight="1" x14ac:dyDescent="0.3">
      <c r="A54" s="366" t="s">
        <v>398</v>
      </c>
      <c r="B54" s="367" t="s">
        <v>400</v>
      </c>
      <c r="C54" s="368" t="s">
        <v>410</v>
      </c>
      <c r="D54" s="369" t="s">
        <v>411</v>
      </c>
      <c r="E54" s="368" t="s">
        <v>1457</v>
      </c>
      <c r="F54" s="369" t="s">
        <v>1458</v>
      </c>
      <c r="G54" s="368" t="s">
        <v>1563</v>
      </c>
      <c r="H54" s="368" t="s">
        <v>1564</v>
      </c>
      <c r="I54" s="370">
        <v>5.6099999999999994</v>
      </c>
      <c r="J54" s="370">
        <v>40</v>
      </c>
      <c r="K54" s="371">
        <v>216.4</v>
      </c>
    </row>
    <row r="55" spans="1:11" ht="14.4" customHeight="1" x14ac:dyDescent="0.3">
      <c r="A55" s="366" t="s">
        <v>398</v>
      </c>
      <c r="B55" s="367" t="s">
        <v>400</v>
      </c>
      <c r="C55" s="368" t="s">
        <v>410</v>
      </c>
      <c r="D55" s="369" t="s">
        <v>411</v>
      </c>
      <c r="E55" s="368" t="s">
        <v>1457</v>
      </c>
      <c r="F55" s="369" t="s">
        <v>1458</v>
      </c>
      <c r="G55" s="368" t="s">
        <v>1565</v>
      </c>
      <c r="H55" s="368" t="s">
        <v>1566</v>
      </c>
      <c r="I55" s="370">
        <v>21.23</v>
      </c>
      <c r="J55" s="370">
        <v>100</v>
      </c>
      <c r="K55" s="371">
        <v>2123</v>
      </c>
    </row>
    <row r="56" spans="1:11" ht="14.4" customHeight="1" x14ac:dyDescent="0.3">
      <c r="A56" s="366" t="s">
        <v>398</v>
      </c>
      <c r="B56" s="367" t="s">
        <v>400</v>
      </c>
      <c r="C56" s="368" t="s">
        <v>410</v>
      </c>
      <c r="D56" s="369" t="s">
        <v>411</v>
      </c>
      <c r="E56" s="368" t="s">
        <v>1457</v>
      </c>
      <c r="F56" s="369" t="s">
        <v>1458</v>
      </c>
      <c r="G56" s="368" t="s">
        <v>1565</v>
      </c>
      <c r="H56" s="368" t="s">
        <v>1567</v>
      </c>
      <c r="I56" s="370">
        <v>21.234999999999999</v>
      </c>
      <c r="J56" s="370">
        <v>40</v>
      </c>
      <c r="K56" s="371">
        <v>849.5</v>
      </c>
    </row>
    <row r="57" spans="1:11" ht="14.4" customHeight="1" x14ac:dyDescent="0.3">
      <c r="A57" s="366" t="s">
        <v>398</v>
      </c>
      <c r="B57" s="367" t="s">
        <v>400</v>
      </c>
      <c r="C57" s="368" t="s">
        <v>410</v>
      </c>
      <c r="D57" s="369" t="s">
        <v>411</v>
      </c>
      <c r="E57" s="368" t="s">
        <v>1457</v>
      </c>
      <c r="F57" s="369" t="s">
        <v>1458</v>
      </c>
      <c r="G57" s="368" t="s">
        <v>1568</v>
      </c>
      <c r="H57" s="368" t="s">
        <v>1569</v>
      </c>
      <c r="I57" s="370">
        <v>3.38</v>
      </c>
      <c r="J57" s="370">
        <v>100</v>
      </c>
      <c r="K57" s="371">
        <v>338</v>
      </c>
    </row>
    <row r="58" spans="1:11" ht="14.4" customHeight="1" x14ac:dyDescent="0.3">
      <c r="A58" s="366" t="s">
        <v>398</v>
      </c>
      <c r="B58" s="367" t="s">
        <v>400</v>
      </c>
      <c r="C58" s="368" t="s">
        <v>410</v>
      </c>
      <c r="D58" s="369" t="s">
        <v>411</v>
      </c>
      <c r="E58" s="368" t="s">
        <v>1457</v>
      </c>
      <c r="F58" s="369" t="s">
        <v>1458</v>
      </c>
      <c r="G58" s="368" t="s">
        <v>1570</v>
      </c>
      <c r="H58" s="368" t="s">
        <v>1571</v>
      </c>
      <c r="I58" s="370">
        <v>118.4</v>
      </c>
      <c r="J58" s="370">
        <v>33</v>
      </c>
      <c r="K58" s="371">
        <v>3907.17</v>
      </c>
    </row>
    <row r="59" spans="1:11" ht="14.4" customHeight="1" x14ac:dyDescent="0.3">
      <c r="A59" s="366" t="s">
        <v>398</v>
      </c>
      <c r="B59" s="367" t="s">
        <v>400</v>
      </c>
      <c r="C59" s="368" t="s">
        <v>410</v>
      </c>
      <c r="D59" s="369" t="s">
        <v>411</v>
      </c>
      <c r="E59" s="368" t="s">
        <v>1459</v>
      </c>
      <c r="F59" s="369" t="s">
        <v>1460</v>
      </c>
      <c r="G59" s="368" t="s">
        <v>1572</v>
      </c>
      <c r="H59" s="368" t="s">
        <v>1573</v>
      </c>
      <c r="I59" s="370">
        <v>5101</v>
      </c>
      <c r="J59" s="370">
        <v>4</v>
      </c>
      <c r="K59" s="371">
        <v>20404</v>
      </c>
    </row>
    <row r="60" spans="1:11" ht="14.4" customHeight="1" x14ac:dyDescent="0.3">
      <c r="A60" s="366" t="s">
        <v>398</v>
      </c>
      <c r="B60" s="367" t="s">
        <v>400</v>
      </c>
      <c r="C60" s="368" t="s">
        <v>410</v>
      </c>
      <c r="D60" s="369" t="s">
        <v>411</v>
      </c>
      <c r="E60" s="368" t="s">
        <v>1459</v>
      </c>
      <c r="F60" s="369" t="s">
        <v>1460</v>
      </c>
      <c r="G60" s="368" t="s">
        <v>1574</v>
      </c>
      <c r="H60" s="368" t="s">
        <v>1575</v>
      </c>
      <c r="I60" s="370">
        <v>5101</v>
      </c>
      <c r="J60" s="370">
        <v>7</v>
      </c>
      <c r="K60" s="371">
        <v>35707</v>
      </c>
    </row>
    <row r="61" spans="1:11" ht="14.4" customHeight="1" x14ac:dyDescent="0.3">
      <c r="A61" s="366" t="s">
        <v>398</v>
      </c>
      <c r="B61" s="367" t="s">
        <v>400</v>
      </c>
      <c r="C61" s="368" t="s">
        <v>410</v>
      </c>
      <c r="D61" s="369" t="s">
        <v>411</v>
      </c>
      <c r="E61" s="368" t="s">
        <v>1459</v>
      </c>
      <c r="F61" s="369" t="s">
        <v>1460</v>
      </c>
      <c r="G61" s="368" t="s">
        <v>1576</v>
      </c>
      <c r="H61" s="368" t="s">
        <v>1577</v>
      </c>
      <c r="I61" s="370">
        <v>7990</v>
      </c>
      <c r="J61" s="370">
        <v>1</v>
      </c>
      <c r="K61" s="371">
        <v>7990</v>
      </c>
    </row>
    <row r="62" spans="1:11" ht="14.4" customHeight="1" x14ac:dyDescent="0.3">
      <c r="A62" s="366" t="s">
        <v>398</v>
      </c>
      <c r="B62" s="367" t="s">
        <v>400</v>
      </c>
      <c r="C62" s="368" t="s">
        <v>410</v>
      </c>
      <c r="D62" s="369" t="s">
        <v>411</v>
      </c>
      <c r="E62" s="368" t="s">
        <v>1459</v>
      </c>
      <c r="F62" s="369" t="s">
        <v>1460</v>
      </c>
      <c r="G62" s="368" t="s">
        <v>1578</v>
      </c>
      <c r="H62" s="368" t="s">
        <v>1579</v>
      </c>
      <c r="I62" s="370">
        <v>7990</v>
      </c>
      <c r="J62" s="370">
        <v>2</v>
      </c>
      <c r="K62" s="371">
        <v>15980</v>
      </c>
    </row>
    <row r="63" spans="1:11" ht="14.4" customHeight="1" x14ac:dyDescent="0.3">
      <c r="A63" s="366" t="s">
        <v>398</v>
      </c>
      <c r="B63" s="367" t="s">
        <v>400</v>
      </c>
      <c r="C63" s="368" t="s">
        <v>410</v>
      </c>
      <c r="D63" s="369" t="s">
        <v>411</v>
      </c>
      <c r="E63" s="368" t="s">
        <v>1459</v>
      </c>
      <c r="F63" s="369" t="s">
        <v>1460</v>
      </c>
      <c r="G63" s="368" t="s">
        <v>1580</v>
      </c>
      <c r="H63" s="368" t="s">
        <v>1581</v>
      </c>
      <c r="I63" s="370">
        <v>5101</v>
      </c>
      <c r="J63" s="370">
        <v>2</v>
      </c>
      <c r="K63" s="371">
        <v>10202</v>
      </c>
    </row>
    <row r="64" spans="1:11" ht="14.4" customHeight="1" x14ac:dyDescent="0.3">
      <c r="A64" s="366" t="s">
        <v>398</v>
      </c>
      <c r="B64" s="367" t="s">
        <v>400</v>
      </c>
      <c r="C64" s="368" t="s">
        <v>410</v>
      </c>
      <c r="D64" s="369" t="s">
        <v>411</v>
      </c>
      <c r="E64" s="368" t="s">
        <v>1459</v>
      </c>
      <c r="F64" s="369" t="s">
        <v>1460</v>
      </c>
      <c r="G64" s="368" t="s">
        <v>1582</v>
      </c>
      <c r="H64" s="368" t="s">
        <v>1583</v>
      </c>
      <c r="I64" s="370">
        <v>5643.1</v>
      </c>
      <c r="J64" s="370">
        <v>1</v>
      </c>
      <c r="K64" s="371">
        <v>5643.1</v>
      </c>
    </row>
    <row r="65" spans="1:11" ht="14.4" customHeight="1" x14ac:dyDescent="0.3">
      <c r="A65" s="366" t="s">
        <v>398</v>
      </c>
      <c r="B65" s="367" t="s">
        <v>400</v>
      </c>
      <c r="C65" s="368" t="s">
        <v>410</v>
      </c>
      <c r="D65" s="369" t="s">
        <v>411</v>
      </c>
      <c r="E65" s="368" t="s">
        <v>1459</v>
      </c>
      <c r="F65" s="369" t="s">
        <v>1460</v>
      </c>
      <c r="G65" s="368" t="s">
        <v>1584</v>
      </c>
      <c r="H65" s="368" t="s">
        <v>1585</v>
      </c>
      <c r="I65" s="370">
        <v>5101</v>
      </c>
      <c r="J65" s="370">
        <v>1</v>
      </c>
      <c r="K65" s="371">
        <v>5101</v>
      </c>
    </row>
    <row r="66" spans="1:11" ht="14.4" customHeight="1" x14ac:dyDescent="0.3">
      <c r="A66" s="366" t="s">
        <v>398</v>
      </c>
      <c r="B66" s="367" t="s">
        <v>400</v>
      </c>
      <c r="C66" s="368" t="s">
        <v>410</v>
      </c>
      <c r="D66" s="369" t="s">
        <v>411</v>
      </c>
      <c r="E66" s="368" t="s">
        <v>1459</v>
      </c>
      <c r="F66" s="369" t="s">
        <v>1460</v>
      </c>
      <c r="G66" s="368" t="s">
        <v>1586</v>
      </c>
      <c r="H66" s="368" t="s">
        <v>1587</v>
      </c>
      <c r="I66" s="370">
        <v>5101</v>
      </c>
      <c r="J66" s="370">
        <v>3</v>
      </c>
      <c r="K66" s="371">
        <v>15303</v>
      </c>
    </row>
    <row r="67" spans="1:11" ht="14.4" customHeight="1" x14ac:dyDescent="0.3">
      <c r="A67" s="366" t="s">
        <v>398</v>
      </c>
      <c r="B67" s="367" t="s">
        <v>400</v>
      </c>
      <c r="C67" s="368" t="s">
        <v>410</v>
      </c>
      <c r="D67" s="369" t="s">
        <v>411</v>
      </c>
      <c r="E67" s="368" t="s">
        <v>1459</v>
      </c>
      <c r="F67" s="369" t="s">
        <v>1460</v>
      </c>
      <c r="G67" s="368" t="s">
        <v>1588</v>
      </c>
      <c r="H67" s="368" t="s">
        <v>1589</v>
      </c>
      <c r="I67" s="370">
        <v>5101</v>
      </c>
      <c r="J67" s="370">
        <v>2</v>
      </c>
      <c r="K67" s="371">
        <v>10202</v>
      </c>
    </row>
    <row r="68" spans="1:11" ht="14.4" customHeight="1" x14ac:dyDescent="0.3">
      <c r="A68" s="366" t="s">
        <v>398</v>
      </c>
      <c r="B68" s="367" t="s">
        <v>400</v>
      </c>
      <c r="C68" s="368" t="s">
        <v>410</v>
      </c>
      <c r="D68" s="369" t="s">
        <v>411</v>
      </c>
      <c r="E68" s="368" t="s">
        <v>1459</v>
      </c>
      <c r="F68" s="369" t="s">
        <v>1460</v>
      </c>
      <c r="G68" s="368" t="s">
        <v>1590</v>
      </c>
      <c r="H68" s="368" t="s">
        <v>1591</v>
      </c>
      <c r="I68" s="370">
        <v>9772</v>
      </c>
      <c r="J68" s="370">
        <v>1</v>
      </c>
      <c r="K68" s="371">
        <v>9772</v>
      </c>
    </row>
    <row r="69" spans="1:11" ht="14.4" customHeight="1" x14ac:dyDescent="0.3">
      <c r="A69" s="366" t="s">
        <v>398</v>
      </c>
      <c r="B69" s="367" t="s">
        <v>400</v>
      </c>
      <c r="C69" s="368" t="s">
        <v>410</v>
      </c>
      <c r="D69" s="369" t="s">
        <v>411</v>
      </c>
      <c r="E69" s="368" t="s">
        <v>1459</v>
      </c>
      <c r="F69" s="369" t="s">
        <v>1460</v>
      </c>
      <c r="G69" s="368" t="s">
        <v>1592</v>
      </c>
      <c r="H69" s="368" t="s">
        <v>1593</v>
      </c>
      <c r="I69" s="370">
        <v>5101</v>
      </c>
      <c r="J69" s="370">
        <v>1</v>
      </c>
      <c r="K69" s="371">
        <v>5101</v>
      </c>
    </row>
    <row r="70" spans="1:11" ht="14.4" customHeight="1" x14ac:dyDescent="0.3">
      <c r="A70" s="366" t="s">
        <v>398</v>
      </c>
      <c r="B70" s="367" t="s">
        <v>400</v>
      </c>
      <c r="C70" s="368" t="s">
        <v>410</v>
      </c>
      <c r="D70" s="369" t="s">
        <v>411</v>
      </c>
      <c r="E70" s="368" t="s">
        <v>1459</v>
      </c>
      <c r="F70" s="369" t="s">
        <v>1460</v>
      </c>
      <c r="G70" s="368" t="s">
        <v>1594</v>
      </c>
      <c r="H70" s="368" t="s">
        <v>1595</v>
      </c>
      <c r="I70" s="370">
        <v>9772</v>
      </c>
      <c r="J70" s="370">
        <v>1</v>
      </c>
      <c r="K70" s="371">
        <v>9772</v>
      </c>
    </row>
    <row r="71" spans="1:11" ht="14.4" customHeight="1" x14ac:dyDescent="0.3">
      <c r="A71" s="366" t="s">
        <v>398</v>
      </c>
      <c r="B71" s="367" t="s">
        <v>400</v>
      </c>
      <c r="C71" s="368" t="s">
        <v>410</v>
      </c>
      <c r="D71" s="369" t="s">
        <v>411</v>
      </c>
      <c r="E71" s="368" t="s">
        <v>1459</v>
      </c>
      <c r="F71" s="369" t="s">
        <v>1460</v>
      </c>
      <c r="G71" s="368" t="s">
        <v>1596</v>
      </c>
      <c r="H71" s="368" t="s">
        <v>1597</v>
      </c>
      <c r="I71" s="370">
        <v>9772</v>
      </c>
      <c r="J71" s="370">
        <v>3</v>
      </c>
      <c r="K71" s="371">
        <v>29316</v>
      </c>
    </row>
    <row r="72" spans="1:11" ht="14.4" customHeight="1" x14ac:dyDescent="0.3">
      <c r="A72" s="366" t="s">
        <v>398</v>
      </c>
      <c r="B72" s="367" t="s">
        <v>400</v>
      </c>
      <c r="C72" s="368" t="s">
        <v>410</v>
      </c>
      <c r="D72" s="369" t="s">
        <v>411</v>
      </c>
      <c r="E72" s="368" t="s">
        <v>1459</v>
      </c>
      <c r="F72" s="369" t="s">
        <v>1460</v>
      </c>
      <c r="G72" s="368" t="s">
        <v>1598</v>
      </c>
      <c r="H72" s="368" t="s">
        <v>1599</v>
      </c>
      <c r="I72" s="370">
        <v>5101</v>
      </c>
      <c r="J72" s="370">
        <v>2</v>
      </c>
      <c r="K72" s="371">
        <v>10202</v>
      </c>
    </row>
    <row r="73" spans="1:11" ht="14.4" customHeight="1" x14ac:dyDescent="0.3">
      <c r="A73" s="366" t="s">
        <v>398</v>
      </c>
      <c r="B73" s="367" t="s">
        <v>400</v>
      </c>
      <c r="C73" s="368" t="s">
        <v>410</v>
      </c>
      <c r="D73" s="369" t="s">
        <v>411</v>
      </c>
      <c r="E73" s="368" t="s">
        <v>1459</v>
      </c>
      <c r="F73" s="369" t="s">
        <v>1460</v>
      </c>
      <c r="G73" s="368" t="s">
        <v>1600</v>
      </c>
      <c r="H73" s="368" t="s">
        <v>1601</v>
      </c>
      <c r="I73" s="370">
        <v>7500</v>
      </c>
      <c r="J73" s="370">
        <v>2</v>
      </c>
      <c r="K73" s="371">
        <v>15000</v>
      </c>
    </row>
    <row r="74" spans="1:11" ht="14.4" customHeight="1" x14ac:dyDescent="0.3">
      <c r="A74" s="366" t="s">
        <v>398</v>
      </c>
      <c r="B74" s="367" t="s">
        <v>400</v>
      </c>
      <c r="C74" s="368" t="s">
        <v>410</v>
      </c>
      <c r="D74" s="369" t="s">
        <v>411</v>
      </c>
      <c r="E74" s="368" t="s">
        <v>1459</v>
      </c>
      <c r="F74" s="369" t="s">
        <v>1460</v>
      </c>
      <c r="G74" s="368" t="s">
        <v>1602</v>
      </c>
      <c r="H74" s="368" t="s">
        <v>1603</v>
      </c>
      <c r="I74" s="370">
        <v>7500</v>
      </c>
      <c r="J74" s="370">
        <v>2</v>
      </c>
      <c r="K74" s="371">
        <v>15000</v>
      </c>
    </row>
    <row r="75" spans="1:11" ht="14.4" customHeight="1" x14ac:dyDescent="0.3">
      <c r="A75" s="366" t="s">
        <v>398</v>
      </c>
      <c r="B75" s="367" t="s">
        <v>400</v>
      </c>
      <c r="C75" s="368" t="s">
        <v>410</v>
      </c>
      <c r="D75" s="369" t="s">
        <v>411</v>
      </c>
      <c r="E75" s="368" t="s">
        <v>1459</v>
      </c>
      <c r="F75" s="369" t="s">
        <v>1460</v>
      </c>
      <c r="G75" s="368" t="s">
        <v>1604</v>
      </c>
      <c r="H75" s="368" t="s">
        <v>1605</v>
      </c>
      <c r="I75" s="370">
        <v>8636</v>
      </c>
      <c r="J75" s="370">
        <v>4</v>
      </c>
      <c r="K75" s="371">
        <v>34544</v>
      </c>
    </row>
    <row r="76" spans="1:11" ht="14.4" customHeight="1" x14ac:dyDescent="0.3">
      <c r="A76" s="366" t="s">
        <v>398</v>
      </c>
      <c r="B76" s="367" t="s">
        <v>400</v>
      </c>
      <c r="C76" s="368" t="s">
        <v>410</v>
      </c>
      <c r="D76" s="369" t="s">
        <v>411</v>
      </c>
      <c r="E76" s="368" t="s">
        <v>1459</v>
      </c>
      <c r="F76" s="369" t="s">
        <v>1460</v>
      </c>
      <c r="G76" s="368" t="s">
        <v>1606</v>
      </c>
      <c r="H76" s="368" t="s">
        <v>1607</v>
      </c>
      <c r="I76" s="370">
        <v>7936.99</v>
      </c>
      <c r="J76" s="370">
        <v>2</v>
      </c>
      <c r="K76" s="371">
        <v>15873.98</v>
      </c>
    </row>
    <row r="77" spans="1:11" ht="14.4" customHeight="1" x14ac:dyDescent="0.3">
      <c r="A77" s="366" t="s">
        <v>398</v>
      </c>
      <c r="B77" s="367" t="s">
        <v>400</v>
      </c>
      <c r="C77" s="368" t="s">
        <v>410</v>
      </c>
      <c r="D77" s="369" t="s">
        <v>411</v>
      </c>
      <c r="E77" s="368" t="s">
        <v>1459</v>
      </c>
      <c r="F77" s="369" t="s">
        <v>1460</v>
      </c>
      <c r="G77" s="368" t="s">
        <v>1608</v>
      </c>
      <c r="H77" s="368" t="s">
        <v>1609</v>
      </c>
      <c r="I77" s="370">
        <v>8881</v>
      </c>
      <c r="J77" s="370">
        <v>2</v>
      </c>
      <c r="K77" s="371">
        <v>17762</v>
      </c>
    </row>
    <row r="78" spans="1:11" ht="14.4" customHeight="1" x14ac:dyDescent="0.3">
      <c r="A78" s="366" t="s">
        <v>398</v>
      </c>
      <c r="B78" s="367" t="s">
        <v>400</v>
      </c>
      <c r="C78" s="368" t="s">
        <v>410</v>
      </c>
      <c r="D78" s="369" t="s">
        <v>411</v>
      </c>
      <c r="E78" s="368" t="s">
        <v>1459</v>
      </c>
      <c r="F78" s="369" t="s">
        <v>1460</v>
      </c>
      <c r="G78" s="368" t="s">
        <v>1610</v>
      </c>
      <c r="H78" s="368" t="s">
        <v>1611</v>
      </c>
      <c r="I78" s="370">
        <v>5101</v>
      </c>
      <c r="J78" s="370">
        <v>1</v>
      </c>
      <c r="K78" s="371">
        <v>5101</v>
      </c>
    </row>
    <row r="79" spans="1:11" ht="14.4" customHeight="1" x14ac:dyDescent="0.3">
      <c r="A79" s="366" t="s">
        <v>398</v>
      </c>
      <c r="B79" s="367" t="s">
        <v>400</v>
      </c>
      <c r="C79" s="368" t="s">
        <v>410</v>
      </c>
      <c r="D79" s="369" t="s">
        <v>411</v>
      </c>
      <c r="E79" s="368" t="s">
        <v>1459</v>
      </c>
      <c r="F79" s="369" t="s">
        <v>1460</v>
      </c>
      <c r="G79" s="368" t="s">
        <v>1612</v>
      </c>
      <c r="H79" s="368" t="s">
        <v>1613</v>
      </c>
      <c r="I79" s="370">
        <v>5101</v>
      </c>
      <c r="J79" s="370">
        <v>2</v>
      </c>
      <c r="K79" s="371">
        <v>10202</v>
      </c>
    </row>
    <row r="80" spans="1:11" ht="14.4" customHeight="1" x14ac:dyDescent="0.3">
      <c r="A80" s="366" t="s">
        <v>398</v>
      </c>
      <c r="B80" s="367" t="s">
        <v>400</v>
      </c>
      <c r="C80" s="368" t="s">
        <v>410</v>
      </c>
      <c r="D80" s="369" t="s">
        <v>411</v>
      </c>
      <c r="E80" s="368" t="s">
        <v>1461</v>
      </c>
      <c r="F80" s="369" t="s">
        <v>1462</v>
      </c>
      <c r="G80" s="368" t="s">
        <v>1614</v>
      </c>
      <c r="H80" s="368" t="s">
        <v>1615</v>
      </c>
      <c r="I80" s="370">
        <v>17541.25</v>
      </c>
      <c r="J80" s="370">
        <v>2</v>
      </c>
      <c r="K80" s="371">
        <v>35082.5</v>
      </c>
    </row>
    <row r="81" spans="1:11" ht="14.4" customHeight="1" x14ac:dyDescent="0.3">
      <c r="A81" s="366" t="s">
        <v>398</v>
      </c>
      <c r="B81" s="367" t="s">
        <v>400</v>
      </c>
      <c r="C81" s="368" t="s">
        <v>410</v>
      </c>
      <c r="D81" s="369" t="s">
        <v>411</v>
      </c>
      <c r="E81" s="368" t="s">
        <v>1461</v>
      </c>
      <c r="F81" s="369" t="s">
        <v>1462</v>
      </c>
      <c r="G81" s="368" t="s">
        <v>1616</v>
      </c>
      <c r="H81" s="368" t="s">
        <v>1617</v>
      </c>
      <c r="I81" s="370">
        <v>11304.345000000001</v>
      </c>
      <c r="J81" s="370">
        <v>3</v>
      </c>
      <c r="K81" s="371">
        <v>33913.040000000001</v>
      </c>
    </row>
    <row r="82" spans="1:11" ht="14.4" customHeight="1" x14ac:dyDescent="0.3">
      <c r="A82" s="366" t="s">
        <v>398</v>
      </c>
      <c r="B82" s="367" t="s">
        <v>400</v>
      </c>
      <c r="C82" s="368" t="s">
        <v>410</v>
      </c>
      <c r="D82" s="369" t="s">
        <v>411</v>
      </c>
      <c r="E82" s="368" t="s">
        <v>1461</v>
      </c>
      <c r="F82" s="369" t="s">
        <v>1462</v>
      </c>
      <c r="G82" s="368" t="s">
        <v>1618</v>
      </c>
      <c r="H82" s="368" t="s">
        <v>1619</v>
      </c>
      <c r="I82" s="370">
        <v>11304.35</v>
      </c>
      <c r="J82" s="370">
        <v>1</v>
      </c>
      <c r="K82" s="371">
        <v>11304.35</v>
      </c>
    </row>
    <row r="83" spans="1:11" ht="14.4" customHeight="1" x14ac:dyDescent="0.3">
      <c r="A83" s="366" t="s">
        <v>398</v>
      </c>
      <c r="B83" s="367" t="s">
        <v>400</v>
      </c>
      <c r="C83" s="368" t="s">
        <v>410</v>
      </c>
      <c r="D83" s="369" t="s">
        <v>411</v>
      </c>
      <c r="E83" s="368" t="s">
        <v>1461</v>
      </c>
      <c r="F83" s="369" t="s">
        <v>1462</v>
      </c>
      <c r="G83" s="368" t="s">
        <v>1620</v>
      </c>
      <c r="H83" s="368" t="s">
        <v>1621</v>
      </c>
      <c r="I83" s="370">
        <v>16521.740000000002</v>
      </c>
      <c r="J83" s="370">
        <v>2</v>
      </c>
      <c r="K83" s="371">
        <v>24782.61</v>
      </c>
    </row>
    <row r="84" spans="1:11" ht="14.4" customHeight="1" x14ac:dyDescent="0.3">
      <c r="A84" s="366" t="s">
        <v>398</v>
      </c>
      <c r="B84" s="367" t="s">
        <v>400</v>
      </c>
      <c r="C84" s="368" t="s">
        <v>410</v>
      </c>
      <c r="D84" s="369" t="s">
        <v>411</v>
      </c>
      <c r="E84" s="368" t="s">
        <v>1461</v>
      </c>
      <c r="F84" s="369" t="s">
        <v>1462</v>
      </c>
      <c r="G84" s="368" t="s">
        <v>1622</v>
      </c>
      <c r="H84" s="368" t="s">
        <v>1623</v>
      </c>
      <c r="I84" s="370">
        <v>17391.310000000001</v>
      </c>
      <c r="J84" s="370">
        <v>2</v>
      </c>
      <c r="K84" s="371">
        <v>34782.61</v>
      </c>
    </row>
    <row r="85" spans="1:11" ht="14.4" customHeight="1" x14ac:dyDescent="0.3">
      <c r="A85" s="366" t="s">
        <v>398</v>
      </c>
      <c r="B85" s="367" t="s">
        <v>400</v>
      </c>
      <c r="C85" s="368" t="s">
        <v>410</v>
      </c>
      <c r="D85" s="369" t="s">
        <v>411</v>
      </c>
      <c r="E85" s="368" t="s">
        <v>1461</v>
      </c>
      <c r="F85" s="369" t="s">
        <v>1462</v>
      </c>
      <c r="G85" s="368" t="s">
        <v>1624</v>
      </c>
      <c r="H85" s="368" t="s">
        <v>1625</v>
      </c>
      <c r="I85" s="370">
        <v>10526.32</v>
      </c>
      <c r="J85" s="370">
        <v>2</v>
      </c>
      <c r="K85" s="371">
        <v>21052.63</v>
      </c>
    </row>
    <row r="86" spans="1:11" ht="14.4" customHeight="1" x14ac:dyDescent="0.3">
      <c r="A86" s="366" t="s">
        <v>398</v>
      </c>
      <c r="B86" s="367" t="s">
        <v>400</v>
      </c>
      <c r="C86" s="368" t="s">
        <v>410</v>
      </c>
      <c r="D86" s="369" t="s">
        <v>411</v>
      </c>
      <c r="E86" s="368" t="s">
        <v>1461</v>
      </c>
      <c r="F86" s="369" t="s">
        <v>1462</v>
      </c>
      <c r="G86" s="368" t="s">
        <v>1626</v>
      </c>
      <c r="H86" s="368" t="s">
        <v>1627</v>
      </c>
      <c r="I86" s="370">
        <v>10434.780000000001</v>
      </c>
      <c r="J86" s="370">
        <v>2</v>
      </c>
      <c r="K86" s="371">
        <v>15651.97</v>
      </c>
    </row>
    <row r="87" spans="1:11" ht="14.4" customHeight="1" x14ac:dyDescent="0.3">
      <c r="A87" s="366" t="s">
        <v>398</v>
      </c>
      <c r="B87" s="367" t="s">
        <v>400</v>
      </c>
      <c r="C87" s="368" t="s">
        <v>410</v>
      </c>
      <c r="D87" s="369" t="s">
        <v>411</v>
      </c>
      <c r="E87" s="368" t="s">
        <v>1461</v>
      </c>
      <c r="F87" s="369" t="s">
        <v>1462</v>
      </c>
      <c r="G87" s="368" t="s">
        <v>1628</v>
      </c>
      <c r="H87" s="368" t="s">
        <v>1629</v>
      </c>
      <c r="I87" s="370">
        <v>10769</v>
      </c>
      <c r="J87" s="370">
        <v>2</v>
      </c>
      <c r="K87" s="371">
        <v>10769.5</v>
      </c>
    </row>
    <row r="88" spans="1:11" ht="14.4" customHeight="1" x14ac:dyDescent="0.3">
      <c r="A88" s="366" t="s">
        <v>398</v>
      </c>
      <c r="B88" s="367" t="s">
        <v>400</v>
      </c>
      <c r="C88" s="368" t="s">
        <v>410</v>
      </c>
      <c r="D88" s="369" t="s">
        <v>411</v>
      </c>
      <c r="E88" s="368" t="s">
        <v>1461</v>
      </c>
      <c r="F88" s="369" t="s">
        <v>1462</v>
      </c>
      <c r="G88" s="368" t="s">
        <v>1630</v>
      </c>
      <c r="H88" s="368" t="s">
        <v>1631</v>
      </c>
      <c r="I88" s="370">
        <v>10909.09</v>
      </c>
      <c r="J88" s="370">
        <v>2</v>
      </c>
      <c r="K88" s="371">
        <v>21818.18</v>
      </c>
    </row>
    <row r="89" spans="1:11" ht="14.4" customHeight="1" x14ac:dyDescent="0.3">
      <c r="A89" s="366" t="s">
        <v>398</v>
      </c>
      <c r="B89" s="367" t="s">
        <v>400</v>
      </c>
      <c r="C89" s="368" t="s">
        <v>410</v>
      </c>
      <c r="D89" s="369" t="s">
        <v>411</v>
      </c>
      <c r="E89" s="368" t="s">
        <v>1461</v>
      </c>
      <c r="F89" s="369" t="s">
        <v>1462</v>
      </c>
      <c r="G89" s="368" t="s">
        <v>1632</v>
      </c>
      <c r="H89" s="368" t="s">
        <v>1633</v>
      </c>
      <c r="I89" s="370">
        <v>10909.09</v>
      </c>
      <c r="J89" s="370">
        <v>2</v>
      </c>
      <c r="K89" s="371">
        <v>21818.18</v>
      </c>
    </row>
    <row r="90" spans="1:11" ht="14.4" customHeight="1" x14ac:dyDescent="0.3">
      <c r="A90" s="366" t="s">
        <v>398</v>
      </c>
      <c r="B90" s="367" t="s">
        <v>400</v>
      </c>
      <c r="C90" s="368" t="s">
        <v>410</v>
      </c>
      <c r="D90" s="369" t="s">
        <v>411</v>
      </c>
      <c r="E90" s="368" t="s">
        <v>1461</v>
      </c>
      <c r="F90" s="369" t="s">
        <v>1462</v>
      </c>
      <c r="G90" s="368" t="s">
        <v>1634</v>
      </c>
      <c r="H90" s="368" t="s">
        <v>1635</v>
      </c>
      <c r="I90" s="370">
        <v>5385</v>
      </c>
      <c r="J90" s="370">
        <v>2</v>
      </c>
      <c r="K90" s="371">
        <v>10770</v>
      </c>
    </row>
    <row r="91" spans="1:11" ht="14.4" customHeight="1" x14ac:dyDescent="0.3">
      <c r="A91" s="366" t="s">
        <v>398</v>
      </c>
      <c r="B91" s="367" t="s">
        <v>400</v>
      </c>
      <c r="C91" s="368" t="s">
        <v>410</v>
      </c>
      <c r="D91" s="369" t="s">
        <v>411</v>
      </c>
      <c r="E91" s="368" t="s">
        <v>1461</v>
      </c>
      <c r="F91" s="369" t="s">
        <v>1462</v>
      </c>
      <c r="G91" s="368" t="s">
        <v>1636</v>
      </c>
      <c r="H91" s="368" t="s">
        <v>1637</v>
      </c>
      <c r="I91" s="370">
        <v>17391.310000000001</v>
      </c>
      <c r="J91" s="370">
        <v>2</v>
      </c>
      <c r="K91" s="371">
        <v>34782.61</v>
      </c>
    </row>
    <row r="92" spans="1:11" ht="14.4" customHeight="1" x14ac:dyDescent="0.3">
      <c r="A92" s="366" t="s">
        <v>398</v>
      </c>
      <c r="B92" s="367" t="s">
        <v>400</v>
      </c>
      <c r="C92" s="368" t="s">
        <v>410</v>
      </c>
      <c r="D92" s="369" t="s">
        <v>411</v>
      </c>
      <c r="E92" s="368" t="s">
        <v>1461</v>
      </c>
      <c r="F92" s="369" t="s">
        <v>1462</v>
      </c>
      <c r="G92" s="368" t="s">
        <v>1638</v>
      </c>
      <c r="H92" s="368" t="s">
        <v>1639</v>
      </c>
      <c r="I92" s="370">
        <v>5385.13</v>
      </c>
      <c r="J92" s="370">
        <v>2</v>
      </c>
      <c r="K92" s="371">
        <v>10770.25</v>
      </c>
    </row>
    <row r="93" spans="1:11" ht="14.4" customHeight="1" x14ac:dyDescent="0.3">
      <c r="A93" s="366" t="s">
        <v>398</v>
      </c>
      <c r="B93" s="367" t="s">
        <v>400</v>
      </c>
      <c r="C93" s="368" t="s">
        <v>410</v>
      </c>
      <c r="D93" s="369" t="s">
        <v>411</v>
      </c>
      <c r="E93" s="368" t="s">
        <v>1461</v>
      </c>
      <c r="F93" s="369" t="s">
        <v>1462</v>
      </c>
      <c r="G93" s="368" t="s">
        <v>1640</v>
      </c>
      <c r="H93" s="368" t="s">
        <v>1641</v>
      </c>
      <c r="I93" s="370">
        <v>8264.5</v>
      </c>
      <c r="J93" s="370">
        <v>2</v>
      </c>
      <c r="K93" s="371">
        <v>16529</v>
      </c>
    </row>
    <row r="94" spans="1:11" ht="14.4" customHeight="1" x14ac:dyDescent="0.3">
      <c r="A94" s="366" t="s">
        <v>398</v>
      </c>
      <c r="B94" s="367" t="s">
        <v>400</v>
      </c>
      <c r="C94" s="368" t="s">
        <v>410</v>
      </c>
      <c r="D94" s="369" t="s">
        <v>411</v>
      </c>
      <c r="E94" s="368" t="s">
        <v>1461</v>
      </c>
      <c r="F94" s="369" t="s">
        <v>1462</v>
      </c>
      <c r="G94" s="368" t="s">
        <v>1642</v>
      </c>
      <c r="H94" s="368" t="s">
        <v>1643</v>
      </c>
      <c r="I94" s="370">
        <v>7671.07</v>
      </c>
      <c r="J94" s="370">
        <v>1</v>
      </c>
      <c r="K94" s="371">
        <v>7671.07</v>
      </c>
    </row>
    <row r="95" spans="1:11" ht="14.4" customHeight="1" x14ac:dyDescent="0.3">
      <c r="A95" s="366" t="s">
        <v>398</v>
      </c>
      <c r="B95" s="367" t="s">
        <v>400</v>
      </c>
      <c r="C95" s="368" t="s">
        <v>410</v>
      </c>
      <c r="D95" s="369" t="s">
        <v>411</v>
      </c>
      <c r="E95" s="368" t="s">
        <v>1461</v>
      </c>
      <c r="F95" s="369" t="s">
        <v>1462</v>
      </c>
      <c r="G95" s="368" t="s">
        <v>1644</v>
      </c>
      <c r="H95" s="368" t="s">
        <v>1645</v>
      </c>
      <c r="I95" s="370">
        <v>7671.08</v>
      </c>
      <c r="J95" s="370">
        <v>1</v>
      </c>
      <c r="K95" s="371">
        <v>7671.08</v>
      </c>
    </row>
    <row r="96" spans="1:11" ht="14.4" customHeight="1" x14ac:dyDescent="0.3">
      <c r="A96" s="366" t="s">
        <v>398</v>
      </c>
      <c r="B96" s="367" t="s">
        <v>400</v>
      </c>
      <c r="C96" s="368" t="s">
        <v>410</v>
      </c>
      <c r="D96" s="369" t="s">
        <v>411</v>
      </c>
      <c r="E96" s="368" t="s">
        <v>1461</v>
      </c>
      <c r="F96" s="369" t="s">
        <v>1462</v>
      </c>
      <c r="G96" s="368" t="s">
        <v>1646</v>
      </c>
      <c r="H96" s="368" t="s">
        <v>1647</v>
      </c>
      <c r="I96" s="370">
        <v>17391.3</v>
      </c>
      <c r="J96" s="370">
        <v>1</v>
      </c>
      <c r="K96" s="371">
        <v>17391.3</v>
      </c>
    </row>
    <row r="97" spans="1:11" ht="14.4" customHeight="1" x14ac:dyDescent="0.3">
      <c r="A97" s="366" t="s">
        <v>398</v>
      </c>
      <c r="B97" s="367" t="s">
        <v>400</v>
      </c>
      <c r="C97" s="368" t="s">
        <v>410</v>
      </c>
      <c r="D97" s="369" t="s">
        <v>411</v>
      </c>
      <c r="E97" s="368" t="s">
        <v>1461</v>
      </c>
      <c r="F97" s="369" t="s">
        <v>1462</v>
      </c>
      <c r="G97" s="368" t="s">
        <v>1648</v>
      </c>
      <c r="H97" s="368" t="s">
        <v>1649</v>
      </c>
      <c r="I97" s="370">
        <v>17391.3</v>
      </c>
      <c r="J97" s="370">
        <v>1</v>
      </c>
      <c r="K97" s="371">
        <v>17391.3</v>
      </c>
    </row>
    <row r="98" spans="1:11" ht="14.4" customHeight="1" x14ac:dyDescent="0.3">
      <c r="A98" s="366" t="s">
        <v>398</v>
      </c>
      <c r="B98" s="367" t="s">
        <v>400</v>
      </c>
      <c r="C98" s="368" t="s">
        <v>410</v>
      </c>
      <c r="D98" s="369" t="s">
        <v>411</v>
      </c>
      <c r="E98" s="368" t="s">
        <v>1461</v>
      </c>
      <c r="F98" s="369" t="s">
        <v>1462</v>
      </c>
      <c r="G98" s="368" t="s">
        <v>1650</v>
      </c>
      <c r="H98" s="368" t="s">
        <v>1651</v>
      </c>
      <c r="I98" s="370">
        <v>11304.35</v>
      </c>
      <c r="J98" s="370">
        <v>2</v>
      </c>
      <c r="K98" s="371">
        <v>22608.7</v>
      </c>
    </row>
    <row r="99" spans="1:11" ht="14.4" customHeight="1" x14ac:dyDescent="0.3">
      <c r="A99" s="366" t="s">
        <v>398</v>
      </c>
      <c r="B99" s="367" t="s">
        <v>400</v>
      </c>
      <c r="C99" s="368" t="s">
        <v>410</v>
      </c>
      <c r="D99" s="369" t="s">
        <v>411</v>
      </c>
      <c r="E99" s="368" t="s">
        <v>1465</v>
      </c>
      <c r="F99" s="369" t="s">
        <v>1466</v>
      </c>
      <c r="G99" s="368" t="s">
        <v>1652</v>
      </c>
      <c r="H99" s="368" t="s">
        <v>1653</v>
      </c>
      <c r="I99" s="370">
        <v>44.53</v>
      </c>
      <c r="J99" s="370">
        <v>36</v>
      </c>
      <c r="K99" s="371">
        <v>1603.01</v>
      </c>
    </row>
    <row r="100" spans="1:11" ht="14.4" customHeight="1" x14ac:dyDescent="0.3">
      <c r="A100" s="366" t="s">
        <v>398</v>
      </c>
      <c r="B100" s="367" t="s">
        <v>400</v>
      </c>
      <c r="C100" s="368" t="s">
        <v>410</v>
      </c>
      <c r="D100" s="369" t="s">
        <v>411</v>
      </c>
      <c r="E100" s="368" t="s">
        <v>1465</v>
      </c>
      <c r="F100" s="369" t="s">
        <v>1466</v>
      </c>
      <c r="G100" s="368" t="s">
        <v>1654</v>
      </c>
      <c r="H100" s="368" t="s">
        <v>1655</v>
      </c>
      <c r="I100" s="370">
        <v>108.37</v>
      </c>
      <c r="J100" s="370">
        <v>60</v>
      </c>
      <c r="K100" s="371">
        <v>6502.45</v>
      </c>
    </row>
    <row r="101" spans="1:11" ht="14.4" customHeight="1" x14ac:dyDescent="0.3">
      <c r="A101" s="366" t="s">
        <v>398</v>
      </c>
      <c r="B101" s="367" t="s">
        <v>400</v>
      </c>
      <c r="C101" s="368" t="s">
        <v>410</v>
      </c>
      <c r="D101" s="369" t="s">
        <v>411</v>
      </c>
      <c r="E101" s="368" t="s">
        <v>1465</v>
      </c>
      <c r="F101" s="369" t="s">
        <v>1466</v>
      </c>
      <c r="G101" s="368" t="s">
        <v>1656</v>
      </c>
      <c r="H101" s="368" t="s">
        <v>1657</v>
      </c>
      <c r="I101" s="370">
        <v>61.54999999999999</v>
      </c>
      <c r="J101" s="370">
        <v>108</v>
      </c>
      <c r="K101" s="371">
        <v>6647.8499999999995</v>
      </c>
    </row>
    <row r="102" spans="1:11" ht="14.4" customHeight="1" x14ac:dyDescent="0.3">
      <c r="A102" s="366" t="s">
        <v>398</v>
      </c>
      <c r="B102" s="367" t="s">
        <v>400</v>
      </c>
      <c r="C102" s="368" t="s">
        <v>410</v>
      </c>
      <c r="D102" s="369" t="s">
        <v>411</v>
      </c>
      <c r="E102" s="368" t="s">
        <v>1465</v>
      </c>
      <c r="F102" s="369" t="s">
        <v>1466</v>
      </c>
      <c r="G102" s="368" t="s">
        <v>1658</v>
      </c>
      <c r="H102" s="368" t="s">
        <v>1659</v>
      </c>
      <c r="I102" s="370">
        <v>50.63</v>
      </c>
      <c r="J102" s="370">
        <v>36</v>
      </c>
      <c r="K102" s="371">
        <v>1822.84</v>
      </c>
    </row>
    <row r="103" spans="1:11" ht="14.4" customHeight="1" x14ac:dyDescent="0.3">
      <c r="A103" s="366" t="s">
        <v>398</v>
      </c>
      <c r="B103" s="367" t="s">
        <v>400</v>
      </c>
      <c r="C103" s="368" t="s">
        <v>410</v>
      </c>
      <c r="D103" s="369" t="s">
        <v>411</v>
      </c>
      <c r="E103" s="368" t="s">
        <v>1465</v>
      </c>
      <c r="F103" s="369" t="s">
        <v>1466</v>
      </c>
      <c r="G103" s="368" t="s">
        <v>1660</v>
      </c>
      <c r="H103" s="368" t="s">
        <v>1661</v>
      </c>
      <c r="I103" s="370">
        <v>87.83</v>
      </c>
      <c r="J103" s="370">
        <v>24</v>
      </c>
      <c r="K103" s="371">
        <v>2107.96</v>
      </c>
    </row>
    <row r="104" spans="1:11" ht="14.4" customHeight="1" x14ac:dyDescent="0.3">
      <c r="A104" s="366" t="s">
        <v>398</v>
      </c>
      <c r="B104" s="367" t="s">
        <v>400</v>
      </c>
      <c r="C104" s="368" t="s">
        <v>410</v>
      </c>
      <c r="D104" s="369" t="s">
        <v>411</v>
      </c>
      <c r="E104" s="368" t="s">
        <v>1465</v>
      </c>
      <c r="F104" s="369" t="s">
        <v>1466</v>
      </c>
      <c r="G104" s="368" t="s">
        <v>1662</v>
      </c>
      <c r="H104" s="368" t="s">
        <v>1663</v>
      </c>
      <c r="I104" s="370">
        <v>75.040000000000006</v>
      </c>
      <c r="J104" s="370">
        <v>36</v>
      </c>
      <c r="K104" s="371">
        <v>2701.35</v>
      </c>
    </row>
    <row r="105" spans="1:11" ht="14.4" customHeight="1" x14ac:dyDescent="0.3">
      <c r="A105" s="366" t="s">
        <v>398</v>
      </c>
      <c r="B105" s="367" t="s">
        <v>400</v>
      </c>
      <c r="C105" s="368" t="s">
        <v>410</v>
      </c>
      <c r="D105" s="369" t="s">
        <v>411</v>
      </c>
      <c r="E105" s="368" t="s">
        <v>1465</v>
      </c>
      <c r="F105" s="369" t="s">
        <v>1466</v>
      </c>
      <c r="G105" s="368" t="s">
        <v>1664</v>
      </c>
      <c r="H105" s="368" t="s">
        <v>1665</v>
      </c>
      <c r="I105" s="370">
        <v>145.27000000000001</v>
      </c>
      <c r="J105" s="370">
        <v>96</v>
      </c>
      <c r="K105" s="371">
        <v>13945.92</v>
      </c>
    </row>
    <row r="106" spans="1:11" ht="14.4" customHeight="1" x14ac:dyDescent="0.3">
      <c r="A106" s="366" t="s">
        <v>398</v>
      </c>
      <c r="B106" s="367" t="s">
        <v>400</v>
      </c>
      <c r="C106" s="368" t="s">
        <v>410</v>
      </c>
      <c r="D106" s="369" t="s">
        <v>411</v>
      </c>
      <c r="E106" s="368" t="s">
        <v>1465</v>
      </c>
      <c r="F106" s="369" t="s">
        <v>1466</v>
      </c>
      <c r="G106" s="368" t="s">
        <v>1666</v>
      </c>
      <c r="H106" s="368" t="s">
        <v>1667</v>
      </c>
      <c r="I106" s="370">
        <v>171.96</v>
      </c>
      <c r="J106" s="370">
        <v>72</v>
      </c>
      <c r="K106" s="371">
        <v>12066.18</v>
      </c>
    </row>
    <row r="107" spans="1:11" ht="14.4" customHeight="1" x14ac:dyDescent="0.3">
      <c r="A107" s="366" t="s">
        <v>398</v>
      </c>
      <c r="B107" s="367" t="s">
        <v>400</v>
      </c>
      <c r="C107" s="368" t="s">
        <v>410</v>
      </c>
      <c r="D107" s="369" t="s">
        <v>411</v>
      </c>
      <c r="E107" s="368" t="s">
        <v>1465</v>
      </c>
      <c r="F107" s="369" t="s">
        <v>1466</v>
      </c>
      <c r="G107" s="368" t="s">
        <v>1668</v>
      </c>
      <c r="H107" s="368" t="s">
        <v>1669</v>
      </c>
      <c r="I107" s="370">
        <v>68.739999999999995</v>
      </c>
      <c r="J107" s="370">
        <v>324</v>
      </c>
      <c r="K107" s="371">
        <v>22270.41</v>
      </c>
    </row>
    <row r="108" spans="1:11" ht="14.4" customHeight="1" x14ac:dyDescent="0.3">
      <c r="A108" s="366" t="s">
        <v>398</v>
      </c>
      <c r="B108" s="367" t="s">
        <v>400</v>
      </c>
      <c r="C108" s="368" t="s">
        <v>410</v>
      </c>
      <c r="D108" s="369" t="s">
        <v>411</v>
      </c>
      <c r="E108" s="368" t="s">
        <v>1465</v>
      </c>
      <c r="F108" s="369" t="s">
        <v>1466</v>
      </c>
      <c r="G108" s="368" t="s">
        <v>1670</v>
      </c>
      <c r="H108" s="368" t="s">
        <v>1671</v>
      </c>
      <c r="I108" s="370">
        <v>97.83</v>
      </c>
      <c r="J108" s="370">
        <v>108</v>
      </c>
      <c r="K108" s="371">
        <v>10565.91</v>
      </c>
    </row>
    <row r="109" spans="1:11" ht="14.4" customHeight="1" x14ac:dyDescent="0.3">
      <c r="A109" s="366" t="s">
        <v>398</v>
      </c>
      <c r="B109" s="367" t="s">
        <v>400</v>
      </c>
      <c r="C109" s="368" t="s">
        <v>410</v>
      </c>
      <c r="D109" s="369" t="s">
        <v>411</v>
      </c>
      <c r="E109" s="368" t="s">
        <v>1465</v>
      </c>
      <c r="F109" s="369" t="s">
        <v>1466</v>
      </c>
      <c r="G109" s="368" t="s">
        <v>1672</v>
      </c>
      <c r="H109" s="368" t="s">
        <v>1673</v>
      </c>
      <c r="I109" s="370">
        <v>101.65</v>
      </c>
      <c r="J109" s="370">
        <v>72</v>
      </c>
      <c r="K109" s="371">
        <v>7319.16</v>
      </c>
    </row>
    <row r="110" spans="1:11" ht="14.4" customHeight="1" x14ac:dyDescent="0.3">
      <c r="A110" s="366" t="s">
        <v>398</v>
      </c>
      <c r="B110" s="367" t="s">
        <v>400</v>
      </c>
      <c r="C110" s="368" t="s">
        <v>410</v>
      </c>
      <c r="D110" s="369" t="s">
        <v>411</v>
      </c>
      <c r="E110" s="368" t="s">
        <v>1465</v>
      </c>
      <c r="F110" s="369" t="s">
        <v>1466</v>
      </c>
      <c r="G110" s="368" t="s">
        <v>1674</v>
      </c>
      <c r="H110" s="368" t="s">
        <v>1675</v>
      </c>
      <c r="I110" s="370">
        <v>131.42666666666665</v>
      </c>
      <c r="J110" s="370">
        <v>72</v>
      </c>
      <c r="K110" s="371">
        <v>9300.9600000000009</v>
      </c>
    </row>
    <row r="111" spans="1:11" ht="14.4" customHeight="1" x14ac:dyDescent="0.3">
      <c r="A111" s="366" t="s">
        <v>398</v>
      </c>
      <c r="B111" s="367" t="s">
        <v>400</v>
      </c>
      <c r="C111" s="368" t="s">
        <v>410</v>
      </c>
      <c r="D111" s="369" t="s">
        <v>411</v>
      </c>
      <c r="E111" s="368" t="s">
        <v>1465</v>
      </c>
      <c r="F111" s="369" t="s">
        <v>1466</v>
      </c>
      <c r="G111" s="368" t="s">
        <v>1676</v>
      </c>
      <c r="H111" s="368" t="s">
        <v>1677</v>
      </c>
      <c r="I111" s="370">
        <v>133.875</v>
      </c>
      <c r="J111" s="370">
        <v>24</v>
      </c>
      <c r="K111" s="371">
        <v>3131.38</v>
      </c>
    </row>
    <row r="112" spans="1:11" ht="14.4" customHeight="1" x14ac:dyDescent="0.3">
      <c r="A112" s="366" t="s">
        <v>398</v>
      </c>
      <c r="B112" s="367" t="s">
        <v>400</v>
      </c>
      <c r="C112" s="368" t="s">
        <v>410</v>
      </c>
      <c r="D112" s="369" t="s">
        <v>411</v>
      </c>
      <c r="E112" s="368" t="s">
        <v>1465</v>
      </c>
      <c r="F112" s="369" t="s">
        <v>1466</v>
      </c>
      <c r="G112" s="368" t="s">
        <v>1678</v>
      </c>
      <c r="H112" s="368" t="s">
        <v>1679</v>
      </c>
      <c r="I112" s="370">
        <v>122.71</v>
      </c>
      <c r="J112" s="370">
        <v>60</v>
      </c>
      <c r="K112" s="371">
        <v>7362.45</v>
      </c>
    </row>
    <row r="113" spans="1:11" ht="14.4" customHeight="1" x14ac:dyDescent="0.3">
      <c r="A113" s="366" t="s">
        <v>398</v>
      </c>
      <c r="B113" s="367" t="s">
        <v>400</v>
      </c>
      <c r="C113" s="368" t="s">
        <v>410</v>
      </c>
      <c r="D113" s="369" t="s">
        <v>411</v>
      </c>
      <c r="E113" s="368" t="s">
        <v>1465</v>
      </c>
      <c r="F113" s="369" t="s">
        <v>1466</v>
      </c>
      <c r="G113" s="368" t="s">
        <v>1680</v>
      </c>
      <c r="H113" s="368" t="s">
        <v>1681</v>
      </c>
      <c r="I113" s="370">
        <v>110.5</v>
      </c>
      <c r="J113" s="370">
        <v>48</v>
      </c>
      <c r="K113" s="371">
        <v>5304.08</v>
      </c>
    </row>
    <row r="114" spans="1:11" ht="14.4" customHeight="1" x14ac:dyDescent="0.3">
      <c r="A114" s="366" t="s">
        <v>398</v>
      </c>
      <c r="B114" s="367" t="s">
        <v>400</v>
      </c>
      <c r="C114" s="368" t="s">
        <v>410</v>
      </c>
      <c r="D114" s="369" t="s">
        <v>411</v>
      </c>
      <c r="E114" s="368" t="s">
        <v>1465</v>
      </c>
      <c r="F114" s="369" t="s">
        <v>1466</v>
      </c>
      <c r="G114" s="368" t="s">
        <v>1682</v>
      </c>
      <c r="H114" s="368" t="s">
        <v>1683</v>
      </c>
      <c r="I114" s="370">
        <v>118.11</v>
      </c>
      <c r="J114" s="370">
        <v>24</v>
      </c>
      <c r="K114" s="371">
        <v>2834.68</v>
      </c>
    </row>
    <row r="115" spans="1:11" ht="14.4" customHeight="1" x14ac:dyDescent="0.3">
      <c r="A115" s="366" t="s">
        <v>398</v>
      </c>
      <c r="B115" s="367" t="s">
        <v>400</v>
      </c>
      <c r="C115" s="368" t="s">
        <v>410</v>
      </c>
      <c r="D115" s="369" t="s">
        <v>411</v>
      </c>
      <c r="E115" s="368" t="s">
        <v>1465</v>
      </c>
      <c r="F115" s="369" t="s">
        <v>1466</v>
      </c>
      <c r="G115" s="368" t="s">
        <v>1682</v>
      </c>
      <c r="H115" s="368" t="s">
        <v>1684</v>
      </c>
      <c r="I115" s="370">
        <v>118.11</v>
      </c>
      <c r="J115" s="370">
        <v>24</v>
      </c>
      <c r="K115" s="371">
        <v>2834.69</v>
      </c>
    </row>
    <row r="116" spans="1:11" ht="14.4" customHeight="1" x14ac:dyDescent="0.3">
      <c r="A116" s="366" t="s">
        <v>398</v>
      </c>
      <c r="B116" s="367" t="s">
        <v>400</v>
      </c>
      <c r="C116" s="368" t="s">
        <v>410</v>
      </c>
      <c r="D116" s="369" t="s">
        <v>411</v>
      </c>
      <c r="E116" s="368" t="s">
        <v>1467</v>
      </c>
      <c r="F116" s="369" t="s">
        <v>1468</v>
      </c>
      <c r="G116" s="368" t="s">
        <v>1685</v>
      </c>
      <c r="H116" s="368" t="s">
        <v>1686</v>
      </c>
      <c r="I116" s="370">
        <v>0.29499999999999998</v>
      </c>
      <c r="J116" s="370">
        <v>600</v>
      </c>
      <c r="K116" s="371">
        <v>177</v>
      </c>
    </row>
    <row r="117" spans="1:11" ht="14.4" customHeight="1" x14ac:dyDescent="0.3">
      <c r="A117" s="366" t="s">
        <v>398</v>
      </c>
      <c r="B117" s="367" t="s">
        <v>400</v>
      </c>
      <c r="C117" s="368" t="s">
        <v>410</v>
      </c>
      <c r="D117" s="369" t="s">
        <v>411</v>
      </c>
      <c r="E117" s="368" t="s">
        <v>1467</v>
      </c>
      <c r="F117" s="369" t="s">
        <v>1468</v>
      </c>
      <c r="G117" s="368" t="s">
        <v>1687</v>
      </c>
      <c r="H117" s="368" t="s">
        <v>1688</v>
      </c>
      <c r="I117" s="370">
        <v>0.31</v>
      </c>
      <c r="J117" s="370">
        <v>100</v>
      </c>
      <c r="K117" s="371">
        <v>31</v>
      </c>
    </row>
    <row r="118" spans="1:11" ht="14.4" customHeight="1" x14ac:dyDescent="0.3">
      <c r="A118" s="366" t="s">
        <v>398</v>
      </c>
      <c r="B118" s="367" t="s">
        <v>400</v>
      </c>
      <c r="C118" s="368" t="s">
        <v>410</v>
      </c>
      <c r="D118" s="369" t="s">
        <v>411</v>
      </c>
      <c r="E118" s="368" t="s">
        <v>1469</v>
      </c>
      <c r="F118" s="369" t="s">
        <v>1470</v>
      </c>
      <c r="G118" s="368" t="s">
        <v>1689</v>
      </c>
      <c r="H118" s="368" t="s">
        <v>1690</v>
      </c>
      <c r="I118" s="370">
        <v>0.82499999999999996</v>
      </c>
      <c r="J118" s="370">
        <v>1100</v>
      </c>
      <c r="K118" s="371">
        <v>907</v>
      </c>
    </row>
    <row r="119" spans="1:11" ht="14.4" customHeight="1" x14ac:dyDescent="0.3">
      <c r="A119" s="366" t="s">
        <v>398</v>
      </c>
      <c r="B119" s="367" t="s">
        <v>400</v>
      </c>
      <c r="C119" s="368" t="s">
        <v>410</v>
      </c>
      <c r="D119" s="369" t="s">
        <v>411</v>
      </c>
      <c r="E119" s="368" t="s">
        <v>1469</v>
      </c>
      <c r="F119" s="369" t="s">
        <v>1470</v>
      </c>
      <c r="G119" s="368" t="s">
        <v>1691</v>
      </c>
      <c r="H119" s="368" t="s">
        <v>1692</v>
      </c>
      <c r="I119" s="370">
        <v>10.55</v>
      </c>
      <c r="J119" s="370">
        <v>40</v>
      </c>
      <c r="K119" s="371">
        <v>422.05</v>
      </c>
    </row>
    <row r="120" spans="1:11" ht="14.4" customHeight="1" x14ac:dyDescent="0.3">
      <c r="A120" s="366" t="s">
        <v>398</v>
      </c>
      <c r="B120" s="367" t="s">
        <v>400</v>
      </c>
      <c r="C120" s="368" t="s">
        <v>410</v>
      </c>
      <c r="D120" s="369" t="s">
        <v>411</v>
      </c>
      <c r="E120" s="368" t="s">
        <v>1469</v>
      </c>
      <c r="F120" s="369" t="s">
        <v>1470</v>
      </c>
      <c r="G120" s="368" t="s">
        <v>1691</v>
      </c>
      <c r="H120" s="368" t="s">
        <v>1693</v>
      </c>
      <c r="I120" s="370">
        <v>10.55</v>
      </c>
      <c r="J120" s="370">
        <v>80</v>
      </c>
      <c r="K120" s="371">
        <v>844.05</v>
      </c>
    </row>
    <row r="121" spans="1:11" ht="14.4" customHeight="1" x14ac:dyDescent="0.3">
      <c r="A121" s="366" t="s">
        <v>398</v>
      </c>
      <c r="B121" s="367" t="s">
        <v>400</v>
      </c>
      <c r="C121" s="368" t="s">
        <v>410</v>
      </c>
      <c r="D121" s="369" t="s">
        <v>411</v>
      </c>
      <c r="E121" s="368" t="s">
        <v>1469</v>
      </c>
      <c r="F121" s="369" t="s">
        <v>1470</v>
      </c>
      <c r="G121" s="368" t="s">
        <v>1694</v>
      </c>
      <c r="H121" s="368" t="s">
        <v>1695</v>
      </c>
      <c r="I121" s="370">
        <v>20.69</v>
      </c>
      <c r="J121" s="370">
        <v>50</v>
      </c>
      <c r="K121" s="371">
        <v>1034.55</v>
      </c>
    </row>
    <row r="122" spans="1:11" ht="14.4" customHeight="1" x14ac:dyDescent="0.3">
      <c r="A122" s="366" t="s">
        <v>398</v>
      </c>
      <c r="B122" s="367" t="s">
        <v>400</v>
      </c>
      <c r="C122" s="368" t="s">
        <v>410</v>
      </c>
      <c r="D122" s="369" t="s">
        <v>411</v>
      </c>
      <c r="E122" s="368" t="s">
        <v>1469</v>
      </c>
      <c r="F122" s="369" t="s">
        <v>1470</v>
      </c>
      <c r="G122" s="368" t="s">
        <v>1696</v>
      </c>
      <c r="H122" s="368" t="s">
        <v>1697</v>
      </c>
      <c r="I122" s="370">
        <v>0.73</v>
      </c>
      <c r="J122" s="370">
        <v>500</v>
      </c>
      <c r="K122" s="371">
        <v>365</v>
      </c>
    </row>
    <row r="123" spans="1:11" ht="14.4" customHeight="1" x14ac:dyDescent="0.3">
      <c r="A123" s="366" t="s">
        <v>398</v>
      </c>
      <c r="B123" s="367" t="s">
        <v>400</v>
      </c>
      <c r="C123" s="368" t="s">
        <v>410</v>
      </c>
      <c r="D123" s="369" t="s">
        <v>411</v>
      </c>
      <c r="E123" s="368" t="s">
        <v>1469</v>
      </c>
      <c r="F123" s="369" t="s">
        <v>1470</v>
      </c>
      <c r="G123" s="368" t="s">
        <v>1698</v>
      </c>
      <c r="H123" s="368" t="s">
        <v>1699</v>
      </c>
      <c r="I123" s="370">
        <v>7.29</v>
      </c>
      <c r="J123" s="370">
        <v>50</v>
      </c>
      <c r="K123" s="371">
        <v>370.8</v>
      </c>
    </row>
    <row r="124" spans="1:11" ht="14.4" customHeight="1" x14ac:dyDescent="0.3">
      <c r="A124" s="366" t="s">
        <v>398</v>
      </c>
      <c r="B124" s="367" t="s">
        <v>400</v>
      </c>
      <c r="C124" s="368" t="s">
        <v>410</v>
      </c>
      <c r="D124" s="369" t="s">
        <v>411</v>
      </c>
      <c r="E124" s="368" t="s">
        <v>1469</v>
      </c>
      <c r="F124" s="369" t="s">
        <v>1470</v>
      </c>
      <c r="G124" s="368" t="s">
        <v>1700</v>
      </c>
      <c r="H124" s="368" t="s">
        <v>1701</v>
      </c>
      <c r="I124" s="370">
        <v>7.5</v>
      </c>
      <c r="J124" s="370">
        <v>50</v>
      </c>
      <c r="K124" s="371">
        <v>375</v>
      </c>
    </row>
    <row r="125" spans="1:11" ht="14.4" customHeight="1" x14ac:dyDescent="0.3">
      <c r="A125" s="366" t="s">
        <v>398</v>
      </c>
      <c r="B125" s="367" t="s">
        <v>400</v>
      </c>
      <c r="C125" s="368" t="s">
        <v>410</v>
      </c>
      <c r="D125" s="369" t="s">
        <v>411</v>
      </c>
      <c r="E125" s="368" t="s">
        <v>1469</v>
      </c>
      <c r="F125" s="369" t="s">
        <v>1470</v>
      </c>
      <c r="G125" s="368" t="s">
        <v>1700</v>
      </c>
      <c r="H125" s="368" t="s">
        <v>1702</v>
      </c>
      <c r="I125" s="370">
        <v>7.51</v>
      </c>
      <c r="J125" s="370">
        <v>40</v>
      </c>
      <c r="K125" s="371">
        <v>300.39999999999998</v>
      </c>
    </row>
    <row r="126" spans="1:11" ht="14.4" customHeight="1" x14ac:dyDescent="0.3">
      <c r="A126" s="366" t="s">
        <v>398</v>
      </c>
      <c r="B126" s="367" t="s">
        <v>400</v>
      </c>
      <c r="C126" s="368" t="s">
        <v>410</v>
      </c>
      <c r="D126" s="369" t="s">
        <v>411</v>
      </c>
      <c r="E126" s="368" t="s">
        <v>1469</v>
      </c>
      <c r="F126" s="369" t="s">
        <v>1470</v>
      </c>
      <c r="G126" s="368" t="s">
        <v>1703</v>
      </c>
      <c r="H126" s="368" t="s">
        <v>1704</v>
      </c>
      <c r="I126" s="370">
        <v>7.5</v>
      </c>
      <c r="J126" s="370">
        <v>50</v>
      </c>
      <c r="K126" s="371">
        <v>375</v>
      </c>
    </row>
    <row r="127" spans="1:11" ht="14.4" customHeight="1" x14ac:dyDescent="0.3">
      <c r="A127" s="366" t="s">
        <v>398</v>
      </c>
      <c r="B127" s="367" t="s">
        <v>400</v>
      </c>
      <c r="C127" s="368" t="s">
        <v>410</v>
      </c>
      <c r="D127" s="369" t="s">
        <v>411</v>
      </c>
      <c r="E127" s="368" t="s">
        <v>1469</v>
      </c>
      <c r="F127" s="369" t="s">
        <v>1470</v>
      </c>
      <c r="G127" s="368" t="s">
        <v>1703</v>
      </c>
      <c r="H127" s="368" t="s">
        <v>1702</v>
      </c>
      <c r="I127" s="370">
        <v>7.52</v>
      </c>
      <c r="J127" s="370">
        <v>40</v>
      </c>
      <c r="K127" s="371">
        <v>300.8</v>
      </c>
    </row>
    <row r="128" spans="1:11" ht="14.4" customHeight="1" x14ac:dyDescent="0.3">
      <c r="A128" s="366" t="s">
        <v>398</v>
      </c>
      <c r="B128" s="367" t="s">
        <v>400</v>
      </c>
      <c r="C128" s="368" t="s">
        <v>410</v>
      </c>
      <c r="D128" s="369" t="s">
        <v>411</v>
      </c>
      <c r="E128" s="368" t="s">
        <v>1469</v>
      </c>
      <c r="F128" s="369" t="s">
        <v>1470</v>
      </c>
      <c r="G128" s="368" t="s">
        <v>1705</v>
      </c>
      <c r="H128" s="368" t="s">
        <v>1702</v>
      </c>
      <c r="I128" s="370">
        <v>7.5</v>
      </c>
      <c r="J128" s="370">
        <v>40</v>
      </c>
      <c r="K128" s="371">
        <v>300</v>
      </c>
    </row>
    <row r="129" spans="1:11" ht="14.4" customHeight="1" x14ac:dyDescent="0.3">
      <c r="A129" s="366" t="s">
        <v>398</v>
      </c>
      <c r="B129" s="367" t="s">
        <v>400</v>
      </c>
      <c r="C129" s="368" t="s">
        <v>410</v>
      </c>
      <c r="D129" s="369" t="s">
        <v>411</v>
      </c>
      <c r="E129" s="368" t="s">
        <v>1469</v>
      </c>
      <c r="F129" s="369" t="s">
        <v>1470</v>
      </c>
      <c r="G129" s="368" t="s">
        <v>1706</v>
      </c>
      <c r="H129" s="368" t="s">
        <v>1707</v>
      </c>
      <c r="I129" s="370">
        <v>11.01</v>
      </c>
      <c r="J129" s="370">
        <v>40</v>
      </c>
      <c r="K129" s="371">
        <v>440.4</v>
      </c>
    </row>
    <row r="130" spans="1:11" ht="14.4" customHeight="1" x14ac:dyDescent="0.3">
      <c r="A130" s="366" t="s">
        <v>398</v>
      </c>
      <c r="B130" s="367" t="s">
        <v>400</v>
      </c>
      <c r="C130" s="368" t="s">
        <v>410</v>
      </c>
      <c r="D130" s="369" t="s">
        <v>411</v>
      </c>
      <c r="E130" s="368" t="s">
        <v>1469</v>
      </c>
      <c r="F130" s="369" t="s">
        <v>1470</v>
      </c>
      <c r="G130" s="368" t="s">
        <v>1708</v>
      </c>
      <c r="H130" s="368" t="s">
        <v>1709</v>
      </c>
      <c r="I130" s="370">
        <v>0.82499999999999996</v>
      </c>
      <c r="J130" s="370">
        <v>500</v>
      </c>
      <c r="K130" s="371">
        <v>412</v>
      </c>
    </row>
    <row r="131" spans="1:11" ht="14.4" customHeight="1" x14ac:dyDescent="0.3">
      <c r="A131" s="366" t="s">
        <v>398</v>
      </c>
      <c r="B131" s="367" t="s">
        <v>400</v>
      </c>
      <c r="C131" s="368" t="s">
        <v>410</v>
      </c>
      <c r="D131" s="369" t="s">
        <v>411</v>
      </c>
      <c r="E131" s="368" t="s">
        <v>1469</v>
      </c>
      <c r="F131" s="369" t="s">
        <v>1470</v>
      </c>
      <c r="G131" s="368" t="s">
        <v>1710</v>
      </c>
      <c r="H131" s="368" t="s">
        <v>1711</v>
      </c>
      <c r="I131" s="370">
        <v>10.55</v>
      </c>
      <c r="J131" s="370">
        <v>200</v>
      </c>
      <c r="K131" s="371">
        <v>2110.25</v>
      </c>
    </row>
    <row r="132" spans="1:11" ht="14.4" customHeight="1" x14ac:dyDescent="0.3">
      <c r="A132" s="366" t="s">
        <v>398</v>
      </c>
      <c r="B132" s="367" t="s">
        <v>400</v>
      </c>
      <c r="C132" s="368" t="s">
        <v>410</v>
      </c>
      <c r="D132" s="369" t="s">
        <v>411</v>
      </c>
      <c r="E132" s="368" t="s">
        <v>1469</v>
      </c>
      <c r="F132" s="369" t="s">
        <v>1470</v>
      </c>
      <c r="G132" s="368" t="s">
        <v>1710</v>
      </c>
      <c r="H132" s="368" t="s">
        <v>1712</v>
      </c>
      <c r="I132" s="370">
        <v>10.55</v>
      </c>
      <c r="J132" s="370">
        <v>160</v>
      </c>
      <c r="K132" s="371">
        <v>1688.1</v>
      </c>
    </row>
    <row r="133" spans="1:11" ht="14.4" customHeight="1" x14ac:dyDescent="0.3">
      <c r="A133" s="366" t="s">
        <v>398</v>
      </c>
      <c r="B133" s="367" t="s">
        <v>400</v>
      </c>
      <c r="C133" s="368" t="s">
        <v>410</v>
      </c>
      <c r="D133" s="369" t="s">
        <v>411</v>
      </c>
      <c r="E133" s="368" t="s">
        <v>1469</v>
      </c>
      <c r="F133" s="369" t="s">
        <v>1470</v>
      </c>
      <c r="G133" s="368" t="s">
        <v>1713</v>
      </c>
      <c r="H133" s="368" t="s">
        <v>1714</v>
      </c>
      <c r="I133" s="370">
        <v>10.55</v>
      </c>
      <c r="J133" s="370">
        <v>200</v>
      </c>
      <c r="K133" s="371">
        <v>2110.2400000000002</v>
      </c>
    </row>
    <row r="134" spans="1:11" ht="14.4" customHeight="1" x14ac:dyDescent="0.3">
      <c r="A134" s="366" t="s">
        <v>398</v>
      </c>
      <c r="B134" s="367" t="s">
        <v>400</v>
      </c>
      <c r="C134" s="368" t="s">
        <v>410</v>
      </c>
      <c r="D134" s="369" t="s">
        <v>411</v>
      </c>
      <c r="E134" s="368" t="s">
        <v>1469</v>
      </c>
      <c r="F134" s="369" t="s">
        <v>1470</v>
      </c>
      <c r="G134" s="368" t="s">
        <v>1713</v>
      </c>
      <c r="H134" s="368" t="s">
        <v>1715</v>
      </c>
      <c r="I134" s="370">
        <v>10.55</v>
      </c>
      <c r="J134" s="370">
        <v>80</v>
      </c>
      <c r="K134" s="371">
        <v>844</v>
      </c>
    </row>
    <row r="135" spans="1:11" ht="14.4" customHeight="1" x14ac:dyDescent="0.3">
      <c r="A135" s="366" t="s">
        <v>398</v>
      </c>
      <c r="B135" s="367" t="s">
        <v>400</v>
      </c>
      <c r="C135" s="368" t="s">
        <v>410</v>
      </c>
      <c r="D135" s="369" t="s">
        <v>411</v>
      </c>
      <c r="E135" s="368" t="s">
        <v>1469</v>
      </c>
      <c r="F135" s="369" t="s">
        <v>1470</v>
      </c>
      <c r="G135" s="368" t="s">
        <v>1716</v>
      </c>
      <c r="H135" s="368" t="s">
        <v>1717</v>
      </c>
      <c r="I135" s="370">
        <v>10.55</v>
      </c>
      <c r="J135" s="370">
        <v>80</v>
      </c>
      <c r="K135" s="371">
        <v>844.1</v>
      </c>
    </row>
    <row r="136" spans="1:11" ht="14.4" customHeight="1" x14ac:dyDescent="0.3">
      <c r="A136" s="366" t="s">
        <v>398</v>
      </c>
      <c r="B136" s="367" t="s">
        <v>400</v>
      </c>
      <c r="C136" s="368" t="s">
        <v>412</v>
      </c>
      <c r="D136" s="369" t="s">
        <v>413</v>
      </c>
      <c r="E136" s="368" t="s">
        <v>1455</v>
      </c>
      <c r="F136" s="369" t="s">
        <v>1456</v>
      </c>
      <c r="G136" s="368" t="s">
        <v>1718</v>
      </c>
      <c r="H136" s="368" t="s">
        <v>1719</v>
      </c>
      <c r="I136" s="370">
        <v>156.15</v>
      </c>
      <c r="J136" s="370">
        <v>1</v>
      </c>
      <c r="K136" s="371">
        <v>156.15</v>
      </c>
    </row>
    <row r="137" spans="1:11" ht="14.4" customHeight="1" x14ac:dyDescent="0.3">
      <c r="A137" s="366" t="s">
        <v>398</v>
      </c>
      <c r="B137" s="367" t="s">
        <v>400</v>
      </c>
      <c r="C137" s="368" t="s">
        <v>412</v>
      </c>
      <c r="D137" s="369" t="s">
        <v>413</v>
      </c>
      <c r="E137" s="368" t="s">
        <v>1455</v>
      </c>
      <c r="F137" s="369" t="s">
        <v>1456</v>
      </c>
      <c r="G137" s="368" t="s">
        <v>1471</v>
      </c>
      <c r="H137" s="368" t="s">
        <v>1472</v>
      </c>
      <c r="I137" s="370">
        <v>183.09</v>
      </c>
      <c r="J137" s="370">
        <v>1</v>
      </c>
      <c r="K137" s="371">
        <v>183.09</v>
      </c>
    </row>
    <row r="138" spans="1:11" ht="14.4" customHeight="1" x14ac:dyDescent="0.3">
      <c r="A138" s="366" t="s">
        <v>398</v>
      </c>
      <c r="B138" s="367" t="s">
        <v>400</v>
      </c>
      <c r="C138" s="368" t="s">
        <v>412</v>
      </c>
      <c r="D138" s="369" t="s">
        <v>413</v>
      </c>
      <c r="E138" s="368" t="s">
        <v>1455</v>
      </c>
      <c r="F138" s="369" t="s">
        <v>1456</v>
      </c>
      <c r="G138" s="368" t="s">
        <v>1720</v>
      </c>
      <c r="H138" s="368" t="s">
        <v>1721</v>
      </c>
      <c r="I138" s="370">
        <v>87.6</v>
      </c>
      <c r="J138" s="370">
        <v>1</v>
      </c>
      <c r="K138" s="371">
        <v>87.6</v>
      </c>
    </row>
    <row r="139" spans="1:11" ht="14.4" customHeight="1" x14ac:dyDescent="0.3">
      <c r="A139" s="366" t="s">
        <v>398</v>
      </c>
      <c r="B139" s="367" t="s">
        <v>400</v>
      </c>
      <c r="C139" s="368" t="s">
        <v>412</v>
      </c>
      <c r="D139" s="369" t="s">
        <v>413</v>
      </c>
      <c r="E139" s="368" t="s">
        <v>1455</v>
      </c>
      <c r="F139" s="369" t="s">
        <v>1456</v>
      </c>
      <c r="G139" s="368" t="s">
        <v>1722</v>
      </c>
      <c r="H139" s="368" t="s">
        <v>1723</v>
      </c>
      <c r="I139" s="370">
        <v>7.31</v>
      </c>
      <c r="J139" s="370">
        <v>20</v>
      </c>
      <c r="K139" s="371">
        <v>146.19999999999999</v>
      </c>
    </row>
    <row r="140" spans="1:11" ht="14.4" customHeight="1" x14ac:dyDescent="0.3">
      <c r="A140" s="366" t="s">
        <v>398</v>
      </c>
      <c r="B140" s="367" t="s">
        <v>400</v>
      </c>
      <c r="C140" s="368" t="s">
        <v>412</v>
      </c>
      <c r="D140" s="369" t="s">
        <v>413</v>
      </c>
      <c r="E140" s="368" t="s">
        <v>1455</v>
      </c>
      <c r="F140" s="369" t="s">
        <v>1456</v>
      </c>
      <c r="G140" s="368" t="s">
        <v>1724</v>
      </c>
      <c r="H140" s="368" t="s">
        <v>1725</v>
      </c>
      <c r="I140" s="370">
        <v>5.9266666666666667</v>
      </c>
      <c r="J140" s="370">
        <v>340</v>
      </c>
      <c r="K140" s="371">
        <v>2019.6</v>
      </c>
    </row>
    <row r="141" spans="1:11" ht="14.4" customHeight="1" x14ac:dyDescent="0.3">
      <c r="A141" s="366" t="s">
        <v>398</v>
      </c>
      <c r="B141" s="367" t="s">
        <v>400</v>
      </c>
      <c r="C141" s="368" t="s">
        <v>412</v>
      </c>
      <c r="D141" s="369" t="s">
        <v>413</v>
      </c>
      <c r="E141" s="368" t="s">
        <v>1455</v>
      </c>
      <c r="F141" s="369" t="s">
        <v>1456</v>
      </c>
      <c r="G141" s="368" t="s">
        <v>1726</v>
      </c>
      <c r="H141" s="368" t="s">
        <v>1727</v>
      </c>
      <c r="I141" s="370">
        <v>0.14000000000000001</v>
      </c>
      <c r="J141" s="370">
        <v>200</v>
      </c>
      <c r="K141" s="371">
        <v>28</v>
      </c>
    </row>
    <row r="142" spans="1:11" ht="14.4" customHeight="1" x14ac:dyDescent="0.3">
      <c r="A142" s="366" t="s">
        <v>398</v>
      </c>
      <c r="B142" s="367" t="s">
        <v>400</v>
      </c>
      <c r="C142" s="368" t="s">
        <v>412</v>
      </c>
      <c r="D142" s="369" t="s">
        <v>413</v>
      </c>
      <c r="E142" s="368" t="s">
        <v>1455</v>
      </c>
      <c r="F142" s="369" t="s">
        <v>1456</v>
      </c>
      <c r="G142" s="368" t="s">
        <v>1488</v>
      </c>
      <c r="H142" s="368" t="s">
        <v>1489</v>
      </c>
      <c r="I142" s="370">
        <v>0.23</v>
      </c>
      <c r="J142" s="370">
        <v>10000</v>
      </c>
      <c r="K142" s="371">
        <v>2310</v>
      </c>
    </row>
    <row r="143" spans="1:11" ht="14.4" customHeight="1" x14ac:dyDescent="0.3">
      <c r="A143" s="366" t="s">
        <v>398</v>
      </c>
      <c r="B143" s="367" t="s">
        <v>400</v>
      </c>
      <c r="C143" s="368" t="s">
        <v>412</v>
      </c>
      <c r="D143" s="369" t="s">
        <v>413</v>
      </c>
      <c r="E143" s="368" t="s">
        <v>1455</v>
      </c>
      <c r="F143" s="369" t="s">
        <v>1456</v>
      </c>
      <c r="G143" s="368" t="s">
        <v>1490</v>
      </c>
      <c r="H143" s="368" t="s">
        <v>1491</v>
      </c>
      <c r="I143" s="370">
        <v>61.22</v>
      </c>
      <c r="J143" s="370">
        <v>3</v>
      </c>
      <c r="K143" s="371">
        <v>183.66</v>
      </c>
    </row>
    <row r="144" spans="1:11" ht="14.4" customHeight="1" x14ac:dyDescent="0.3">
      <c r="A144" s="366" t="s">
        <v>398</v>
      </c>
      <c r="B144" s="367" t="s">
        <v>400</v>
      </c>
      <c r="C144" s="368" t="s">
        <v>412</v>
      </c>
      <c r="D144" s="369" t="s">
        <v>413</v>
      </c>
      <c r="E144" s="368" t="s">
        <v>1455</v>
      </c>
      <c r="F144" s="369" t="s">
        <v>1456</v>
      </c>
      <c r="G144" s="368" t="s">
        <v>1728</v>
      </c>
      <c r="H144" s="368" t="s">
        <v>1729</v>
      </c>
      <c r="I144" s="370">
        <v>12.37</v>
      </c>
      <c r="J144" s="370">
        <v>130</v>
      </c>
      <c r="K144" s="371">
        <v>1612</v>
      </c>
    </row>
    <row r="145" spans="1:11" ht="14.4" customHeight="1" x14ac:dyDescent="0.3">
      <c r="A145" s="366" t="s">
        <v>398</v>
      </c>
      <c r="B145" s="367" t="s">
        <v>400</v>
      </c>
      <c r="C145" s="368" t="s">
        <v>412</v>
      </c>
      <c r="D145" s="369" t="s">
        <v>413</v>
      </c>
      <c r="E145" s="368" t="s">
        <v>1455</v>
      </c>
      <c r="F145" s="369" t="s">
        <v>1456</v>
      </c>
      <c r="G145" s="368" t="s">
        <v>1728</v>
      </c>
      <c r="H145" s="368" t="s">
        <v>1730</v>
      </c>
      <c r="I145" s="370">
        <v>12.42</v>
      </c>
      <c r="J145" s="370">
        <v>70</v>
      </c>
      <c r="K145" s="371">
        <v>869.4</v>
      </c>
    </row>
    <row r="146" spans="1:11" ht="14.4" customHeight="1" x14ac:dyDescent="0.3">
      <c r="A146" s="366" t="s">
        <v>398</v>
      </c>
      <c r="B146" s="367" t="s">
        <v>400</v>
      </c>
      <c r="C146" s="368" t="s">
        <v>412</v>
      </c>
      <c r="D146" s="369" t="s">
        <v>413</v>
      </c>
      <c r="E146" s="368" t="s">
        <v>1455</v>
      </c>
      <c r="F146" s="369" t="s">
        <v>1456</v>
      </c>
      <c r="G146" s="368" t="s">
        <v>1731</v>
      </c>
      <c r="H146" s="368" t="s">
        <v>1732</v>
      </c>
      <c r="I146" s="370">
        <v>21.06</v>
      </c>
      <c r="J146" s="370">
        <v>20</v>
      </c>
      <c r="K146" s="371">
        <v>421.2</v>
      </c>
    </row>
    <row r="147" spans="1:11" ht="14.4" customHeight="1" x14ac:dyDescent="0.3">
      <c r="A147" s="366" t="s">
        <v>398</v>
      </c>
      <c r="B147" s="367" t="s">
        <v>400</v>
      </c>
      <c r="C147" s="368" t="s">
        <v>412</v>
      </c>
      <c r="D147" s="369" t="s">
        <v>413</v>
      </c>
      <c r="E147" s="368" t="s">
        <v>1455</v>
      </c>
      <c r="F147" s="369" t="s">
        <v>1456</v>
      </c>
      <c r="G147" s="368" t="s">
        <v>1733</v>
      </c>
      <c r="H147" s="368" t="s">
        <v>1734</v>
      </c>
      <c r="I147" s="370">
        <v>7.81</v>
      </c>
      <c r="J147" s="370">
        <v>600</v>
      </c>
      <c r="K147" s="371">
        <v>4688.55</v>
      </c>
    </row>
    <row r="148" spans="1:11" ht="14.4" customHeight="1" x14ac:dyDescent="0.3">
      <c r="A148" s="366" t="s">
        <v>398</v>
      </c>
      <c r="B148" s="367" t="s">
        <v>400</v>
      </c>
      <c r="C148" s="368" t="s">
        <v>412</v>
      </c>
      <c r="D148" s="369" t="s">
        <v>413</v>
      </c>
      <c r="E148" s="368" t="s">
        <v>1455</v>
      </c>
      <c r="F148" s="369" t="s">
        <v>1456</v>
      </c>
      <c r="G148" s="368" t="s">
        <v>1735</v>
      </c>
      <c r="H148" s="368" t="s">
        <v>1736</v>
      </c>
      <c r="I148" s="370">
        <v>64.91</v>
      </c>
      <c r="J148" s="370">
        <v>72</v>
      </c>
      <c r="K148" s="371">
        <v>4673.28</v>
      </c>
    </row>
    <row r="149" spans="1:11" ht="14.4" customHeight="1" x14ac:dyDescent="0.3">
      <c r="A149" s="366" t="s">
        <v>398</v>
      </c>
      <c r="B149" s="367" t="s">
        <v>400</v>
      </c>
      <c r="C149" s="368" t="s">
        <v>412</v>
      </c>
      <c r="D149" s="369" t="s">
        <v>413</v>
      </c>
      <c r="E149" s="368" t="s">
        <v>1455</v>
      </c>
      <c r="F149" s="369" t="s">
        <v>1456</v>
      </c>
      <c r="G149" s="368" t="s">
        <v>1737</v>
      </c>
      <c r="H149" s="368" t="s">
        <v>1738</v>
      </c>
      <c r="I149" s="370">
        <v>9.98</v>
      </c>
      <c r="J149" s="370">
        <v>60</v>
      </c>
      <c r="K149" s="371">
        <v>598.79999999999995</v>
      </c>
    </row>
    <row r="150" spans="1:11" ht="14.4" customHeight="1" x14ac:dyDescent="0.3">
      <c r="A150" s="366" t="s">
        <v>398</v>
      </c>
      <c r="B150" s="367" t="s">
        <v>400</v>
      </c>
      <c r="C150" s="368" t="s">
        <v>412</v>
      </c>
      <c r="D150" s="369" t="s">
        <v>413</v>
      </c>
      <c r="E150" s="368" t="s">
        <v>1455</v>
      </c>
      <c r="F150" s="369" t="s">
        <v>1456</v>
      </c>
      <c r="G150" s="368" t="s">
        <v>1513</v>
      </c>
      <c r="H150" s="368" t="s">
        <v>1514</v>
      </c>
      <c r="I150" s="370">
        <v>0.86</v>
      </c>
      <c r="J150" s="370">
        <v>100</v>
      </c>
      <c r="K150" s="371">
        <v>86</v>
      </c>
    </row>
    <row r="151" spans="1:11" ht="14.4" customHeight="1" x14ac:dyDescent="0.3">
      <c r="A151" s="366" t="s">
        <v>398</v>
      </c>
      <c r="B151" s="367" t="s">
        <v>400</v>
      </c>
      <c r="C151" s="368" t="s">
        <v>412</v>
      </c>
      <c r="D151" s="369" t="s">
        <v>413</v>
      </c>
      <c r="E151" s="368" t="s">
        <v>1455</v>
      </c>
      <c r="F151" s="369" t="s">
        <v>1456</v>
      </c>
      <c r="G151" s="368" t="s">
        <v>1739</v>
      </c>
      <c r="H151" s="368" t="s">
        <v>1740</v>
      </c>
      <c r="I151" s="370">
        <v>1253.33</v>
      </c>
      <c r="J151" s="370">
        <v>3</v>
      </c>
      <c r="K151" s="371">
        <v>3760</v>
      </c>
    </row>
    <row r="152" spans="1:11" ht="14.4" customHeight="1" x14ac:dyDescent="0.3">
      <c r="A152" s="366" t="s">
        <v>398</v>
      </c>
      <c r="B152" s="367" t="s">
        <v>400</v>
      </c>
      <c r="C152" s="368" t="s">
        <v>412</v>
      </c>
      <c r="D152" s="369" t="s">
        <v>413</v>
      </c>
      <c r="E152" s="368" t="s">
        <v>1455</v>
      </c>
      <c r="F152" s="369" t="s">
        <v>1456</v>
      </c>
      <c r="G152" s="368" t="s">
        <v>1741</v>
      </c>
      <c r="H152" s="368" t="s">
        <v>1742</v>
      </c>
      <c r="I152" s="370">
        <v>1318.33</v>
      </c>
      <c r="J152" s="370">
        <v>3</v>
      </c>
      <c r="K152" s="371">
        <v>3955</v>
      </c>
    </row>
    <row r="153" spans="1:11" ht="14.4" customHeight="1" x14ac:dyDescent="0.3">
      <c r="A153" s="366" t="s">
        <v>398</v>
      </c>
      <c r="B153" s="367" t="s">
        <v>400</v>
      </c>
      <c r="C153" s="368" t="s">
        <v>412</v>
      </c>
      <c r="D153" s="369" t="s">
        <v>413</v>
      </c>
      <c r="E153" s="368" t="s">
        <v>1455</v>
      </c>
      <c r="F153" s="369" t="s">
        <v>1456</v>
      </c>
      <c r="G153" s="368" t="s">
        <v>1743</v>
      </c>
      <c r="H153" s="368" t="s">
        <v>1744</v>
      </c>
      <c r="I153" s="370">
        <v>879.43</v>
      </c>
      <c r="J153" s="370">
        <v>3</v>
      </c>
      <c r="K153" s="371">
        <v>2638.3</v>
      </c>
    </row>
    <row r="154" spans="1:11" ht="14.4" customHeight="1" x14ac:dyDescent="0.3">
      <c r="A154" s="366" t="s">
        <v>398</v>
      </c>
      <c r="B154" s="367" t="s">
        <v>400</v>
      </c>
      <c r="C154" s="368" t="s">
        <v>412</v>
      </c>
      <c r="D154" s="369" t="s">
        <v>413</v>
      </c>
      <c r="E154" s="368" t="s">
        <v>1455</v>
      </c>
      <c r="F154" s="369" t="s">
        <v>1456</v>
      </c>
      <c r="G154" s="368" t="s">
        <v>1745</v>
      </c>
      <c r="H154" s="368" t="s">
        <v>1746</v>
      </c>
      <c r="I154" s="370">
        <v>103.22</v>
      </c>
      <c r="J154" s="370">
        <v>20</v>
      </c>
      <c r="K154" s="371">
        <v>2064.48</v>
      </c>
    </row>
    <row r="155" spans="1:11" ht="14.4" customHeight="1" x14ac:dyDescent="0.3">
      <c r="A155" s="366" t="s">
        <v>398</v>
      </c>
      <c r="B155" s="367" t="s">
        <v>400</v>
      </c>
      <c r="C155" s="368" t="s">
        <v>412</v>
      </c>
      <c r="D155" s="369" t="s">
        <v>413</v>
      </c>
      <c r="E155" s="368" t="s">
        <v>1455</v>
      </c>
      <c r="F155" s="369" t="s">
        <v>1456</v>
      </c>
      <c r="G155" s="368" t="s">
        <v>1517</v>
      </c>
      <c r="H155" s="368" t="s">
        <v>1518</v>
      </c>
      <c r="I155" s="370">
        <v>59.62</v>
      </c>
      <c r="J155" s="370">
        <v>60</v>
      </c>
      <c r="K155" s="371">
        <v>3576.96</v>
      </c>
    </row>
    <row r="156" spans="1:11" ht="14.4" customHeight="1" x14ac:dyDescent="0.3">
      <c r="A156" s="366" t="s">
        <v>398</v>
      </c>
      <c r="B156" s="367" t="s">
        <v>400</v>
      </c>
      <c r="C156" s="368" t="s">
        <v>412</v>
      </c>
      <c r="D156" s="369" t="s">
        <v>413</v>
      </c>
      <c r="E156" s="368" t="s">
        <v>1455</v>
      </c>
      <c r="F156" s="369" t="s">
        <v>1456</v>
      </c>
      <c r="G156" s="368" t="s">
        <v>1747</v>
      </c>
      <c r="H156" s="368" t="s">
        <v>1748</v>
      </c>
      <c r="I156" s="370">
        <v>2.68</v>
      </c>
      <c r="J156" s="370">
        <v>300</v>
      </c>
      <c r="K156" s="371">
        <v>803.7</v>
      </c>
    </row>
    <row r="157" spans="1:11" ht="14.4" customHeight="1" x14ac:dyDescent="0.3">
      <c r="A157" s="366" t="s">
        <v>398</v>
      </c>
      <c r="B157" s="367" t="s">
        <v>400</v>
      </c>
      <c r="C157" s="368" t="s">
        <v>412</v>
      </c>
      <c r="D157" s="369" t="s">
        <v>413</v>
      </c>
      <c r="E157" s="368" t="s">
        <v>1455</v>
      </c>
      <c r="F157" s="369" t="s">
        <v>1456</v>
      </c>
      <c r="G157" s="368" t="s">
        <v>1749</v>
      </c>
      <c r="H157" s="368" t="s">
        <v>1750</v>
      </c>
      <c r="I157" s="370">
        <v>13.88</v>
      </c>
      <c r="J157" s="370">
        <v>48</v>
      </c>
      <c r="K157" s="371">
        <v>666.12</v>
      </c>
    </row>
    <row r="158" spans="1:11" ht="14.4" customHeight="1" x14ac:dyDescent="0.3">
      <c r="A158" s="366" t="s">
        <v>398</v>
      </c>
      <c r="B158" s="367" t="s">
        <v>400</v>
      </c>
      <c r="C158" s="368" t="s">
        <v>412</v>
      </c>
      <c r="D158" s="369" t="s">
        <v>413</v>
      </c>
      <c r="E158" s="368" t="s">
        <v>1455</v>
      </c>
      <c r="F158" s="369" t="s">
        <v>1456</v>
      </c>
      <c r="G158" s="368" t="s">
        <v>1751</v>
      </c>
      <c r="H158" s="368" t="s">
        <v>1752</v>
      </c>
      <c r="I158" s="370">
        <v>69.069999999999993</v>
      </c>
      <c r="J158" s="370">
        <v>30</v>
      </c>
      <c r="K158" s="371">
        <v>2072.21</v>
      </c>
    </row>
    <row r="159" spans="1:11" ht="14.4" customHeight="1" x14ac:dyDescent="0.3">
      <c r="A159" s="366" t="s">
        <v>398</v>
      </c>
      <c r="B159" s="367" t="s">
        <v>400</v>
      </c>
      <c r="C159" s="368" t="s">
        <v>412</v>
      </c>
      <c r="D159" s="369" t="s">
        <v>413</v>
      </c>
      <c r="E159" s="368" t="s">
        <v>1457</v>
      </c>
      <c r="F159" s="369" t="s">
        <v>1458</v>
      </c>
      <c r="G159" s="368" t="s">
        <v>1753</v>
      </c>
      <c r="H159" s="368" t="s">
        <v>1754</v>
      </c>
      <c r="I159" s="370">
        <v>4194.9399999999996</v>
      </c>
      <c r="J159" s="370">
        <v>1</v>
      </c>
      <c r="K159" s="371">
        <v>4194.9399999999996</v>
      </c>
    </row>
    <row r="160" spans="1:11" ht="14.4" customHeight="1" x14ac:dyDescent="0.3">
      <c r="A160" s="366" t="s">
        <v>398</v>
      </c>
      <c r="B160" s="367" t="s">
        <v>400</v>
      </c>
      <c r="C160" s="368" t="s">
        <v>412</v>
      </c>
      <c r="D160" s="369" t="s">
        <v>413</v>
      </c>
      <c r="E160" s="368" t="s">
        <v>1457</v>
      </c>
      <c r="F160" s="369" t="s">
        <v>1458</v>
      </c>
      <c r="G160" s="368" t="s">
        <v>1755</v>
      </c>
      <c r="H160" s="368" t="s">
        <v>1756</v>
      </c>
      <c r="I160" s="370">
        <v>447.34999999999997</v>
      </c>
      <c r="J160" s="370">
        <v>13</v>
      </c>
      <c r="K160" s="371">
        <v>5876.94</v>
      </c>
    </row>
    <row r="161" spans="1:11" ht="14.4" customHeight="1" x14ac:dyDescent="0.3">
      <c r="A161" s="366" t="s">
        <v>398</v>
      </c>
      <c r="B161" s="367" t="s">
        <v>400</v>
      </c>
      <c r="C161" s="368" t="s">
        <v>412</v>
      </c>
      <c r="D161" s="369" t="s">
        <v>413</v>
      </c>
      <c r="E161" s="368" t="s">
        <v>1457</v>
      </c>
      <c r="F161" s="369" t="s">
        <v>1458</v>
      </c>
      <c r="G161" s="368" t="s">
        <v>1757</v>
      </c>
      <c r="H161" s="368" t="s">
        <v>1758</v>
      </c>
      <c r="I161" s="370">
        <v>9.15</v>
      </c>
      <c r="J161" s="370">
        <v>100</v>
      </c>
      <c r="K161" s="371">
        <v>914.65</v>
      </c>
    </row>
    <row r="162" spans="1:11" ht="14.4" customHeight="1" x14ac:dyDescent="0.3">
      <c r="A162" s="366" t="s">
        <v>398</v>
      </c>
      <c r="B162" s="367" t="s">
        <v>400</v>
      </c>
      <c r="C162" s="368" t="s">
        <v>412</v>
      </c>
      <c r="D162" s="369" t="s">
        <v>413</v>
      </c>
      <c r="E162" s="368" t="s">
        <v>1457</v>
      </c>
      <c r="F162" s="369" t="s">
        <v>1458</v>
      </c>
      <c r="G162" s="368" t="s">
        <v>1759</v>
      </c>
      <c r="H162" s="368" t="s">
        <v>1760</v>
      </c>
      <c r="I162" s="370">
        <v>267.41000000000003</v>
      </c>
      <c r="J162" s="370">
        <v>40</v>
      </c>
      <c r="K162" s="371">
        <v>10696.4</v>
      </c>
    </row>
    <row r="163" spans="1:11" ht="14.4" customHeight="1" x14ac:dyDescent="0.3">
      <c r="A163" s="366" t="s">
        <v>398</v>
      </c>
      <c r="B163" s="367" t="s">
        <v>400</v>
      </c>
      <c r="C163" s="368" t="s">
        <v>412</v>
      </c>
      <c r="D163" s="369" t="s">
        <v>413</v>
      </c>
      <c r="E163" s="368" t="s">
        <v>1457</v>
      </c>
      <c r="F163" s="369" t="s">
        <v>1458</v>
      </c>
      <c r="G163" s="368" t="s">
        <v>1761</v>
      </c>
      <c r="H163" s="368" t="s">
        <v>1762</v>
      </c>
      <c r="I163" s="370">
        <v>44.54</v>
      </c>
      <c r="J163" s="370">
        <v>30</v>
      </c>
      <c r="K163" s="371">
        <v>1336.1</v>
      </c>
    </row>
    <row r="164" spans="1:11" ht="14.4" customHeight="1" x14ac:dyDescent="0.3">
      <c r="A164" s="366" t="s">
        <v>398</v>
      </c>
      <c r="B164" s="367" t="s">
        <v>400</v>
      </c>
      <c r="C164" s="368" t="s">
        <v>412</v>
      </c>
      <c r="D164" s="369" t="s">
        <v>413</v>
      </c>
      <c r="E164" s="368" t="s">
        <v>1457</v>
      </c>
      <c r="F164" s="369" t="s">
        <v>1458</v>
      </c>
      <c r="G164" s="368" t="s">
        <v>1561</v>
      </c>
      <c r="H164" s="368" t="s">
        <v>1562</v>
      </c>
      <c r="I164" s="370">
        <v>1.92</v>
      </c>
      <c r="J164" s="370">
        <v>20</v>
      </c>
      <c r="K164" s="371">
        <v>38.4</v>
      </c>
    </row>
    <row r="165" spans="1:11" ht="14.4" customHeight="1" x14ac:dyDescent="0.3">
      <c r="A165" s="366" t="s">
        <v>398</v>
      </c>
      <c r="B165" s="367" t="s">
        <v>400</v>
      </c>
      <c r="C165" s="368" t="s">
        <v>412</v>
      </c>
      <c r="D165" s="369" t="s">
        <v>413</v>
      </c>
      <c r="E165" s="368" t="s">
        <v>1457</v>
      </c>
      <c r="F165" s="369" t="s">
        <v>1458</v>
      </c>
      <c r="G165" s="368" t="s">
        <v>1763</v>
      </c>
      <c r="H165" s="368" t="s">
        <v>1764</v>
      </c>
      <c r="I165" s="370">
        <v>4905.3900000000003</v>
      </c>
      <c r="J165" s="370">
        <v>2</v>
      </c>
      <c r="K165" s="371">
        <v>9810.7800000000007</v>
      </c>
    </row>
    <row r="166" spans="1:11" ht="14.4" customHeight="1" x14ac:dyDescent="0.3">
      <c r="A166" s="366" t="s">
        <v>398</v>
      </c>
      <c r="B166" s="367" t="s">
        <v>400</v>
      </c>
      <c r="C166" s="368" t="s">
        <v>412</v>
      </c>
      <c r="D166" s="369" t="s">
        <v>413</v>
      </c>
      <c r="E166" s="368" t="s">
        <v>1457</v>
      </c>
      <c r="F166" s="369" t="s">
        <v>1458</v>
      </c>
      <c r="G166" s="368" t="s">
        <v>1765</v>
      </c>
      <c r="H166" s="368" t="s">
        <v>1766</v>
      </c>
      <c r="I166" s="370">
        <v>314.64</v>
      </c>
      <c r="J166" s="370">
        <v>10</v>
      </c>
      <c r="K166" s="371">
        <v>3146.4</v>
      </c>
    </row>
    <row r="167" spans="1:11" ht="14.4" customHeight="1" x14ac:dyDescent="0.3">
      <c r="A167" s="366" t="s">
        <v>398</v>
      </c>
      <c r="B167" s="367" t="s">
        <v>400</v>
      </c>
      <c r="C167" s="368" t="s">
        <v>412</v>
      </c>
      <c r="D167" s="369" t="s">
        <v>413</v>
      </c>
      <c r="E167" s="368" t="s">
        <v>1457</v>
      </c>
      <c r="F167" s="369" t="s">
        <v>1458</v>
      </c>
      <c r="G167" s="368" t="s">
        <v>1767</v>
      </c>
      <c r="H167" s="368" t="s">
        <v>1768</v>
      </c>
      <c r="I167" s="370">
        <v>239.34</v>
      </c>
      <c r="J167" s="370">
        <v>4</v>
      </c>
      <c r="K167" s="371">
        <v>957.36</v>
      </c>
    </row>
    <row r="168" spans="1:11" ht="14.4" customHeight="1" x14ac:dyDescent="0.3">
      <c r="A168" s="366" t="s">
        <v>398</v>
      </c>
      <c r="B168" s="367" t="s">
        <v>400</v>
      </c>
      <c r="C168" s="368" t="s">
        <v>412</v>
      </c>
      <c r="D168" s="369" t="s">
        <v>413</v>
      </c>
      <c r="E168" s="368" t="s">
        <v>1457</v>
      </c>
      <c r="F168" s="369" t="s">
        <v>1458</v>
      </c>
      <c r="G168" s="368" t="s">
        <v>1769</v>
      </c>
      <c r="H168" s="368" t="s">
        <v>1770</v>
      </c>
      <c r="I168" s="370">
        <v>3.27</v>
      </c>
      <c r="J168" s="370">
        <v>100</v>
      </c>
      <c r="K168" s="371">
        <v>326.7</v>
      </c>
    </row>
    <row r="169" spans="1:11" ht="14.4" customHeight="1" x14ac:dyDescent="0.3">
      <c r="A169" s="366" t="s">
        <v>398</v>
      </c>
      <c r="B169" s="367" t="s">
        <v>400</v>
      </c>
      <c r="C169" s="368" t="s">
        <v>412</v>
      </c>
      <c r="D169" s="369" t="s">
        <v>413</v>
      </c>
      <c r="E169" s="368" t="s">
        <v>1459</v>
      </c>
      <c r="F169" s="369" t="s">
        <v>1460</v>
      </c>
      <c r="G169" s="368" t="s">
        <v>1771</v>
      </c>
      <c r="H169" s="368" t="s">
        <v>1772</v>
      </c>
      <c r="I169" s="370">
        <v>472.4</v>
      </c>
      <c r="J169" s="370">
        <v>1</v>
      </c>
      <c r="K169" s="371">
        <v>472.4</v>
      </c>
    </row>
    <row r="170" spans="1:11" ht="14.4" customHeight="1" x14ac:dyDescent="0.3">
      <c r="A170" s="366" t="s">
        <v>398</v>
      </c>
      <c r="B170" s="367" t="s">
        <v>400</v>
      </c>
      <c r="C170" s="368" t="s">
        <v>412</v>
      </c>
      <c r="D170" s="369" t="s">
        <v>413</v>
      </c>
      <c r="E170" s="368" t="s">
        <v>1459</v>
      </c>
      <c r="F170" s="369" t="s">
        <v>1460</v>
      </c>
      <c r="G170" s="368" t="s">
        <v>1773</v>
      </c>
      <c r="H170" s="368" t="s">
        <v>1774</v>
      </c>
      <c r="I170" s="370">
        <v>302.56</v>
      </c>
      <c r="J170" s="370">
        <v>40</v>
      </c>
      <c r="K170" s="371">
        <v>12102.24</v>
      </c>
    </row>
    <row r="171" spans="1:11" ht="14.4" customHeight="1" x14ac:dyDescent="0.3">
      <c r="A171" s="366" t="s">
        <v>398</v>
      </c>
      <c r="B171" s="367" t="s">
        <v>400</v>
      </c>
      <c r="C171" s="368" t="s">
        <v>412</v>
      </c>
      <c r="D171" s="369" t="s">
        <v>413</v>
      </c>
      <c r="E171" s="368" t="s">
        <v>1463</v>
      </c>
      <c r="F171" s="369" t="s">
        <v>1464</v>
      </c>
      <c r="G171" s="368" t="s">
        <v>1775</v>
      </c>
      <c r="H171" s="368" t="s">
        <v>1776</v>
      </c>
      <c r="I171" s="370">
        <v>468.18</v>
      </c>
      <c r="J171" s="370">
        <v>18</v>
      </c>
      <c r="K171" s="371">
        <v>8427.23</v>
      </c>
    </row>
    <row r="172" spans="1:11" ht="14.4" customHeight="1" x14ac:dyDescent="0.3">
      <c r="A172" s="366" t="s">
        <v>398</v>
      </c>
      <c r="B172" s="367" t="s">
        <v>400</v>
      </c>
      <c r="C172" s="368" t="s">
        <v>412</v>
      </c>
      <c r="D172" s="369" t="s">
        <v>413</v>
      </c>
      <c r="E172" s="368" t="s">
        <v>1463</v>
      </c>
      <c r="F172" s="369" t="s">
        <v>1464</v>
      </c>
      <c r="G172" s="368" t="s">
        <v>1777</v>
      </c>
      <c r="H172" s="368" t="s">
        <v>1778</v>
      </c>
      <c r="I172" s="370">
        <v>3152.65</v>
      </c>
      <c r="J172" s="370">
        <v>2</v>
      </c>
      <c r="K172" s="371">
        <v>6304.66</v>
      </c>
    </row>
    <row r="173" spans="1:11" ht="14.4" customHeight="1" x14ac:dyDescent="0.3">
      <c r="A173" s="366" t="s">
        <v>398</v>
      </c>
      <c r="B173" s="367" t="s">
        <v>400</v>
      </c>
      <c r="C173" s="368" t="s">
        <v>412</v>
      </c>
      <c r="D173" s="369" t="s">
        <v>413</v>
      </c>
      <c r="E173" s="368" t="s">
        <v>1463</v>
      </c>
      <c r="F173" s="369" t="s">
        <v>1464</v>
      </c>
      <c r="G173" s="368" t="s">
        <v>1779</v>
      </c>
      <c r="H173" s="368" t="s">
        <v>1780</v>
      </c>
      <c r="I173" s="370">
        <v>228.77</v>
      </c>
      <c r="J173" s="370">
        <v>36</v>
      </c>
      <c r="K173" s="371">
        <v>8235.75</v>
      </c>
    </row>
    <row r="174" spans="1:11" ht="14.4" customHeight="1" x14ac:dyDescent="0.3">
      <c r="A174" s="366" t="s">
        <v>398</v>
      </c>
      <c r="B174" s="367" t="s">
        <v>400</v>
      </c>
      <c r="C174" s="368" t="s">
        <v>412</v>
      </c>
      <c r="D174" s="369" t="s">
        <v>413</v>
      </c>
      <c r="E174" s="368" t="s">
        <v>1463</v>
      </c>
      <c r="F174" s="369" t="s">
        <v>1464</v>
      </c>
      <c r="G174" s="368" t="s">
        <v>1781</v>
      </c>
      <c r="H174" s="368" t="s">
        <v>1782</v>
      </c>
      <c r="I174" s="370">
        <v>16287.04</v>
      </c>
      <c r="J174" s="370">
        <v>1</v>
      </c>
      <c r="K174" s="371">
        <v>16287.04</v>
      </c>
    </row>
    <row r="175" spans="1:11" ht="14.4" customHeight="1" x14ac:dyDescent="0.3">
      <c r="A175" s="366" t="s">
        <v>398</v>
      </c>
      <c r="B175" s="367" t="s">
        <v>400</v>
      </c>
      <c r="C175" s="368" t="s">
        <v>412</v>
      </c>
      <c r="D175" s="369" t="s">
        <v>413</v>
      </c>
      <c r="E175" s="368" t="s">
        <v>1463</v>
      </c>
      <c r="F175" s="369" t="s">
        <v>1464</v>
      </c>
      <c r="G175" s="368" t="s">
        <v>1783</v>
      </c>
      <c r="H175" s="368" t="s">
        <v>1784</v>
      </c>
      <c r="I175" s="370">
        <v>499.7</v>
      </c>
      <c r="J175" s="370">
        <v>6</v>
      </c>
      <c r="K175" s="371">
        <v>2998.21</v>
      </c>
    </row>
    <row r="176" spans="1:11" ht="14.4" customHeight="1" x14ac:dyDescent="0.3">
      <c r="A176" s="366" t="s">
        <v>398</v>
      </c>
      <c r="B176" s="367" t="s">
        <v>400</v>
      </c>
      <c r="C176" s="368" t="s">
        <v>412</v>
      </c>
      <c r="D176" s="369" t="s">
        <v>413</v>
      </c>
      <c r="E176" s="368" t="s">
        <v>1465</v>
      </c>
      <c r="F176" s="369" t="s">
        <v>1466</v>
      </c>
      <c r="G176" s="368" t="s">
        <v>1785</v>
      </c>
      <c r="H176" s="368" t="s">
        <v>1786</v>
      </c>
      <c r="I176" s="370">
        <v>59.78</v>
      </c>
      <c r="J176" s="370">
        <v>72</v>
      </c>
      <c r="K176" s="371">
        <v>4304.3999999999996</v>
      </c>
    </row>
    <row r="177" spans="1:11" ht="14.4" customHeight="1" x14ac:dyDescent="0.3">
      <c r="A177" s="366" t="s">
        <v>398</v>
      </c>
      <c r="B177" s="367" t="s">
        <v>400</v>
      </c>
      <c r="C177" s="368" t="s">
        <v>412</v>
      </c>
      <c r="D177" s="369" t="s">
        <v>413</v>
      </c>
      <c r="E177" s="368" t="s">
        <v>1465</v>
      </c>
      <c r="F177" s="369" t="s">
        <v>1466</v>
      </c>
      <c r="G177" s="368" t="s">
        <v>1652</v>
      </c>
      <c r="H177" s="368" t="s">
        <v>1653</v>
      </c>
      <c r="I177" s="370">
        <v>45.303333333333335</v>
      </c>
      <c r="J177" s="370">
        <v>216</v>
      </c>
      <c r="K177" s="371">
        <v>9618.0499999999993</v>
      </c>
    </row>
    <row r="178" spans="1:11" ht="14.4" customHeight="1" x14ac:dyDescent="0.3">
      <c r="A178" s="366" t="s">
        <v>398</v>
      </c>
      <c r="B178" s="367" t="s">
        <v>400</v>
      </c>
      <c r="C178" s="368" t="s">
        <v>412</v>
      </c>
      <c r="D178" s="369" t="s">
        <v>413</v>
      </c>
      <c r="E178" s="368" t="s">
        <v>1465</v>
      </c>
      <c r="F178" s="369" t="s">
        <v>1466</v>
      </c>
      <c r="G178" s="368" t="s">
        <v>1787</v>
      </c>
      <c r="H178" s="368" t="s">
        <v>1788</v>
      </c>
      <c r="I178" s="370">
        <v>442</v>
      </c>
      <c r="J178" s="370">
        <v>36</v>
      </c>
      <c r="K178" s="371">
        <v>15912.16</v>
      </c>
    </row>
    <row r="179" spans="1:11" ht="14.4" customHeight="1" x14ac:dyDescent="0.3">
      <c r="A179" s="366" t="s">
        <v>398</v>
      </c>
      <c r="B179" s="367" t="s">
        <v>400</v>
      </c>
      <c r="C179" s="368" t="s">
        <v>412</v>
      </c>
      <c r="D179" s="369" t="s">
        <v>413</v>
      </c>
      <c r="E179" s="368" t="s">
        <v>1465</v>
      </c>
      <c r="F179" s="369" t="s">
        <v>1466</v>
      </c>
      <c r="G179" s="368" t="s">
        <v>1654</v>
      </c>
      <c r="H179" s="368" t="s">
        <v>1655</v>
      </c>
      <c r="I179" s="370">
        <v>109.0775</v>
      </c>
      <c r="J179" s="370">
        <v>384</v>
      </c>
      <c r="K179" s="371">
        <v>41615.679999999993</v>
      </c>
    </row>
    <row r="180" spans="1:11" ht="14.4" customHeight="1" x14ac:dyDescent="0.3">
      <c r="A180" s="366" t="s">
        <v>398</v>
      </c>
      <c r="B180" s="367" t="s">
        <v>400</v>
      </c>
      <c r="C180" s="368" t="s">
        <v>412</v>
      </c>
      <c r="D180" s="369" t="s">
        <v>413</v>
      </c>
      <c r="E180" s="368" t="s">
        <v>1465</v>
      </c>
      <c r="F180" s="369" t="s">
        <v>1466</v>
      </c>
      <c r="G180" s="368" t="s">
        <v>1656</v>
      </c>
      <c r="H180" s="368" t="s">
        <v>1657</v>
      </c>
      <c r="I180" s="370">
        <v>62.355000000000004</v>
      </c>
      <c r="J180" s="370">
        <v>216</v>
      </c>
      <c r="K180" s="371">
        <v>13295.699999999999</v>
      </c>
    </row>
    <row r="181" spans="1:11" ht="14.4" customHeight="1" x14ac:dyDescent="0.3">
      <c r="A181" s="366" t="s">
        <v>398</v>
      </c>
      <c r="B181" s="367" t="s">
        <v>400</v>
      </c>
      <c r="C181" s="368" t="s">
        <v>412</v>
      </c>
      <c r="D181" s="369" t="s">
        <v>413</v>
      </c>
      <c r="E181" s="368" t="s">
        <v>1465</v>
      </c>
      <c r="F181" s="369" t="s">
        <v>1466</v>
      </c>
      <c r="G181" s="368" t="s">
        <v>1789</v>
      </c>
      <c r="H181" s="368" t="s">
        <v>1790</v>
      </c>
      <c r="I181" s="370">
        <v>157.68</v>
      </c>
      <c r="J181" s="370">
        <v>108</v>
      </c>
      <c r="K181" s="371">
        <v>16596.23</v>
      </c>
    </row>
    <row r="182" spans="1:11" ht="14.4" customHeight="1" x14ac:dyDescent="0.3">
      <c r="A182" s="366" t="s">
        <v>398</v>
      </c>
      <c r="B182" s="367" t="s">
        <v>400</v>
      </c>
      <c r="C182" s="368" t="s">
        <v>412</v>
      </c>
      <c r="D182" s="369" t="s">
        <v>413</v>
      </c>
      <c r="E182" s="368" t="s">
        <v>1465</v>
      </c>
      <c r="F182" s="369" t="s">
        <v>1466</v>
      </c>
      <c r="G182" s="368" t="s">
        <v>1791</v>
      </c>
      <c r="H182" s="368" t="s">
        <v>1792</v>
      </c>
      <c r="I182" s="370">
        <v>140.37</v>
      </c>
      <c r="J182" s="370">
        <v>36</v>
      </c>
      <c r="K182" s="371">
        <v>5053.28</v>
      </c>
    </row>
    <row r="183" spans="1:11" ht="14.4" customHeight="1" x14ac:dyDescent="0.3">
      <c r="A183" s="366" t="s">
        <v>398</v>
      </c>
      <c r="B183" s="367" t="s">
        <v>400</v>
      </c>
      <c r="C183" s="368" t="s">
        <v>412</v>
      </c>
      <c r="D183" s="369" t="s">
        <v>413</v>
      </c>
      <c r="E183" s="368" t="s">
        <v>1465</v>
      </c>
      <c r="F183" s="369" t="s">
        <v>1466</v>
      </c>
      <c r="G183" s="368" t="s">
        <v>1793</v>
      </c>
      <c r="H183" s="368" t="s">
        <v>1794</v>
      </c>
      <c r="I183" s="370">
        <v>31.215</v>
      </c>
      <c r="J183" s="370">
        <v>180</v>
      </c>
      <c r="K183" s="371">
        <v>5476.079999999999</v>
      </c>
    </row>
    <row r="184" spans="1:11" ht="14.4" customHeight="1" x14ac:dyDescent="0.3">
      <c r="A184" s="366" t="s">
        <v>398</v>
      </c>
      <c r="B184" s="367" t="s">
        <v>400</v>
      </c>
      <c r="C184" s="368" t="s">
        <v>412</v>
      </c>
      <c r="D184" s="369" t="s">
        <v>413</v>
      </c>
      <c r="E184" s="368" t="s">
        <v>1465</v>
      </c>
      <c r="F184" s="369" t="s">
        <v>1466</v>
      </c>
      <c r="G184" s="368" t="s">
        <v>1662</v>
      </c>
      <c r="H184" s="368" t="s">
        <v>1663</v>
      </c>
      <c r="I184" s="370">
        <v>75.040000000000006</v>
      </c>
      <c r="J184" s="370">
        <v>72</v>
      </c>
      <c r="K184" s="371">
        <v>5402.7</v>
      </c>
    </row>
    <row r="185" spans="1:11" ht="14.4" customHeight="1" x14ac:dyDescent="0.3">
      <c r="A185" s="366" t="s">
        <v>398</v>
      </c>
      <c r="B185" s="367" t="s">
        <v>400</v>
      </c>
      <c r="C185" s="368" t="s">
        <v>412</v>
      </c>
      <c r="D185" s="369" t="s">
        <v>413</v>
      </c>
      <c r="E185" s="368" t="s">
        <v>1465</v>
      </c>
      <c r="F185" s="369" t="s">
        <v>1466</v>
      </c>
      <c r="G185" s="368" t="s">
        <v>1795</v>
      </c>
      <c r="H185" s="368" t="s">
        <v>1796</v>
      </c>
      <c r="I185" s="370">
        <v>113.85</v>
      </c>
      <c r="J185" s="370">
        <v>36</v>
      </c>
      <c r="K185" s="371">
        <v>4098.6000000000004</v>
      </c>
    </row>
    <row r="186" spans="1:11" ht="14.4" customHeight="1" x14ac:dyDescent="0.3">
      <c r="A186" s="366" t="s">
        <v>398</v>
      </c>
      <c r="B186" s="367" t="s">
        <v>400</v>
      </c>
      <c r="C186" s="368" t="s">
        <v>412</v>
      </c>
      <c r="D186" s="369" t="s">
        <v>413</v>
      </c>
      <c r="E186" s="368" t="s">
        <v>1465</v>
      </c>
      <c r="F186" s="369" t="s">
        <v>1466</v>
      </c>
      <c r="G186" s="368" t="s">
        <v>1664</v>
      </c>
      <c r="H186" s="368" t="s">
        <v>1665</v>
      </c>
      <c r="I186" s="370">
        <v>145.27000000000001</v>
      </c>
      <c r="J186" s="370">
        <v>48</v>
      </c>
      <c r="K186" s="371">
        <v>6972.96</v>
      </c>
    </row>
    <row r="187" spans="1:11" ht="14.4" customHeight="1" x14ac:dyDescent="0.3">
      <c r="A187" s="366" t="s">
        <v>398</v>
      </c>
      <c r="B187" s="367" t="s">
        <v>400</v>
      </c>
      <c r="C187" s="368" t="s">
        <v>412</v>
      </c>
      <c r="D187" s="369" t="s">
        <v>413</v>
      </c>
      <c r="E187" s="368" t="s">
        <v>1465</v>
      </c>
      <c r="F187" s="369" t="s">
        <v>1466</v>
      </c>
      <c r="G187" s="368" t="s">
        <v>1797</v>
      </c>
      <c r="H187" s="368" t="s">
        <v>1798</v>
      </c>
      <c r="I187" s="370">
        <v>718.3</v>
      </c>
      <c r="J187" s="370">
        <v>24</v>
      </c>
      <c r="K187" s="371">
        <v>17239.29</v>
      </c>
    </row>
    <row r="188" spans="1:11" ht="14.4" customHeight="1" x14ac:dyDescent="0.3">
      <c r="A188" s="366" t="s">
        <v>398</v>
      </c>
      <c r="B188" s="367" t="s">
        <v>400</v>
      </c>
      <c r="C188" s="368" t="s">
        <v>412</v>
      </c>
      <c r="D188" s="369" t="s">
        <v>413</v>
      </c>
      <c r="E188" s="368" t="s">
        <v>1465</v>
      </c>
      <c r="F188" s="369" t="s">
        <v>1466</v>
      </c>
      <c r="G188" s="368" t="s">
        <v>1668</v>
      </c>
      <c r="H188" s="368" t="s">
        <v>1669</v>
      </c>
      <c r="I188" s="370">
        <v>70.53</v>
      </c>
      <c r="J188" s="370">
        <v>360</v>
      </c>
      <c r="K188" s="371">
        <v>24744.899999999998</v>
      </c>
    </row>
    <row r="189" spans="1:11" ht="14.4" customHeight="1" x14ac:dyDescent="0.3">
      <c r="A189" s="366" t="s">
        <v>398</v>
      </c>
      <c r="B189" s="367" t="s">
        <v>400</v>
      </c>
      <c r="C189" s="368" t="s">
        <v>412</v>
      </c>
      <c r="D189" s="369" t="s">
        <v>413</v>
      </c>
      <c r="E189" s="368" t="s">
        <v>1465</v>
      </c>
      <c r="F189" s="369" t="s">
        <v>1466</v>
      </c>
      <c r="G189" s="368" t="s">
        <v>1799</v>
      </c>
      <c r="H189" s="368" t="s">
        <v>1800</v>
      </c>
      <c r="I189" s="370">
        <v>136.62</v>
      </c>
      <c r="J189" s="370">
        <v>120</v>
      </c>
      <c r="K189" s="371">
        <v>16394.88</v>
      </c>
    </row>
    <row r="190" spans="1:11" ht="14.4" customHeight="1" x14ac:dyDescent="0.3">
      <c r="A190" s="366" t="s">
        <v>398</v>
      </c>
      <c r="B190" s="367" t="s">
        <v>400</v>
      </c>
      <c r="C190" s="368" t="s">
        <v>412</v>
      </c>
      <c r="D190" s="369" t="s">
        <v>413</v>
      </c>
      <c r="E190" s="368" t="s">
        <v>1465</v>
      </c>
      <c r="F190" s="369" t="s">
        <v>1466</v>
      </c>
      <c r="G190" s="368" t="s">
        <v>1670</v>
      </c>
      <c r="H190" s="368" t="s">
        <v>1671</v>
      </c>
      <c r="I190" s="370">
        <v>99.29</v>
      </c>
      <c r="J190" s="370">
        <v>264</v>
      </c>
      <c r="K190" s="371">
        <v>25827.780000000006</v>
      </c>
    </row>
    <row r="191" spans="1:11" ht="14.4" customHeight="1" x14ac:dyDescent="0.3">
      <c r="A191" s="366" t="s">
        <v>398</v>
      </c>
      <c r="B191" s="367" t="s">
        <v>400</v>
      </c>
      <c r="C191" s="368" t="s">
        <v>412</v>
      </c>
      <c r="D191" s="369" t="s">
        <v>413</v>
      </c>
      <c r="E191" s="368" t="s">
        <v>1465</v>
      </c>
      <c r="F191" s="369" t="s">
        <v>1466</v>
      </c>
      <c r="G191" s="368" t="s">
        <v>1672</v>
      </c>
      <c r="H191" s="368" t="s">
        <v>1673</v>
      </c>
      <c r="I191" s="370">
        <v>106.96</v>
      </c>
      <c r="J191" s="370">
        <v>36</v>
      </c>
      <c r="K191" s="371">
        <v>3659.5800000000004</v>
      </c>
    </row>
    <row r="192" spans="1:11" ht="14.4" customHeight="1" x14ac:dyDescent="0.3">
      <c r="A192" s="366" t="s">
        <v>398</v>
      </c>
      <c r="B192" s="367" t="s">
        <v>400</v>
      </c>
      <c r="C192" s="368" t="s">
        <v>412</v>
      </c>
      <c r="D192" s="369" t="s">
        <v>413</v>
      </c>
      <c r="E192" s="368" t="s">
        <v>1465</v>
      </c>
      <c r="F192" s="369" t="s">
        <v>1466</v>
      </c>
      <c r="G192" s="368" t="s">
        <v>1801</v>
      </c>
      <c r="H192" s="368" t="s">
        <v>1802</v>
      </c>
      <c r="I192" s="370">
        <v>106.99</v>
      </c>
      <c r="J192" s="370">
        <v>36</v>
      </c>
      <c r="K192" s="371">
        <v>3851.55</v>
      </c>
    </row>
    <row r="193" spans="1:11" ht="14.4" customHeight="1" x14ac:dyDescent="0.3">
      <c r="A193" s="366" t="s">
        <v>398</v>
      </c>
      <c r="B193" s="367" t="s">
        <v>400</v>
      </c>
      <c r="C193" s="368" t="s">
        <v>412</v>
      </c>
      <c r="D193" s="369" t="s">
        <v>413</v>
      </c>
      <c r="E193" s="368" t="s">
        <v>1465</v>
      </c>
      <c r="F193" s="369" t="s">
        <v>1466</v>
      </c>
      <c r="G193" s="368" t="s">
        <v>1803</v>
      </c>
      <c r="H193" s="368" t="s">
        <v>1804</v>
      </c>
      <c r="I193" s="370">
        <v>113.26666666666667</v>
      </c>
      <c r="J193" s="370">
        <v>216</v>
      </c>
      <c r="K193" s="371">
        <v>24047.599999999999</v>
      </c>
    </row>
    <row r="194" spans="1:11" ht="14.4" customHeight="1" x14ac:dyDescent="0.3">
      <c r="A194" s="366" t="s">
        <v>398</v>
      </c>
      <c r="B194" s="367" t="s">
        <v>400</v>
      </c>
      <c r="C194" s="368" t="s">
        <v>412</v>
      </c>
      <c r="D194" s="369" t="s">
        <v>413</v>
      </c>
      <c r="E194" s="368" t="s">
        <v>1465</v>
      </c>
      <c r="F194" s="369" t="s">
        <v>1466</v>
      </c>
      <c r="G194" s="368" t="s">
        <v>1805</v>
      </c>
      <c r="H194" s="368" t="s">
        <v>1806</v>
      </c>
      <c r="I194" s="370">
        <v>153.22</v>
      </c>
      <c r="J194" s="370">
        <v>24</v>
      </c>
      <c r="K194" s="371">
        <v>3677.34</v>
      </c>
    </row>
    <row r="195" spans="1:11" ht="14.4" customHeight="1" x14ac:dyDescent="0.3">
      <c r="A195" s="366" t="s">
        <v>398</v>
      </c>
      <c r="B195" s="367" t="s">
        <v>400</v>
      </c>
      <c r="C195" s="368" t="s">
        <v>412</v>
      </c>
      <c r="D195" s="369" t="s">
        <v>413</v>
      </c>
      <c r="E195" s="368" t="s">
        <v>1465</v>
      </c>
      <c r="F195" s="369" t="s">
        <v>1466</v>
      </c>
      <c r="G195" s="368" t="s">
        <v>1807</v>
      </c>
      <c r="H195" s="368" t="s">
        <v>1808</v>
      </c>
      <c r="I195" s="370">
        <v>181.43</v>
      </c>
      <c r="J195" s="370">
        <v>36</v>
      </c>
      <c r="K195" s="371">
        <v>6531.31</v>
      </c>
    </row>
    <row r="196" spans="1:11" ht="14.4" customHeight="1" x14ac:dyDescent="0.3">
      <c r="A196" s="366" t="s">
        <v>398</v>
      </c>
      <c r="B196" s="367" t="s">
        <v>400</v>
      </c>
      <c r="C196" s="368" t="s">
        <v>412</v>
      </c>
      <c r="D196" s="369" t="s">
        <v>413</v>
      </c>
      <c r="E196" s="368" t="s">
        <v>1465</v>
      </c>
      <c r="F196" s="369" t="s">
        <v>1466</v>
      </c>
      <c r="G196" s="368" t="s">
        <v>1809</v>
      </c>
      <c r="H196" s="368" t="s">
        <v>1810</v>
      </c>
      <c r="I196" s="370">
        <v>64.819999999999993</v>
      </c>
      <c r="J196" s="370">
        <v>72</v>
      </c>
      <c r="K196" s="371">
        <v>4667.12</v>
      </c>
    </row>
    <row r="197" spans="1:11" ht="14.4" customHeight="1" x14ac:dyDescent="0.3">
      <c r="A197" s="366" t="s">
        <v>398</v>
      </c>
      <c r="B197" s="367" t="s">
        <v>400</v>
      </c>
      <c r="C197" s="368" t="s">
        <v>412</v>
      </c>
      <c r="D197" s="369" t="s">
        <v>413</v>
      </c>
      <c r="E197" s="368" t="s">
        <v>1465</v>
      </c>
      <c r="F197" s="369" t="s">
        <v>1466</v>
      </c>
      <c r="G197" s="368" t="s">
        <v>1674</v>
      </c>
      <c r="H197" s="368" t="s">
        <v>1675</v>
      </c>
      <c r="I197" s="370">
        <v>131.42666666666668</v>
      </c>
      <c r="J197" s="370">
        <v>96</v>
      </c>
      <c r="K197" s="371">
        <v>12401.279999999999</v>
      </c>
    </row>
    <row r="198" spans="1:11" ht="14.4" customHeight="1" x14ac:dyDescent="0.3">
      <c r="A198" s="366" t="s">
        <v>398</v>
      </c>
      <c r="B198" s="367" t="s">
        <v>400</v>
      </c>
      <c r="C198" s="368" t="s">
        <v>412</v>
      </c>
      <c r="D198" s="369" t="s">
        <v>413</v>
      </c>
      <c r="E198" s="368" t="s">
        <v>1465</v>
      </c>
      <c r="F198" s="369" t="s">
        <v>1466</v>
      </c>
      <c r="G198" s="368" t="s">
        <v>1811</v>
      </c>
      <c r="H198" s="368" t="s">
        <v>1812</v>
      </c>
      <c r="I198" s="370">
        <v>177.26</v>
      </c>
      <c r="J198" s="370">
        <v>48</v>
      </c>
      <c r="K198" s="371">
        <v>8508.68</v>
      </c>
    </row>
    <row r="199" spans="1:11" ht="14.4" customHeight="1" x14ac:dyDescent="0.3">
      <c r="A199" s="366" t="s">
        <v>398</v>
      </c>
      <c r="B199" s="367" t="s">
        <v>400</v>
      </c>
      <c r="C199" s="368" t="s">
        <v>412</v>
      </c>
      <c r="D199" s="369" t="s">
        <v>413</v>
      </c>
      <c r="E199" s="368" t="s">
        <v>1465</v>
      </c>
      <c r="F199" s="369" t="s">
        <v>1466</v>
      </c>
      <c r="G199" s="368" t="s">
        <v>1680</v>
      </c>
      <c r="H199" s="368" t="s">
        <v>1681</v>
      </c>
      <c r="I199" s="370">
        <v>110.5</v>
      </c>
      <c r="J199" s="370">
        <v>12</v>
      </c>
      <c r="K199" s="371">
        <v>1326.02</v>
      </c>
    </row>
    <row r="200" spans="1:11" ht="14.4" customHeight="1" x14ac:dyDescent="0.3">
      <c r="A200" s="366" t="s">
        <v>398</v>
      </c>
      <c r="B200" s="367" t="s">
        <v>400</v>
      </c>
      <c r="C200" s="368" t="s">
        <v>412</v>
      </c>
      <c r="D200" s="369" t="s">
        <v>413</v>
      </c>
      <c r="E200" s="368" t="s">
        <v>1465</v>
      </c>
      <c r="F200" s="369" t="s">
        <v>1466</v>
      </c>
      <c r="G200" s="368" t="s">
        <v>1682</v>
      </c>
      <c r="H200" s="368" t="s">
        <v>1683</v>
      </c>
      <c r="I200" s="370">
        <v>118.11</v>
      </c>
      <c r="J200" s="370">
        <v>72</v>
      </c>
      <c r="K200" s="371">
        <v>8503.9399999999987</v>
      </c>
    </row>
    <row r="201" spans="1:11" ht="14.4" customHeight="1" x14ac:dyDescent="0.3">
      <c r="A201" s="366" t="s">
        <v>398</v>
      </c>
      <c r="B201" s="367" t="s">
        <v>400</v>
      </c>
      <c r="C201" s="368" t="s">
        <v>412</v>
      </c>
      <c r="D201" s="369" t="s">
        <v>413</v>
      </c>
      <c r="E201" s="368" t="s">
        <v>1465</v>
      </c>
      <c r="F201" s="369" t="s">
        <v>1466</v>
      </c>
      <c r="G201" s="368" t="s">
        <v>1682</v>
      </c>
      <c r="H201" s="368" t="s">
        <v>1684</v>
      </c>
      <c r="I201" s="370">
        <v>118.11</v>
      </c>
      <c r="J201" s="370">
        <v>24</v>
      </c>
      <c r="K201" s="371">
        <v>2834.68</v>
      </c>
    </row>
    <row r="202" spans="1:11" ht="14.4" customHeight="1" x14ac:dyDescent="0.3">
      <c r="A202" s="366" t="s">
        <v>398</v>
      </c>
      <c r="B202" s="367" t="s">
        <v>400</v>
      </c>
      <c r="C202" s="368" t="s">
        <v>412</v>
      </c>
      <c r="D202" s="369" t="s">
        <v>413</v>
      </c>
      <c r="E202" s="368" t="s">
        <v>1465</v>
      </c>
      <c r="F202" s="369" t="s">
        <v>1466</v>
      </c>
      <c r="G202" s="368" t="s">
        <v>1813</v>
      </c>
      <c r="H202" s="368" t="s">
        <v>1814</v>
      </c>
      <c r="I202" s="370">
        <v>151.47</v>
      </c>
      <c r="J202" s="370">
        <v>72</v>
      </c>
      <c r="K202" s="371">
        <v>10628.539999999999</v>
      </c>
    </row>
    <row r="203" spans="1:11" ht="14.4" customHeight="1" x14ac:dyDescent="0.3">
      <c r="A203" s="366" t="s">
        <v>398</v>
      </c>
      <c r="B203" s="367" t="s">
        <v>400</v>
      </c>
      <c r="C203" s="368" t="s">
        <v>412</v>
      </c>
      <c r="D203" s="369" t="s">
        <v>413</v>
      </c>
      <c r="E203" s="368" t="s">
        <v>1465</v>
      </c>
      <c r="F203" s="369" t="s">
        <v>1466</v>
      </c>
      <c r="G203" s="368" t="s">
        <v>1815</v>
      </c>
      <c r="H203" s="368" t="s">
        <v>1816</v>
      </c>
      <c r="I203" s="370">
        <v>121.23</v>
      </c>
      <c r="J203" s="370">
        <v>24</v>
      </c>
      <c r="K203" s="371">
        <v>2909.46</v>
      </c>
    </row>
    <row r="204" spans="1:11" ht="14.4" customHeight="1" x14ac:dyDescent="0.3">
      <c r="A204" s="366" t="s">
        <v>398</v>
      </c>
      <c r="B204" s="367" t="s">
        <v>400</v>
      </c>
      <c r="C204" s="368" t="s">
        <v>412</v>
      </c>
      <c r="D204" s="369" t="s">
        <v>413</v>
      </c>
      <c r="E204" s="368" t="s">
        <v>1465</v>
      </c>
      <c r="F204" s="369" t="s">
        <v>1466</v>
      </c>
      <c r="G204" s="368" t="s">
        <v>1817</v>
      </c>
      <c r="H204" s="368" t="s">
        <v>1818</v>
      </c>
      <c r="I204" s="370">
        <v>138.69999999999999</v>
      </c>
      <c r="J204" s="370">
        <v>72</v>
      </c>
      <c r="K204" s="371">
        <v>9986.7199999999993</v>
      </c>
    </row>
    <row r="205" spans="1:11" ht="14.4" customHeight="1" x14ac:dyDescent="0.3">
      <c r="A205" s="366" t="s">
        <v>398</v>
      </c>
      <c r="B205" s="367" t="s">
        <v>400</v>
      </c>
      <c r="C205" s="368" t="s">
        <v>412</v>
      </c>
      <c r="D205" s="369" t="s">
        <v>413</v>
      </c>
      <c r="E205" s="368" t="s">
        <v>1465</v>
      </c>
      <c r="F205" s="369" t="s">
        <v>1466</v>
      </c>
      <c r="G205" s="368" t="s">
        <v>1819</v>
      </c>
      <c r="H205" s="368" t="s">
        <v>1820</v>
      </c>
      <c r="I205" s="370">
        <v>188.6</v>
      </c>
      <c r="J205" s="370">
        <v>36</v>
      </c>
      <c r="K205" s="371">
        <v>6789.6</v>
      </c>
    </row>
    <row r="206" spans="1:11" ht="14.4" customHeight="1" x14ac:dyDescent="0.3">
      <c r="A206" s="366" t="s">
        <v>398</v>
      </c>
      <c r="B206" s="367" t="s">
        <v>400</v>
      </c>
      <c r="C206" s="368" t="s">
        <v>412</v>
      </c>
      <c r="D206" s="369" t="s">
        <v>413</v>
      </c>
      <c r="E206" s="368" t="s">
        <v>1465</v>
      </c>
      <c r="F206" s="369" t="s">
        <v>1466</v>
      </c>
      <c r="G206" s="368" t="s">
        <v>1821</v>
      </c>
      <c r="H206" s="368" t="s">
        <v>1822</v>
      </c>
      <c r="I206" s="370">
        <v>119.1</v>
      </c>
      <c r="J206" s="370">
        <v>48</v>
      </c>
      <c r="K206" s="371">
        <v>5716.84</v>
      </c>
    </row>
    <row r="207" spans="1:11" ht="14.4" customHeight="1" x14ac:dyDescent="0.3">
      <c r="A207" s="366" t="s">
        <v>398</v>
      </c>
      <c r="B207" s="367" t="s">
        <v>400</v>
      </c>
      <c r="C207" s="368" t="s">
        <v>412</v>
      </c>
      <c r="D207" s="369" t="s">
        <v>413</v>
      </c>
      <c r="E207" s="368" t="s">
        <v>1469</v>
      </c>
      <c r="F207" s="369" t="s">
        <v>1470</v>
      </c>
      <c r="G207" s="368" t="s">
        <v>1823</v>
      </c>
      <c r="H207" s="368" t="s">
        <v>1824</v>
      </c>
      <c r="I207" s="370">
        <v>11.01</v>
      </c>
      <c r="J207" s="370">
        <v>240</v>
      </c>
      <c r="K207" s="371">
        <v>2642.4</v>
      </c>
    </row>
    <row r="208" spans="1:11" ht="14.4" customHeight="1" x14ac:dyDescent="0.3">
      <c r="A208" s="366" t="s">
        <v>398</v>
      </c>
      <c r="B208" s="367" t="s">
        <v>400</v>
      </c>
      <c r="C208" s="368" t="s">
        <v>412</v>
      </c>
      <c r="D208" s="369" t="s">
        <v>413</v>
      </c>
      <c r="E208" s="368" t="s">
        <v>1469</v>
      </c>
      <c r="F208" s="369" t="s">
        <v>1470</v>
      </c>
      <c r="G208" s="368" t="s">
        <v>1825</v>
      </c>
      <c r="H208" s="368" t="s">
        <v>1826</v>
      </c>
      <c r="I208" s="370">
        <v>0.78</v>
      </c>
      <c r="J208" s="370">
        <v>1000</v>
      </c>
      <c r="K208" s="371">
        <v>780</v>
      </c>
    </row>
    <row r="209" spans="1:11" ht="14.4" customHeight="1" x14ac:dyDescent="0.3">
      <c r="A209" s="366" t="s">
        <v>398</v>
      </c>
      <c r="B209" s="367" t="s">
        <v>400</v>
      </c>
      <c r="C209" s="368" t="s">
        <v>406</v>
      </c>
      <c r="D209" s="369" t="s">
        <v>407</v>
      </c>
      <c r="E209" s="368" t="s">
        <v>1455</v>
      </c>
      <c r="F209" s="369" t="s">
        <v>1456</v>
      </c>
      <c r="G209" s="368" t="s">
        <v>1471</v>
      </c>
      <c r="H209" s="368" t="s">
        <v>1472</v>
      </c>
      <c r="I209" s="370">
        <v>183.13</v>
      </c>
      <c r="J209" s="370">
        <v>1</v>
      </c>
      <c r="K209" s="371">
        <v>183.13</v>
      </c>
    </row>
    <row r="210" spans="1:11" ht="14.4" customHeight="1" x14ac:dyDescent="0.3">
      <c r="A210" s="366" t="s">
        <v>398</v>
      </c>
      <c r="B210" s="367" t="s">
        <v>400</v>
      </c>
      <c r="C210" s="368" t="s">
        <v>406</v>
      </c>
      <c r="D210" s="369" t="s">
        <v>407</v>
      </c>
      <c r="E210" s="368" t="s">
        <v>1455</v>
      </c>
      <c r="F210" s="369" t="s">
        <v>1456</v>
      </c>
      <c r="G210" s="368" t="s">
        <v>1471</v>
      </c>
      <c r="H210" s="368" t="s">
        <v>1473</v>
      </c>
      <c r="I210" s="370">
        <v>183.09</v>
      </c>
      <c r="J210" s="370">
        <v>1</v>
      </c>
      <c r="K210" s="371">
        <v>183.09</v>
      </c>
    </row>
    <row r="211" spans="1:11" ht="14.4" customHeight="1" x14ac:dyDescent="0.3">
      <c r="A211" s="366" t="s">
        <v>398</v>
      </c>
      <c r="B211" s="367" t="s">
        <v>400</v>
      </c>
      <c r="C211" s="368" t="s">
        <v>406</v>
      </c>
      <c r="D211" s="369" t="s">
        <v>407</v>
      </c>
      <c r="E211" s="368" t="s">
        <v>1455</v>
      </c>
      <c r="F211" s="369" t="s">
        <v>1456</v>
      </c>
      <c r="G211" s="368" t="s">
        <v>1474</v>
      </c>
      <c r="H211" s="368" t="s">
        <v>1475</v>
      </c>
      <c r="I211" s="370">
        <v>0.41000000000000009</v>
      </c>
      <c r="J211" s="370">
        <v>2750</v>
      </c>
      <c r="K211" s="371">
        <v>1125.2</v>
      </c>
    </row>
    <row r="212" spans="1:11" ht="14.4" customHeight="1" x14ac:dyDescent="0.3">
      <c r="A212" s="366" t="s">
        <v>398</v>
      </c>
      <c r="B212" s="367" t="s">
        <v>400</v>
      </c>
      <c r="C212" s="368" t="s">
        <v>406</v>
      </c>
      <c r="D212" s="369" t="s">
        <v>407</v>
      </c>
      <c r="E212" s="368" t="s">
        <v>1455</v>
      </c>
      <c r="F212" s="369" t="s">
        <v>1456</v>
      </c>
      <c r="G212" s="368" t="s">
        <v>1476</v>
      </c>
      <c r="H212" s="368" t="s">
        <v>1477</v>
      </c>
      <c r="I212" s="370">
        <v>2.3833333333333333</v>
      </c>
      <c r="J212" s="370">
        <v>280</v>
      </c>
      <c r="K212" s="371">
        <v>667.2</v>
      </c>
    </row>
    <row r="213" spans="1:11" ht="14.4" customHeight="1" x14ac:dyDescent="0.3">
      <c r="A213" s="366" t="s">
        <v>398</v>
      </c>
      <c r="B213" s="367" t="s">
        <v>400</v>
      </c>
      <c r="C213" s="368" t="s">
        <v>406</v>
      </c>
      <c r="D213" s="369" t="s">
        <v>407</v>
      </c>
      <c r="E213" s="368" t="s">
        <v>1455</v>
      </c>
      <c r="F213" s="369" t="s">
        <v>1456</v>
      </c>
      <c r="G213" s="368" t="s">
        <v>1478</v>
      </c>
      <c r="H213" s="368" t="s">
        <v>1479</v>
      </c>
      <c r="I213" s="370">
        <v>3.0933333333333333</v>
      </c>
      <c r="J213" s="370">
        <v>240</v>
      </c>
      <c r="K213" s="371">
        <v>742</v>
      </c>
    </row>
    <row r="214" spans="1:11" ht="14.4" customHeight="1" x14ac:dyDescent="0.3">
      <c r="A214" s="366" t="s">
        <v>398</v>
      </c>
      <c r="B214" s="367" t="s">
        <v>400</v>
      </c>
      <c r="C214" s="368" t="s">
        <v>406</v>
      </c>
      <c r="D214" s="369" t="s">
        <v>407</v>
      </c>
      <c r="E214" s="368" t="s">
        <v>1455</v>
      </c>
      <c r="F214" s="369" t="s">
        <v>1456</v>
      </c>
      <c r="G214" s="368" t="s">
        <v>1480</v>
      </c>
      <c r="H214" s="368" t="s">
        <v>1481</v>
      </c>
      <c r="I214" s="370">
        <v>3.78</v>
      </c>
      <c r="J214" s="370">
        <v>280</v>
      </c>
      <c r="K214" s="371">
        <v>1058.4000000000001</v>
      </c>
    </row>
    <row r="215" spans="1:11" ht="14.4" customHeight="1" x14ac:dyDescent="0.3">
      <c r="A215" s="366" t="s">
        <v>398</v>
      </c>
      <c r="B215" s="367" t="s">
        <v>400</v>
      </c>
      <c r="C215" s="368" t="s">
        <v>406</v>
      </c>
      <c r="D215" s="369" t="s">
        <v>407</v>
      </c>
      <c r="E215" s="368" t="s">
        <v>1455</v>
      </c>
      <c r="F215" s="369" t="s">
        <v>1456</v>
      </c>
      <c r="G215" s="368" t="s">
        <v>1722</v>
      </c>
      <c r="H215" s="368" t="s">
        <v>1723</v>
      </c>
      <c r="I215" s="370">
        <v>7.31</v>
      </c>
      <c r="J215" s="370">
        <v>50</v>
      </c>
      <c r="K215" s="371">
        <v>365.5</v>
      </c>
    </row>
    <row r="216" spans="1:11" ht="14.4" customHeight="1" x14ac:dyDescent="0.3">
      <c r="A216" s="366" t="s">
        <v>398</v>
      </c>
      <c r="B216" s="367" t="s">
        <v>400</v>
      </c>
      <c r="C216" s="368" t="s">
        <v>406</v>
      </c>
      <c r="D216" s="369" t="s">
        <v>407</v>
      </c>
      <c r="E216" s="368" t="s">
        <v>1455</v>
      </c>
      <c r="F216" s="369" t="s">
        <v>1456</v>
      </c>
      <c r="G216" s="368" t="s">
        <v>1482</v>
      </c>
      <c r="H216" s="368" t="s">
        <v>1483</v>
      </c>
      <c r="I216" s="370">
        <v>210.69</v>
      </c>
      <c r="J216" s="370">
        <v>2</v>
      </c>
      <c r="K216" s="371">
        <v>421.38</v>
      </c>
    </row>
    <row r="217" spans="1:11" ht="14.4" customHeight="1" x14ac:dyDescent="0.3">
      <c r="A217" s="366" t="s">
        <v>398</v>
      </c>
      <c r="B217" s="367" t="s">
        <v>400</v>
      </c>
      <c r="C217" s="368" t="s">
        <v>406</v>
      </c>
      <c r="D217" s="369" t="s">
        <v>407</v>
      </c>
      <c r="E217" s="368" t="s">
        <v>1455</v>
      </c>
      <c r="F217" s="369" t="s">
        <v>1456</v>
      </c>
      <c r="G217" s="368" t="s">
        <v>1484</v>
      </c>
      <c r="H217" s="368" t="s">
        <v>1485</v>
      </c>
      <c r="I217" s="370">
        <v>3.016</v>
      </c>
      <c r="J217" s="370">
        <v>2200</v>
      </c>
      <c r="K217" s="371">
        <v>6638.8</v>
      </c>
    </row>
    <row r="218" spans="1:11" ht="14.4" customHeight="1" x14ac:dyDescent="0.3">
      <c r="A218" s="366" t="s">
        <v>398</v>
      </c>
      <c r="B218" s="367" t="s">
        <v>400</v>
      </c>
      <c r="C218" s="368" t="s">
        <v>406</v>
      </c>
      <c r="D218" s="369" t="s">
        <v>407</v>
      </c>
      <c r="E218" s="368" t="s">
        <v>1455</v>
      </c>
      <c r="F218" s="369" t="s">
        <v>1456</v>
      </c>
      <c r="G218" s="368" t="s">
        <v>1486</v>
      </c>
      <c r="H218" s="368" t="s">
        <v>1487</v>
      </c>
      <c r="I218" s="370">
        <v>0.84000000000000008</v>
      </c>
      <c r="J218" s="370">
        <v>2500</v>
      </c>
      <c r="K218" s="371">
        <v>2104</v>
      </c>
    </row>
    <row r="219" spans="1:11" ht="14.4" customHeight="1" x14ac:dyDescent="0.3">
      <c r="A219" s="366" t="s">
        <v>398</v>
      </c>
      <c r="B219" s="367" t="s">
        <v>400</v>
      </c>
      <c r="C219" s="368" t="s">
        <v>406</v>
      </c>
      <c r="D219" s="369" t="s">
        <v>407</v>
      </c>
      <c r="E219" s="368" t="s">
        <v>1455</v>
      </c>
      <c r="F219" s="369" t="s">
        <v>1456</v>
      </c>
      <c r="G219" s="368" t="s">
        <v>1488</v>
      </c>
      <c r="H219" s="368" t="s">
        <v>1489</v>
      </c>
      <c r="I219" s="370">
        <v>0.22500000000000001</v>
      </c>
      <c r="J219" s="370">
        <v>2200</v>
      </c>
      <c r="K219" s="371">
        <v>486</v>
      </c>
    </row>
    <row r="220" spans="1:11" ht="14.4" customHeight="1" x14ac:dyDescent="0.3">
      <c r="A220" s="366" t="s">
        <v>398</v>
      </c>
      <c r="B220" s="367" t="s">
        <v>400</v>
      </c>
      <c r="C220" s="368" t="s">
        <v>406</v>
      </c>
      <c r="D220" s="369" t="s">
        <v>407</v>
      </c>
      <c r="E220" s="368" t="s">
        <v>1455</v>
      </c>
      <c r="F220" s="369" t="s">
        <v>1456</v>
      </c>
      <c r="G220" s="368" t="s">
        <v>1490</v>
      </c>
      <c r="H220" s="368" t="s">
        <v>1491</v>
      </c>
      <c r="I220" s="370">
        <v>61.231666666666662</v>
      </c>
      <c r="J220" s="370">
        <v>10</v>
      </c>
      <c r="K220" s="371">
        <v>612.24</v>
      </c>
    </row>
    <row r="221" spans="1:11" ht="14.4" customHeight="1" x14ac:dyDescent="0.3">
      <c r="A221" s="366" t="s">
        <v>398</v>
      </c>
      <c r="B221" s="367" t="s">
        <v>400</v>
      </c>
      <c r="C221" s="368" t="s">
        <v>406</v>
      </c>
      <c r="D221" s="369" t="s">
        <v>407</v>
      </c>
      <c r="E221" s="368" t="s">
        <v>1455</v>
      </c>
      <c r="F221" s="369" t="s">
        <v>1456</v>
      </c>
      <c r="G221" s="368" t="s">
        <v>1490</v>
      </c>
      <c r="H221" s="368" t="s">
        <v>1492</v>
      </c>
      <c r="I221" s="370">
        <v>61.21</v>
      </c>
      <c r="J221" s="370">
        <v>4</v>
      </c>
      <c r="K221" s="371">
        <v>244.84</v>
      </c>
    </row>
    <row r="222" spans="1:11" ht="14.4" customHeight="1" x14ac:dyDescent="0.3">
      <c r="A222" s="366" t="s">
        <v>398</v>
      </c>
      <c r="B222" s="367" t="s">
        <v>400</v>
      </c>
      <c r="C222" s="368" t="s">
        <v>406</v>
      </c>
      <c r="D222" s="369" t="s">
        <v>407</v>
      </c>
      <c r="E222" s="368" t="s">
        <v>1455</v>
      </c>
      <c r="F222" s="369" t="s">
        <v>1456</v>
      </c>
      <c r="G222" s="368" t="s">
        <v>1493</v>
      </c>
      <c r="H222" s="368" t="s">
        <v>1494</v>
      </c>
      <c r="I222" s="370">
        <v>1.0900000000000001</v>
      </c>
      <c r="J222" s="370">
        <v>2250</v>
      </c>
      <c r="K222" s="371">
        <v>2455</v>
      </c>
    </row>
    <row r="223" spans="1:11" ht="14.4" customHeight="1" x14ac:dyDescent="0.3">
      <c r="A223" s="366" t="s">
        <v>398</v>
      </c>
      <c r="B223" s="367" t="s">
        <v>400</v>
      </c>
      <c r="C223" s="368" t="s">
        <v>406</v>
      </c>
      <c r="D223" s="369" t="s">
        <v>407</v>
      </c>
      <c r="E223" s="368" t="s">
        <v>1455</v>
      </c>
      <c r="F223" s="369" t="s">
        <v>1456</v>
      </c>
      <c r="G223" s="368" t="s">
        <v>1493</v>
      </c>
      <c r="H223" s="368" t="s">
        <v>1827</v>
      </c>
      <c r="I223" s="370">
        <v>1.0900000000000001</v>
      </c>
      <c r="J223" s="370">
        <v>1500</v>
      </c>
      <c r="K223" s="371">
        <v>1635</v>
      </c>
    </row>
    <row r="224" spans="1:11" ht="14.4" customHeight="1" x14ac:dyDescent="0.3">
      <c r="A224" s="366" t="s">
        <v>398</v>
      </c>
      <c r="B224" s="367" t="s">
        <v>400</v>
      </c>
      <c r="C224" s="368" t="s">
        <v>406</v>
      </c>
      <c r="D224" s="369" t="s">
        <v>407</v>
      </c>
      <c r="E224" s="368" t="s">
        <v>1455</v>
      </c>
      <c r="F224" s="369" t="s">
        <v>1456</v>
      </c>
      <c r="G224" s="368" t="s">
        <v>1495</v>
      </c>
      <c r="H224" s="368" t="s">
        <v>1496</v>
      </c>
      <c r="I224" s="370">
        <v>4.2649999999999997</v>
      </c>
      <c r="J224" s="370">
        <v>360</v>
      </c>
      <c r="K224" s="371">
        <v>1535.2</v>
      </c>
    </row>
    <row r="225" spans="1:11" ht="14.4" customHeight="1" x14ac:dyDescent="0.3">
      <c r="A225" s="366" t="s">
        <v>398</v>
      </c>
      <c r="B225" s="367" t="s">
        <v>400</v>
      </c>
      <c r="C225" s="368" t="s">
        <v>406</v>
      </c>
      <c r="D225" s="369" t="s">
        <v>407</v>
      </c>
      <c r="E225" s="368" t="s">
        <v>1455</v>
      </c>
      <c r="F225" s="369" t="s">
        <v>1456</v>
      </c>
      <c r="G225" s="368" t="s">
        <v>1828</v>
      </c>
      <c r="H225" s="368" t="s">
        <v>1829</v>
      </c>
      <c r="I225" s="370">
        <v>1.33</v>
      </c>
      <c r="J225" s="370">
        <v>3000</v>
      </c>
      <c r="K225" s="371">
        <v>3993</v>
      </c>
    </row>
    <row r="226" spans="1:11" ht="14.4" customHeight="1" x14ac:dyDescent="0.3">
      <c r="A226" s="366" t="s">
        <v>398</v>
      </c>
      <c r="B226" s="367" t="s">
        <v>400</v>
      </c>
      <c r="C226" s="368" t="s">
        <v>406</v>
      </c>
      <c r="D226" s="369" t="s">
        <v>407</v>
      </c>
      <c r="E226" s="368" t="s">
        <v>1455</v>
      </c>
      <c r="F226" s="369" t="s">
        <v>1456</v>
      </c>
      <c r="G226" s="368" t="s">
        <v>1497</v>
      </c>
      <c r="H226" s="368" t="s">
        <v>1498</v>
      </c>
      <c r="I226" s="370">
        <v>8.68</v>
      </c>
      <c r="J226" s="370">
        <v>200</v>
      </c>
      <c r="K226" s="371">
        <v>1735.35</v>
      </c>
    </row>
    <row r="227" spans="1:11" ht="14.4" customHeight="1" x14ac:dyDescent="0.3">
      <c r="A227" s="366" t="s">
        <v>398</v>
      </c>
      <c r="B227" s="367" t="s">
        <v>400</v>
      </c>
      <c r="C227" s="368" t="s">
        <v>406</v>
      </c>
      <c r="D227" s="369" t="s">
        <v>407</v>
      </c>
      <c r="E227" s="368" t="s">
        <v>1455</v>
      </c>
      <c r="F227" s="369" t="s">
        <v>1456</v>
      </c>
      <c r="G227" s="368" t="s">
        <v>1499</v>
      </c>
      <c r="H227" s="368" t="s">
        <v>1500</v>
      </c>
      <c r="I227" s="370">
        <v>405.49</v>
      </c>
      <c r="J227" s="370">
        <v>1</v>
      </c>
      <c r="K227" s="371">
        <v>405.49</v>
      </c>
    </row>
    <row r="228" spans="1:11" ht="14.4" customHeight="1" x14ac:dyDescent="0.3">
      <c r="A228" s="366" t="s">
        <v>398</v>
      </c>
      <c r="B228" s="367" t="s">
        <v>400</v>
      </c>
      <c r="C228" s="368" t="s">
        <v>406</v>
      </c>
      <c r="D228" s="369" t="s">
        <v>407</v>
      </c>
      <c r="E228" s="368" t="s">
        <v>1455</v>
      </c>
      <c r="F228" s="369" t="s">
        <v>1456</v>
      </c>
      <c r="G228" s="368" t="s">
        <v>1501</v>
      </c>
      <c r="H228" s="368" t="s">
        <v>1502</v>
      </c>
      <c r="I228" s="370">
        <v>12.363333333333335</v>
      </c>
      <c r="J228" s="370">
        <v>250</v>
      </c>
      <c r="K228" s="371">
        <v>3076.44</v>
      </c>
    </row>
    <row r="229" spans="1:11" ht="14.4" customHeight="1" x14ac:dyDescent="0.3">
      <c r="A229" s="366" t="s">
        <v>398</v>
      </c>
      <c r="B229" s="367" t="s">
        <v>400</v>
      </c>
      <c r="C229" s="368" t="s">
        <v>406</v>
      </c>
      <c r="D229" s="369" t="s">
        <v>407</v>
      </c>
      <c r="E229" s="368" t="s">
        <v>1455</v>
      </c>
      <c r="F229" s="369" t="s">
        <v>1456</v>
      </c>
      <c r="G229" s="368" t="s">
        <v>1503</v>
      </c>
      <c r="H229" s="368" t="s">
        <v>1504</v>
      </c>
      <c r="I229" s="370">
        <v>7.1139999999999999</v>
      </c>
      <c r="J229" s="370">
        <v>330</v>
      </c>
      <c r="K229" s="371">
        <v>2430</v>
      </c>
    </row>
    <row r="230" spans="1:11" ht="14.4" customHeight="1" x14ac:dyDescent="0.3">
      <c r="A230" s="366" t="s">
        <v>398</v>
      </c>
      <c r="B230" s="367" t="s">
        <v>400</v>
      </c>
      <c r="C230" s="368" t="s">
        <v>406</v>
      </c>
      <c r="D230" s="369" t="s">
        <v>407</v>
      </c>
      <c r="E230" s="368" t="s">
        <v>1455</v>
      </c>
      <c r="F230" s="369" t="s">
        <v>1456</v>
      </c>
      <c r="G230" s="368" t="s">
        <v>1830</v>
      </c>
      <c r="H230" s="368" t="s">
        <v>1831</v>
      </c>
      <c r="I230" s="370">
        <v>22.2</v>
      </c>
      <c r="J230" s="370">
        <v>30</v>
      </c>
      <c r="K230" s="371">
        <v>665.85</v>
      </c>
    </row>
    <row r="231" spans="1:11" ht="14.4" customHeight="1" x14ac:dyDescent="0.3">
      <c r="A231" s="366" t="s">
        <v>398</v>
      </c>
      <c r="B231" s="367" t="s">
        <v>400</v>
      </c>
      <c r="C231" s="368" t="s">
        <v>406</v>
      </c>
      <c r="D231" s="369" t="s">
        <v>407</v>
      </c>
      <c r="E231" s="368" t="s">
        <v>1455</v>
      </c>
      <c r="F231" s="369" t="s">
        <v>1456</v>
      </c>
      <c r="G231" s="368" t="s">
        <v>1832</v>
      </c>
      <c r="H231" s="368" t="s">
        <v>1833</v>
      </c>
      <c r="I231" s="370">
        <v>18.489999999999998</v>
      </c>
      <c r="J231" s="370">
        <v>50</v>
      </c>
      <c r="K231" s="371">
        <v>924.52</v>
      </c>
    </row>
    <row r="232" spans="1:11" ht="14.4" customHeight="1" x14ac:dyDescent="0.3">
      <c r="A232" s="366" t="s">
        <v>398</v>
      </c>
      <c r="B232" s="367" t="s">
        <v>400</v>
      </c>
      <c r="C232" s="368" t="s">
        <v>406</v>
      </c>
      <c r="D232" s="369" t="s">
        <v>407</v>
      </c>
      <c r="E232" s="368" t="s">
        <v>1455</v>
      </c>
      <c r="F232" s="369" t="s">
        <v>1456</v>
      </c>
      <c r="G232" s="368" t="s">
        <v>1834</v>
      </c>
      <c r="H232" s="368" t="s">
        <v>1835</v>
      </c>
      <c r="I232" s="370">
        <v>9.75</v>
      </c>
      <c r="J232" s="370">
        <v>120</v>
      </c>
      <c r="K232" s="371">
        <v>1170.31</v>
      </c>
    </row>
    <row r="233" spans="1:11" ht="14.4" customHeight="1" x14ac:dyDescent="0.3">
      <c r="A233" s="366" t="s">
        <v>398</v>
      </c>
      <c r="B233" s="367" t="s">
        <v>400</v>
      </c>
      <c r="C233" s="368" t="s">
        <v>406</v>
      </c>
      <c r="D233" s="369" t="s">
        <v>407</v>
      </c>
      <c r="E233" s="368" t="s">
        <v>1455</v>
      </c>
      <c r="F233" s="369" t="s">
        <v>1456</v>
      </c>
      <c r="G233" s="368" t="s">
        <v>1505</v>
      </c>
      <c r="H233" s="368" t="s">
        <v>1506</v>
      </c>
      <c r="I233" s="370">
        <v>1.1757142857142855</v>
      </c>
      <c r="J233" s="370">
        <v>5700</v>
      </c>
      <c r="K233" s="371">
        <v>6712</v>
      </c>
    </row>
    <row r="234" spans="1:11" ht="14.4" customHeight="1" x14ac:dyDescent="0.3">
      <c r="A234" s="366" t="s">
        <v>398</v>
      </c>
      <c r="B234" s="367" t="s">
        <v>400</v>
      </c>
      <c r="C234" s="368" t="s">
        <v>406</v>
      </c>
      <c r="D234" s="369" t="s">
        <v>407</v>
      </c>
      <c r="E234" s="368" t="s">
        <v>1455</v>
      </c>
      <c r="F234" s="369" t="s">
        <v>1456</v>
      </c>
      <c r="G234" s="368" t="s">
        <v>1507</v>
      </c>
      <c r="H234" s="368" t="s">
        <v>1508</v>
      </c>
      <c r="I234" s="370">
        <v>26.161666666666672</v>
      </c>
      <c r="J234" s="370">
        <v>9</v>
      </c>
      <c r="K234" s="371">
        <v>235.48</v>
      </c>
    </row>
    <row r="235" spans="1:11" ht="14.4" customHeight="1" x14ac:dyDescent="0.3">
      <c r="A235" s="366" t="s">
        <v>398</v>
      </c>
      <c r="B235" s="367" t="s">
        <v>400</v>
      </c>
      <c r="C235" s="368" t="s">
        <v>406</v>
      </c>
      <c r="D235" s="369" t="s">
        <v>407</v>
      </c>
      <c r="E235" s="368" t="s">
        <v>1455</v>
      </c>
      <c r="F235" s="369" t="s">
        <v>1456</v>
      </c>
      <c r="G235" s="368" t="s">
        <v>1507</v>
      </c>
      <c r="H235" s="368" t="s">
        <v>1509</v>
      </c>
      <c r="I235" s="370">
        <v>26.17</v>
      </c>
      <c r="J235" s="370">
        <v>2</v>
      </c>
      <c r="K235" s="371">
        <v>52.34</v>
      </c>
    </row>
    <row r="236" spans="1:11" ht="14.4" customHeight="1" x14ac:dyDescent="0.3">
      <c r="A236" s="366" t="s">
        <v>398</v>
      </c>
      <c r="B236" s="367" t="s">
        <v>400</v>
      </c>
      <c r="C236" s="368" t="s">
        <v>406</v>
      </c>
      <c r="D236" s="369" t="s">
        <v>407</v>
      </c>
      <c r="E236" s="368" t="s">
        <v>1455</v>
      </c>
      <c r="F236" s="369" t="s">
        <v>1456</v>
      </c>
      <c r="G236" s="368" t="s">
        <v>1510</v>
      </c>
      <c r="H236" s="368" t="s">
        <v>1511</v>
      </c>
      <c r="I236" s="370">
        <v>9.1149999999999984</v>
      </c>
      <c r="J236" s="370">
        <v>20</v>
      </c>
      <c r="K236" s="371">
        <v>182.3</v>
      </c>
    </row>
    <row r="237" spans="1:11" ht="14.4" customHeight="1" x14ac:dyDescent="0.3">
      <c r="A237" s="366" t="s">
        <v>398</v>
      </c>
      <c r="B237" s="367" t="s">
        <v>400</v>
      </c>
      <c r="C237" s="368" t="s">
        <v>406</v>
      </c>
      <c r="D237" s="369" t="s">
        <v>407</v>
      </c>
      <c r="E237" s="368" t="s">
        <v>1455</v>
      </c>
      <c r="F237" s="369" t="s">
        <v>1456</v>
      </c>
      <c r="G237" s="368" t="s">
        <v>1510</v>
      </c>
      <c r="H237" s="368" t="s">
        <v>1512</v>
      </c>
      <c r="I237" s="370">
        <v>9.1199999999999992</v>
      </c>
      <c r="J237" s="370">
        <v>10</v>
      </c>
      <c r="K237" s="371">
        <v>91.2</v>
      </c>
    </row>
    <row r="238" spans="1:11" ht="14.4" customHeight="1" x14ac:dyDescent="0.3">
      <c r="A238" s="366" t="s">
        <v>398</v>
      </c>
      <c r="B238" s="367" t="s">
        <v>400</v>
      </c>
      <c r="C238" s="368" t="s">
        <v>406</v>
      </c>
      <c r="D238" s="369" t="s">
        <v>407</v>
      </c>
      <c r="E238" s="368" t="s">
        <v>1455</v>
      </c>
      <c r="F238" s="369" t="s">
        <v>1456</v>
      </c>
      <c r="G238" s="368" t="s">
        <v>1836</v>
      </c>
      <c r="H238" s="368" t="s">
        <v>1837</v>
      </c>
      <c r="I238" s="370">
        <v>5.6</v>
      </c>
      <c r="J238" s="370">
        <v>50</v>
      </c>
      <c r="K238" s="371">
        <v>279.76</v>
      </c>
    </row>
    <row r="239" spans="1:11" ht="14.4" customHeight="1" x14ac:dyDescent="0.3">
      <c r="A239" s="366" t="s">
        <v>398</v>
      </c>
      <c r="B239" s="367" t="s">
        <v>400</v>
      </c>
      <c r="C239" s="368" t="s">
        <v>406</v>
      </c>
      <c r="D239" s="369" t="s">
        <v>407</v>
      </c>
      <c r="E239" s="368" t="s">
        <v>1455</v>
      </c>
      <c r="F239" s="369" t="s">
        <v>1456</v>
      </c>
      <c r="G239" s="368" t="s">
        <v>1513</v>
      </c>
      <c r="H239" s="368" t="s">
        <v>1514</v>
      </c>
      <c r="I239" s="370">
        <v>0.85600000000000009</v>
      </c>
      <c r="J239" s="370">
        <v>250</v>
      </c>
      <c r="K239" s="371">
        <v>214</v>
      </c>
    </row>
    <row r="240" spans="1:11" ht="14.4" customHeight="1" x14ac:dyDescent="0.3">
      <c r="A240" s="366" t="s">
        <v>398</v>
      </c>
      <c r="B240" s="367" t="s">
        <v>400</v>
      </c>
      <c r="C240" s="368" t="s">
        <v>406</v>
      </c>
      <c r="D240" s="369" t="s">
        <v>407</v>
      </c>
      <c r="E240" s="368" t="s">
        <v>1455</v>
      </c>
      <c r="F240" s="369" t="s">
        <v>1456</v>
      </c>
      <c r="G240" s="368" t="s">
        <v>1515</v>
      </c>
      <c r="H240" s="368" t="s">
        <v>1516</v>
      </c>
      <c r="I240" s="370">
        <v>1.5166666666666666</v>
      </c>
      <c r="J240" s="370">
        <v>150</v>
      </c>
      <c r="K240" s="371">
        <v>227.5</v>
      </c>
    </row>
    <row r="241" spans="1:11" ht="14.4" customHeight="1" x14ac:dyDescent="0.3">
      <c r="A241" s="366" t="s">
        <v>398</v>
      </c>
      <c r="B241" s="367" t="s">
        <v>400</v>
      </c>
      <c r="C241" s="368" t="s">
        <v>406</v>
      </c>
      <c r="D241" s="369" t="s">
        <v>407</v>
      </c>
      <c r="E241" s="368" t="s">
        <v>1455</v>
      </c>
      <c r="F241" s="369" t="s">
        <v>1456</v>
      </c>
      <c r="G241" s="368" t="s">
        <v>1838</v>
      </c>
      <c r="H241" s="368" t="s">
        <v>1839</v>
      </c>
      <c r="I241" s="370">
        <v>2.06</v>
      </c>
      <c r="J241" s="370">
        <v>100</v>
      </c>
      <c r="K241" s="371">
        <v>206</v>
      </c>
    </row>
    <row r="242" spans="1:11" ht="14.4" customHeight="1" x14ac:dyDescent="0.3">
      <c r="A242" s="366" t="s">
        <v>398</v>
      </c>
      <c r="B242" s="367" t="s">
        <v>400</v>
      </c>
      <c r="C242" s="368" t="s">
        <v>406</v>
      </c>
      <c r="D242" s="369" t="s">
        <v>407</v>
      </c>
      <c r="E242" s="368" t="s">
        <v>1455</v>
      </c>
      <c r="F242" s="369" t="s">
        <v>1456</v>
      </c>
      <c r="G242" s="368" t="s">
        <v>1747</v>
      </c>
      <c r="H242" s="368" t="s">
        <v>1748</v>
      </c>
      <c r="I242" s="370">
        <v>2.68</v>
      </c>
      <c r="J242" s="370">
        <v>200</v>
      </c>
      <c r="K242" s="371">
        <v>535.9</v>
      </c>
    </row>
    <row r="243" spans="1:11" ht="14.4" customHeight="1" x14ac:dyDescent="0.3">
      <c r="A243" s="366" t="s">
        <v>398</v>
      </c>
      <c r="B243" s="367" t="s">
        <v>400</v>
      </c>
      <c r="C243" s="368" t="s">
        <v>406</v>
      </c>
      <c r="D243" s="369" t="s">
        <v>407</v>
      </c>
      <c r="E243" s="368" t="s">
        <v>1455</v>
      </c>
      <c r="F243" s="369" t="s">
        <v>1456</v>
      </c>
      <c r="G243" s="368" t="s">
        <v>1519</v>
      </c>
      <c r="H243" s="368" t="s">
        <v>1520</v>
      </c>
      <c r="I243" s="370">
        <v>0.91</v>
      </c>
      <c r="J243" s="370">
        <v>500</v>
      </c>
      <c r="K243" s="371">
        <v>455.4</v>
      </c>
    </row>
    <row r="244" spans="1:11" ht="14.4" customHeight="1" x14ac:dyDescent="0.3">
      <c r="A244" s="366" t="s">
        <v>398</v>
      </c>
      <c r="B244" s="367" t="s">
        <v>400</v>
      </c>
      <c r="C244" s="368" t="s">
        <v>406</v>
      </c>
      <c r="D244" s="369" t="s">
        <v>407</v>
      </c>
      <c r="E244" s="368" t="s">
        <v>1455</v>
      </c>
      <c r="F244" s="369" t="s">
        <v>1456</v>
      </c>
      <c r="G244" s="368" t="s">
        <v>1840</v>
      </c>
      <c r="H244" s="368" t="s">
        <v>1841</v>
      </c>
      <c r="I244" s="370">
        <v>6.99</v>
      </c>
      <c r="J244" s="370">
        <v>50</v>
      </c>
      <c r="K244" s="371">
        <v>349.6</v>
      </c>
    </row>
    <row r="245" spans="1:11" ht="14.4" customHeight="1" x14ac:dyDescent="0.3">
      <c r="A245" s="366" t="s">
        <v>398</v>
      </c>
      <c r="B245" s="367" t="s">
        <v>400</v>
      </c>
      <c r="C245" s="368" t="s">
        <v>406</v>
      </c>
      <c r="D245" s="369" t="s">
        <v>407</v>
      </c>
      <c r="E245" s="368" t="s">
        <v>1455</v>
      </c>
      <c r="F245" s="369" t="s">
        <v>1456</v>
      </c>
      <c r="G245" s="368" t="s">
        <v>1842</v>
      </c>
      <c r="H245" s="368" t="s">
        <v>1843</v>
      </c>
      <c r="I245" s="370">
        <v>10.15</v>
      </c>
      <c r="J245" s="370">
        <v>250</v>
      </c>
      <c r="K245" s="371">
        <v>2538.69</v>
      </c>
    </row>
    <row r="246" spans="1:11" ht="14.4" customHeight="1" x14ac:dyDescent="0.3">
      <c r="A246" s="366" t="s">
        <v>398</v>
      </c>
      <c r="B246" s="367" t="s">
        <v>400</v>
      </c>
      <c r="C246" s="368" t="s">
        <v>406</v>
      </c>
      <c r="D246" s="369" t="s">
        <v>407</v>
      </c>
      <c r="E246" s="368" t="s">
        <v>1455</v>
      </c>
      <c r="F246" s="369" t="s">
        <v>1456</v>
      </c>
      <c r="G246" s="368" t="s">
        <v>1842</v>
      </c>
      <c r="H246" s="368" t="s">
        <v>1844</v>
      </c>
      <c r="I246" s="370">
        <v>10.15</v>
      </c>
      <c r="J246" s="370">
        <v>300</v>
      </c>
      <c r="K246" s="371">
        <v>3046.35</v>
      </c>
    </row>
    <row r="247" spans="1:11" ht="14.4" customHeight="1" x14ac:dyDescent="0.3">
      <c r="A247" s="366" t="s">
        <v>398</v>
      </c>
      <c r="B247" s="367" t="s">
        <v>400</v>
      </c>
      <c r="C247" s="368" t="s">
        <v>406</v>
      </c>
      <c r="D247" s="369" t="s">
        <v>407</v>
      </c>
      <c r="E247" s="368" t="s">
        <v>1455</v>
      </c>
      <c r="F247" s="369" t="s">
        <v>1456</v>
      </c>
      <c r="G247" s="368" t="s">
        <v>1525</v>
      </c>
      <c r="H247" s="368" t="s">
        <v>1526</v>
      </c>
      <c r="I247" s="370">
        <v>38.119999999999997</v>
      </c>
      <c r="J247" s="370">
        <v>10</v>
      </c>
      <c r="K247" s="371">
        <v>381.18</v>
      </c>
    </row>
    <row r="248" spans="1:11" ht="14.4" customHeight="1" x14ac:dyDescent="0.3">
      <c r="A248" s="366" t="s">
        <v>398</v>
      </c>
      <c r="B248" s="367" t="s">
        <v>400</v>
      </c>
      <c r="C248" s="368" t="s">
        <v>406</v>
      </c>
      <c r="D248" s="369" t="s">
        <v>407</v>
      </c>
      <c r="E248" s="368" t="s">
        <v>1455</v>
      </c>
      <c r="F248" s="369" t="s">
        <v>1456</v>
      </c>
      <c r="G248" s="368" t="s">
        <v>1527</v>
      </c>
      <c r="H248" s="368" t="s">
        <v>1528</v>
      </c>
      <c r="I248" s="370">
        <v>5.1766666666666667</v>
      </c>
      <c r="J248" s="370">
        <v>130</v>
      </c>
      <c r="K248" s="371">
        <v>673.05</v>
      </c>
    </row>
    <row r="249" spans="1:11" ht="14.4" customHeight="1" x14ac:dyDescent="0.3">
      <c r="A249" s="366" t="s">
        <v>398</v>
      </c>
      <c r="B249" s="367" t="s">
        <v>400</v>
      </c>
      <c r="C249" s="368" t="s">
        <v>406</v>
      </c>
      <c r="D249" s="369" t="s">
        <v>407</v>
      </c>
      <c r="E249" s="368" t="s">
        <v>1455</v>
      </c>
      <c r="F249" s="369" t="s">
        <v>1456</v>
      </c>
      <c r="G249" s="368" t="s">
        <v>1527</v>
      </c>
      <c r="H249" s="368" t="s">
        <v>1529</v>
      </c>
      <c r="I249" s="370">
        <v>5.1749999999999998</v>
      </c>
      <c r="J249" s="370">
        <v>70</v>
      </c>
      <c r="K249" s="371">
        <v>362.1</v>
      </c>
    </row>
    <row r="250" spans="1:11" ht="14.4" customHeight="1" x14ac:dyDescent="0.3">
      <c r="A250" s="366" t="s">
        <v>398</v>
      </c>
      <c r="B250" s="367" t="s">
        <v>400</v>
      </c>
      <c r="C250" s="368" t="s">
        <v>406</v>
      </c>
      <c r="D250" s="369" t="s">
        <v>407</v>
      </c>
      <c r="E250" s="368" t="s">
        <v>1455</v>
      </c>
      <c r="F250" s="369" t="s">
        <v>1456</v>
      </c>
      <c r="G250" s="368" t="s">
        <v>1845</v>
      </c>
      <c r="H250" s="368" t="s">
        <v>1846</v>
      </c>
      <c r="I250" s="370">
        <v>9.7799999999999994</v>
      </c>
      <c r="J250" s="370">
        <v>150</v>
      </c>
      <c r="K250" s="371">
        <v>1466.25</v>
      </c>
    </row>
    <row r="251" spans="1:11" ht="14.4" customHeight="1" x14ac:dyDescent="0.3">
      <c r="A251" s="366" t="s">
        <v>398</v>
      </c>
      <c r="B251" s="367" t="s">
        <v>400</v>
      </c>
      <c r="C251" s="368" t="s">
        <v>406</v>
      </c>
      <c r="D251" s="369" t="s">
        <v>407</v>
      </c>
      <c r="E251" s="368" t="s">
        <v>1455</v>
      </c>
      <c r="F251" s="369" t="s">
        <v>1456</v>
      </c>
      <c r="G251" s="368" t="s">
        <v>1845</v>
      </c>
      <c r="H251" s="368" t="s">
        <v>1847</v>
      </c>
      <c r="I251" s="370">
        <v>9.7799999999999994</v>
      </c>
      <c r="J251" s="370">
        <v>40</v>
      </c>
      <c r="K251" s="371">
        <v>391</v>
      </c>
    </row>
    <row r="252" spans="1:11" ht="14.4" customHeight="1" x14ac:dyDescent="0.3">
      <c r="A252" s="366" t="s">
        <v>398</v>
      </c>
      <c r="B252" s="367" t="s">
        <v>400</v>
      </c>
      <c r="C252" s="368" t="s">
        <v>406</v>
      </c>
      <c r="D252" s="369" t="s">
        <v>407</v>
      </c>
      <c r="E252" s="368" t="s">
        <v>1455</v>
      </c>
      <c r="F252" s="369" t="s">
        <v>1456</v>
      </c>
      <c r="G252" s="368" t="s">
        <v>1848</v>
      </c>
      <c r="H252" s="368" t="s">
        <v>1849</v>
      </c>
      <c r="I252" s="370">
        <v>3000.01</v>
      </c>
      <c r="J252" s="370">
        <v>1</v>
      </c>
      <c r="K252" s="371">
        <v>3000.01</v>
      </c>
    </row>
    <row r="253" spans="1:11" ht="14.4" customHeight="1" x14ac:dyDescent="0.3">
      <c r="A253" s="366" t="s">
        <v>398</v>
      </c>
      <c r="B253" s="367" t="s">
        <v>400</v>
      </c>
      <c r="C253" s="368" t="s">
        <v>406</v>
      </c>
      <c r="D253" s="369" t="s">
        <v>407</v>
      </c>
      <c r="E253" s="368" t="s">
        <v>1455</v>
      </c>
      <c r="F253" s="369" t="s">
        <v>1456</v>
      </c>
      <c r="G253" s="368" t="s">
        <v>1850</v>
      </c>
      <c r="H253" s="368" t="s">
        <v>1851</v>
      </c>
      <c r="I253" s="370">
        <v>3000</v>
      </c>
      <c r="J253" s="370">
        <v>3</v>
      </c>
      <c r="K253" s="371">
        <v>9000.01</v>
      </c>
    </row>
    <row r="254" spans="1:11" ht="14.4" customHeight="1" x14ac:dyDescent="0.3">
      <c r="A254" s="366" t="s">
        <v>398</v>
      </c>
      <c r="B254" s="367" t="s">
        <v>400</v>
      </c>
      <c r="C254" s="368" t="s">
        <v>406</v>
      </c>
      <c r="D254" s="369" t="s">
        <v>407</v>
      </c>
      <c r="E254" s="368" t="s">
        <v>1455</v>
      </c>
      <c r="F254" s="369" t="s">
        <v>1456</v>
      </c>
      <c r="G254" s="368" t="s">
        <v>1852</v>
      </c>
      <c r="H254" s="368" t="s">
        <v>1853</v>
      </c>
      <c r="I254" s="370">
        <v>3000.01</v>
      </c>
      <c r="J254" s="370">
        <v>1</v>
      </c>
      <c r="K254" s="371">
        <v>3000.01</v>
      </c>
    </row>
    <row r="255" spans="1:11" ht="14.4" customHeight="1" x14ac:dyDescent="0.3">
      <c r="A255" s="366" t="s">
        <v>398</v>
      </c>
      <c r="B255" s="367" t="s">
        <v>400</v>
      </c>
      <c r="C255" s="368" t="s">
        <v>406</v>
      </c>
      <c r="D255" s="369" t="s">
        <v>407</v>
      </c>
      <c r="E255" s="368" t="s">
        <v>1455</v>
      </c>
      <c r="F255" s="369" t="s">
        <v>1456</v>
      </c>
      <c r="G255" s="368" t="s">
        <v>1530</v>
      </c>
      <c r="H255" s="368" t="s">
        <v>1531</v>
      </c>
      <c r="I255" s="370">
        <v>3.45</v>
      </c>
      <c r="J255" s="370">
        <v>130</v>
      </c>
      <c r="K255" s="371">
        <v>448.5</v>
      </c>
    </row>
    <row r="256" spans="1:11" ht="14.4" customHeight="1" x14ac:dyDescent="0.3">
      <c r="A256" s="366" t="s">
        <v>398</v>
      </c>
      <c r="B256" s="367" t="s">
        <v>400</v>
      </c>
      <c r="C256" s="368" t="s">
        <v>406</v>
      </c>
      <c r="D256" s="369" t="s">
        <v>407</v>
      </c>
      <c r="E256" s="368" t="s">
        <v>1457</v>
      </c>
      <c r="F256" s="369" t="s">
        <v>1458</v>
      </c>
      <c r="G256" s="368" t="s">
        <v>1854</v>
      </c>
      <c r="H256" s="368" t="s">
        <v>1855</v>
      </c>
      <c r="I256" s="370">
        <v>7.43</v>
      </c>
      <c r="J256" s="370">
        <v>40</v>
      </c>
      <c r="K256" s="371">
        <v>297.2</v>
      </c>
    </row>
    <row r="257" spans="1:11" ht="14.4" customHeight="1" x14ac:dyDescent="0.3">
      <c r="A257" s="366" t="s">
        <v>398</v>
      </c>
      <c r="B257" s="367" t="s">
        <v>400</v>
      </c>
      <c r="C257" s="368" t="s">
        <v>406</v>
      </c>
      <c r="D257" s="369" t="s">
        <v>407</v>
      </c>
      <c r="E257" s="368" t="s">
        <v>1457</v>
      </c>
      <c r="F257" s="369" t="s">
        <v>1458</v>
      </c>
      <c r="G257" s="368" t="s">
        <v>1536</v>
      </c>
      <c r="H257" s="368" t="s">
        <v>1537</v>
      </c>
      <c r="I257" s="370">
        <v>1.43</v>
      </c>
      <c r="J257" s="370">
        <v>200</v>
      </c>
      <c r="K257" s="371">
        <v>286</v>
      </c>
    </row>
    <row r="258" spans="1:11" ht="14.4" customHeight="1" x14ac:dyDescent="0.3">
      <c r="A258" s="366" t="s">
        <v>398</v>
      </c>
      <c r="B258" s="367" t="s">
        <v>400</v>
      </c>
      <c r="C258" s="368" t="s">
        <v>406</v>
      </c>
      <c r="D258" s="369" t="s">
        <v>407</v>
      </c>
      <c r="E258" s="368" t="s">
        <v>1457</v>
      </c>
      <c r="F258" s="369" t="s">
        <v>1458</v>
      </c>
      <c r="G258" s="368" t="s">
        <v>1538</v>
      </c>
      <c r="H258" s="368" t="s">
        <v>1539</v>
      </c>
      <c r="I258" s="370">
        <v>0.41333333333333333</v>
      </c>
      <c r="J258" s="370">
        <v>300</v>
      </c>
      <c r="K258" s="371">
        <v>124</v>
      </c>
    </row>
    <row r="259" spans="1:11" ht="14.4" customHeight="1" x14ac:dyDescent="0.3">
      <c r="A259" s="366" t="s">
        <v>398</v>
      </c>
      <c r="B259" s="367" t="s">
        <v>400</v>
      </c>
      <c r="C259" s="368" t="s">
        <v>406</v>
      </c>
      <c r="D259" s="369" t="s">
        <v>407</v>
      </c>
      <c r="E259" s="368" t="s">
        <v>1457</v>
      </c>
      <c r="F259" s="369" t="s">
        <v>1458</v>
      </c>
      <c r="G259" s="368" t="s">
        <v>1540</v>
      </c>
      <c r="H259" s="368" t="s">
        <v>1541</v>
      </c>
      <c r="I259" s="370">
        <v>0.57999999999999996</v>
      </c>
      <c r="J259" s="370">
        <v>100</v>
      </c>
      <c r="K259" s="371">
        <v>58</v>
      </c>
    </row>
    <row r="260" spans="1:11" ht="14.4" customHeight="1" x14ac:dyDescent="0.3">
      <c r="A260" s="366" t="s">
        <v>398</v>
      </c>
      <c r="B260" s="367" t="s">
        <v>400</v>
      </c>
      <c r="C260" s="368" t="s">
        <v>406</v>
      </c>
      <c r="D260" s="369" t="s">
        <v>407</v>
      </c>
      <c r="E260" s="368" t="s">
        <v>1457</v>
      </c>
      <c r="F260" s="369" t="s">
        <v>1458</v>
      </c>
      <c r="G260" s="368" t="s">
        <v>1856</v>
      </c>
      <c r="H260" s="368" t="s">
        <v>1857</v>
      </c>
      <c r="I260" s="370">
        <v>1.84</v>
      </c>
      <c r="J260" s="370">
        <v>40</v>
      </c>
      <c r="K260" s="371">
        <v>73.599999999999994</v>
      </c>
    </row>
    <row r="261" spans="1:11" ht="14.4" customHeight="1" x14ac:dyDescent="0.3">
      <c r="A261" s="366" t="s">
        <v>398</v>
      </c>
      <c r="B261" s="367" t="s">
        <v>400</v>
      </c>
      <c r="C261" s="368" t="s">
        <v>406</v>
      </c>
      <c r="D261" s="369" t="s">
        <v>407</v>
      </c>
      <c r="E261" s="368" t="s">
        <v>1457</v>
      </c>
      <c r="F261" s="369" t="s">
        <v>1458</v>
      </c>
      <c r="G261" s="368" t="s">
        <v>1858</v>
      </c>
      <c r="H261" s="368" t="s">
        <v>1859</v>
      </c>
      <c r="I261" s="370">
        <v>2.2775000000000003</v>
      </c>
      <c r="J261" s="370">
        <v>400</v>
      </c>
      <c r="K261" s="371">
        <v>911</v>
      </c>
    </row>
    <row r="262" spans="1:11" ht="14.4" customHeight="1" x14ac:dyDescent="0.3">
      <c r="A262" s="366" t="s">
        <v>398</v>
      </c>
      <c r="B262" s="367" t="s">
        <v>400</v>
      </c>
      <c r="C262" s="368" t="s">
        <v>406</v>
      </c>
      <c r="D262" s="369" t="s">
        <v>407</v>
      </c>
      <c r="E262" s="368" t="s">
        <v>1457</v>
      </c>
      <c r="F262" s="369" t="s">
        <v>1458</v>
      </c>
      <c r="G262" s="368" t="s">
        <v>1860</v>
      </c>
      <c r="H262" s="368" t="s">
        <v>1861</v>
      </c>
      <c r="I262" s="370">
        <v>1.78</v>
      </c>
      <c r="J262" s="370">
        <v>50</v>
      </c>
      <c r="K262" s="371">
        <v>89</v>
      </c>
    </row>
    <row r="263" spans="1:11" ht="14.4" customHeight="1" x14ac:dyDescent="0.3">
      <c r="A263" s="366" t="s">
        <v>398</v>
      </c>
      <c r="B263" s="367" t="s">
        <v>400</v>
      </c>
      <c r="C263" s="368" t="s">
        <v>406</v>
      </c>
      <c r="D263" s="369" t="s">
        <v>407</v>
      </c>
      <c r="E263" s="368" t="s">
        <v>1457</v>
      </c>
      <c r="F263" s="369" t="s">
        <v>1458</v>
      </c>
      <c r="G263" s="368" t="s">
        <v>1862</v>
      </c>
      <c r="H263" s="368" t="s">
        <v>1863</v>
      </c>
      <c r="I263" s="370">
        <v>2.74</v>
      </c>
      <c r="J263" s="370">
        <v>20</v>
      </c>
      <c r="K263" s="371">
        <v>54.8</v>
      </c>
    </row>
    <row r="264" spans="1:11" ht="14.4" customHeight="1" x14ac:dyDescent="0.3">
      <c r="A264" s="366" t="s">
        <v>398</v>
      </c>
      <c r="B264" s="367" t="s">
        <v>400</v>
      </c>
      <c r="C264" s="368" t="s">
        <v>406</v>
      </c>
      <c r="D264" s="369" t="s">
        <v>407</v>
      </c>
      <c r="E264" s="368" t="s">
        <v>1457</v>
      </c>
      <c r="F264" s="369" t="s">
        <v>1458</v>
      </c>
      <c r="G264" s="368" t="s">
        <v>1864</v>
      </c>
      <c r="H264" s="368" t="s">
        <v>1865</v>
      </c>
      <c r="I264" s="370">
        <v>1.7450000000000001</v>
      </c>
      <c r="J264" s="370">
        <v>150</v>
      </c>
      <c r="K264" s="371">
        <v>262</v>
      </c>
    </row>
    <row r="265" spans="1:11" ht="14.4" customHeight="1" x14ac:dyDescent="0.3">
      <c r="A265" s="366" t="s">
        <v>398</v>
      </c>
      <c r="B265" s="367" t="s">
        <v>400</v>
      </c>
      <c r="C265" s="368" t="s">
        <v>406</v>
      </c>
      <c r="D265" s="369" t="s">
        <v>407</v>
      </c>
      <c r="E265" s="368" t="s">
        <v>1457</v>
      </c>
      <c r="F265" s="369" t="s">
        <v>1458</v>
      </c>
      <c r="G265" s="368" t="s">
        <v>1542</v>
      </c>
      <c r="H265" s="368" t="s">
        <v>1543</v>
      </c>
      <c r="I265" s="370">
        <v>2.4060000000000001</v>
      </c>
      <c r="J265" s="370">
        <v>120</v>
      </c>
      <c r="K265" s="371">
        <v>288.7</v>
      </c>
    </row>
    <row r="266" spans="1:11" ht="14.4" customHeight="1" x14ac:dyDescent="0.3">
      <c r="A266" s="366" t="s">
        <v>398</v>
      </c>
      <c r="B266" s="367" t="s">
        <v>400</v>
      </c>
      <c r="C266" s="368" t="s">
        <v>406</v>
      </c>
      <c r="D266" s="369" t="s">
        <v>407</v>
      </c>
      <c r="E266" s="368" t="s">
        <v>1457</v>
      </c>
      <c r="F266" s="369" t="s">
        <v>1458</v>
      </c>
      <c r="G266" s="368" t="s">
        <v>1549</v>
      </c>
      <c r="H266" s="368" t="s">
        <v>1550</v>
      </c>
      <c r="I266" s="370">
        <v>2.91</v>
      </c>
      <c r="J266" s="370">
        <v>200</v>
      </c>
      <c r="K266" s="371">
        <v>582</v>
      </c>
    </row>
    <row r="267" spans="1:11" ht="14.4" customHeight="1" x14ac:dyDescent="0.3">
      <c r="A267" s="366" t="s">
        <v>398</v>
      </c>
      <c r="B267" s="367" t="s">
        <v>400</v>
      </c>
      <c r="C267" s="368" t="s">
        <v>406</v>
      </c>
      <c r="D267" s="369" t="s">
        <v>407</v>
      </c>
      <c r="E267" s="368" t="s">
        <v>1457</v>
      </c>
      <c r="F267" s="369" t="s">
        <v>1458</v>
      </c>
      <c r="G267" s="368" t="s">
        <v>1551</v>
      </c>
      <c r="H267" s="368" t="s">
        <v>1552</v>
      </c>
      <c r="I267" s="370">
        <v>2.0499999999999998</v>
      </c>
      <c r="J267" s="370">
        <v>130</v>
      </c>
      <c r="K267" s="371">
        <v>265.8</v>
      </c>
    </row>
    <row r="268" spans="1:11" ht="14.4" customHeight="1" x14ac:dyDescent="0.3">
      <c r="A268" s="366" t="s">
        <v>398</v>
      </c>
      <c r="B268" s="367" t="s">
        <v>400</v>
      </c>
      <c r="C268" s="368" t="s">
        <v>406</v>
      </c>
      <c r="D268" s="369" t="s">
        <v>407</v>
      </c>
      <c r="E268" s="368" t="s">
        <v>1457</v>
      </c>
      <c r="F268" s="369" t="s">
        <v>1458</v>
      </c>
      <c r="G268" s="368" t="s">
        <v>1553</v>
      </c>
      <c r="H268" s="368" t="s">
        <v>1554</v>
      </c>
      <c r="I268" s="370">
        <v>5.13</v>
      </c>
      <c r="J268" s="370">
        <v>50</v>
      </c>
      <c r="K268" s="371">
        <v>256.5</v>
      </c>
    </row>
    <row r="269" spans="1:11" ht="14.4" customHeight="1" x14ac:dyDescent="0.3">
      <c r="A269" s="366" t="s">
        <v>398</v>
      </c>
      <c r="B269" s="367" t="s">
        <v>400</v>
      </c>
      <c r="C269" s="368" t="s">
        <v>406</v>
      </c>
      <c r="D269" s="369" t="s">
        <v>407</v>
      </c>
      <c r="E269" s="368" t="s">
        <v>1457</v>
      </c>
      <c r="F269" s="369" t="s">
        <v>1458</v>
      </c>
      <c r="G269" s="368" t="s">
        <v>1557</v>
      </c>
      <c r="H269" s="368" t="s">
        <v>1558</v>
      </c>
      <c r="I269" s="370">
        <v>1.68</v>
      </c>
      <c r="J269" s="370">
        <v>200</v>
      </c>
      <c r="K269" s="371">
        <v>336</v>
      </c>
    </row>
    <row r="270" spans="1:11" ht="14.4" customHeight="1" x14ac:dyDescent="0.3">
      <c r="A270" s="366" t="s">
        <v>398</v>
      </c>
      <c r="B270" s="367" t="s">
        <v>400</v>
      </c>
      <c r="C270" s="368" t="s">
        <v>406</v>
      </c>
      <c r="D270" s="369" t="s">
        <v>407</v>
      </c>
      <c r="E270" s="368" t="s">
        <v>1457</v>
      </c>
      <c r="F270" s="369" t="s">
        <v>1458</v>
      </c>
      <c r="G270" s="368" t="s">
        <v>1559</v>
      </c>
      <c r="H270" s="368" t="s">
        <v>1560</v>
      </c>
      <c r="I270" s="370">
        <v>15.01</v>
      </c>
      <c r="J270" s="370">
        <v>5</v>
      </c>
      <c r="K270" s="371">
        <v>75.05</v>
      </c>
    </row>
    <row r="271" spans="1:11" ht="14.4" customHeight="1" x14ac:dyDescent="0.3">
      <c r="A271" s="366" t="s">
        <v>398</v>
      </c>
      <c r="B271" s="367" t="s">
        <v>400</v>
      </c>
      <c r="C271" s="368" t="s">
        <v>406</v>
      </c>
      <c r="D271" s="369" t="s">
        <v>407</v>
      </c>
      <c r="E271" s="368" t="s">
        <v>1457</v>
      </c>
      <c r="F271" s="369" t="s">
        <v>1458</v>
      </c>
      <c r="G271" s="368" t="s">
        <v>1866</v>
      </c>
      <c r="H271" s="368" t="s">
        <v>1867</v>
      </c>
      <c r="I271" s="370">
        <v>2.85</v>
      </c>
      <c r="J271" s="370">
        <v>20</v>
      </c>
      <c r="K271" s="371">
        <v>57</v>
      </c>
    </row>
    <row r="272" spans="1:11" ht="14.4" customHeight="1" x14ac:dyDescent="0.3">
      <c r="A272" s="366" t="s">
        <v>398</v>
      </c>
      <c r="B272" s="367" t="s">
        <v>400</v>
      </c>
      <c r="C272" s="368" t="s">
        <v>406</v>
      </c>
      <c r="D272" s="369" t="s">
        <v>407</v>
      </c>
      <c r="E272" s="368" t="s">
        <v>1457</v>
      </c>
      <c r="F272" s="369" t="s">
        <v>1458</v>
      </c>
      <c r="G272" s="368" t="s">
        <v>1563</v>
      </c>
      <c r="H272" s="368" t="s">
        <v>1564</v>
      </c>
      <c r="I272" s="370">
        <v>5.21</v>
      </c>
      <c r="J272" s="370">
        <v>10</v>
      </c>
      <c r="K272" s="371">
        <v>52.1</v>
      </c>
    </row>
    <row r="273" spans="1:11" ht="14.4" customHeight="1" x14ac:dyDescent="0.3">
      <c r="A273" s="366" t="s">
        <v>398</v>
      </c>
      <c r="B273" s="367" t="s">
        <v>400</v>
      </c>
      <c r="C273" s="368" t="s">
        <v>406</v>
      </c>
      <c r="D273" s="369" t="s">
        <v>407</v>
      </c>
      <c r="E273" s="368" t="s">
        <v>1457</v>
      </c>
      <c r="F273" s="369" t="s">
        <v>1458</v>
      </c>
      <c r="G273" s="368" t="s">
        <v>1565</v>
      </c>
      <c r="H273" s="368" t="s">
        <v>1566</v>
      </c>
      <c r="I273" s="370">
        <v>21.23</v>
      </c>
      <c r="J273" s="370">
        <v>30</v>
      </c>
      <c r="K273" s="371">
        <v>636.9</v>
      </c>
    </row>
    <row r="274" spans="1:11" ht="14.4" customHeight="1" x14ac:dyDescent="0.3">
      <c r="A274" s="366" t="s">
        <v>398</v>
      </c>
      <c r="B274" s="367" t="s">
        <v>400</v>
      </c>
      <c r="C274" s="368" t="s">
        <v>406</v>
      </c>
      <c r="D274" s="369" t="s">
        <v>407</v>
      </c>
      <c r="E274" s="368" t="s">
        <v>1457</v>
      </c>
      <c r="F274" s="369" t="s">
        <v>1458</v>
      </c>
      <c r="G274" s="368" t="s">
        <v>1868</v>
      </c>
      <c r="H274" s="368" t="s">
        <v>1869</v>
      </c>
      <c r="I274" s="370">
        <v>1332.27</v>
      </c>
      <c r="J274" s="370">
        <v>2</v>
      </c>
      <c r="K274" s="371">
        <v>2664.54</v>
      </c>
    </row>
    <row r="275" spans="1:11" ht="14.4" customHeight="1" x14ac:dyDescent="0.3">
      <c r="A275" s="366" t="s">
        <v>398</v>
      </c>
      <c r="B275" s="367" t="s">
        <v>400</v>
      </c>
      <c r="C275" s="368" t="s">
        <v>406</v>
      </c>
      <c r="D275" s="369" t="s">
        <v>407</v>
      </c>
      <c r="E275" s="368" t="s">
        <v>1457</v>
      </c>
      <c r="F275" s="369" t="s">
        <v>1458</v>
      </c>
      <c r="G275" s="368" t="s">
        <v>1870</v>
      </c>
      <c r="H275" s="368" t="s">
        <v>1871</v>
      </c>
      <c r="I275" s="370">
        <v>773.61</v>
      </c>
      <c r="J275" s="370">
        <v>5</v>
      </c>
      <c r="K275" s="371">
        <v>3868.07</v>
      </c>
    </row>
    <row r="276" spans="1:11" ht="14.4" customHeight="1" x14ac:dyDescent="0.3">
      <c r="A276" s="366" t="s">
        <v>398</v>
      </c>
      <c r="B276" s="367" t="s">
        <v>400</v>
      </c>
      <c r="C276" s="368" t="s">
        <v>406</v>
      </c>
      <c r="D276" s="369" t="s">
        <v>407</v>
      </c>
      <c r="E276" s="368" t="s">
        <v>1457</v>
      </c>
      <c r="F276" s="369" t="s">
        <v>1458</v>
      </c>
      <c r="G276" s="368" t="s">
        <v>1872</v>
      </c>
      <c r="H276" s="368" t="s">
        <v>1873</v>
      </c>
      <c r="I276" s="370">
        <v>121.78</v>
      </c>
      <c r="J276" s="370">
        <v>30</v>
      </c>
      <c r="K276" s="371">
        <v>3653.31</v>
      </c>
    </row>
    <row r="277" spans="1:11" ht="14.4" customHeight="1" x14ac:dyDescent="0.3">
      <c r="A277" s="366" t="s">
        <v>398</v>
      </c>
      <c r="B277" s="367" t="s">
        <v>400</v>
      </c>
      <c r="C277" s="368" t="s">
        <v>406</v>
      </c>
      <c r="D277" s="369" t="s">
        <v>407</v>
      </c>
      <c r="E277" s="368" t="s">
        <v>1457</v>
      </c>
      <c r="F277" s="369" t="s">
        <v>1458</v>
      </c>
      <c r="G277" s="368" t="s">
        <v>1874</v>
      </c>
      <c r="H277" s="368" t="s">
        <v>1875</v>
      </c>
      <c r="I277" s="370">
        <v>1240.31</v>
      </c>
      <c r="J277" s="370">
        <v>15</v>
      </c>
      <c r="K277" s="371">
        <v>18604.66</v>
      </c>
    </row>
    <row r="278" spans="1:11" ht="14.4" customHeight="1" x14ac:dyDescent="0.3">
      <c r="A278" s="366" t="s">
        <v>398</v>
      </c>
      <c r="B278" s="367" t="s">
        <v>400</v>
      </c>
      <c r="C278" s="368" t="s">
        <v>406</v>
      </c>
      <c r="D278" s="369" t="s">
        <v>407</v>
      </c>
      <c r="E278" s="368" t="s">
        <v>1457</v>
      </c>
      <c r="F278" s="369" t="s">
        <v>1458</v>
      </c>
      <c r="G278" s="368" t="s">
        <v>1876</v>
      </c>
      <c r="H278" s="368" t="s">
        <v>1877</v>
      </c>
      <c r="I278" s="370">
        <v>193.12</v>
      </c>
      <c r="J278" s="370">
        <v>3</v>
      </c>
      <c r="K278" s="371">
        <v>579.35</v>
      </c>
    </row>
    <row r="279" spans="1:11" ht="14.4" customHeight="1" x14ac:dyDescent="0.3">
      <c r="A279" s="366" t="s">
        <v>398</v>
      </c>
      <c r="B279" s="367" t="s">
        <v>400</v>
      </c>
      <c r="C279" s="368" t="s">
        <v>406</v>
      </c>
      <c r="D279" s="369" t="s">
        <v>407</v>
      </c>
      <c r="E279" s="368" t="s">
        <v>1457</v>
      </c>
      <c r="F279" s="369" t="s">
        <v>1458</v>
      </c>
      <c r="G279" s="368" t="s">
        <v>1878</v>
      </c>
      <c r="H279" s="368" t="s">
        <v>1879</v>
      </c>
      <c r="I279" s="370">
        <v>43.27</v>
      </c>
      <c r="J279" s="370">
        <v>25</v>
      </c>
      <c r="K279" s="371">
        <v>1081.69</v>
      </c>
    </row>
    <row r="280" spans="1:11" ht="14.4" customHeight="1" x14ac:dyDescent="0.3">
      <c r="A280" s="366" t="s">
        <v>398</v>
      </c>
      <c r="B280" s="367" t="s">
        <v>400</v>
      </c>
      <c r="C280" s="368" t="s">
        <v>406</v>
      </c>
      <c r="D280" s="369" t="s">
        <v>407</v>
      </c>
      <c r="E280" s="368" t="s">
        <v>1467</v>
      </c>
      <c r="F280" s="369" t="s">
        <v>1468</v>
      </c>
      <c r="G280" s="368" t="s">
        <v>1685</v>
      </c>
      <c r="H280" s="368" t="s">
        <v>1686</v>
      </c>
      <c r="I280" s="370">
        <v>0.3</v>
      </c>
      <c r="J280" s="370">
        <v>100</v>
      </c>
      <c r="K280" s="371">
        <v>30</v>
      </c>
    </row>
    <row r="281" spans="1:11" ht="14.4" customHeight="1" x14ac:dyDescent="0.3">
      <c r="A281" s="366" t="s">
        <v>398</v>
      </c>
      <c r="B281" s="367" t="s">
        <v>400</v>
      </c>
      <c r="C281" s="368" t="s">
        <v>406</v>
      </c>
      <c r="D281" s="369" t="s">
        <v>407</v>
      </c>
      <c r="E281" s="368" t="s">
        <v>1467</v>
      </c>
      <c r="F281" s="369" t="s">
        <v>1468</v>
      </c>
      <c r="G281" s="368" t="s">
        <v>1880</v>
      </c>
      <c r="H281" s="368" t="s">
        <v>1881</v>
      </c>
      <c r="I281" s="370">
        <v>0.30499999999999999</v>
      </c>
      <c r="J281" s="370">
        <v>200</v>
      </c>
      <c r="K281" s="371">
        <v>61</v>
      </c>
    </row>
    <row r="282" spans="1:11" ht="14.4" customHeight="1" x14ac:dyDescent="0.3">
      <c r="A282" s="366" t="s">
        <v>398</v>
      </c>
      <c r="B282" s="367" t="s">
        <v>400</v>
      </c>
      <c r="C282" s="368" t="s">
        <v>406</v>
      </c>
      <c r="D282" s="369" t="s">
        <v>407</v>
      </c>
      <c r="E282" s="368" t="s">
        <v>1467</v>
      </c>
      <c r="F282" s="369" t="s">
        <v>1468</v>
      </c>
      <c r="G282" s="368" t="s">
        <v>1882</v>
      </c>
      <c r="H282" s="368" t="s">
        <v>1883</v>
      </c>
      <c r="I282" s="370">
        <v>0.3</v>
      </c>
      <c r="J282" s="370">
        <v>100</v>
      </c>
      <c r="K282" s="371">
        <v>30</v>
      </c>
    </row>
    <row r="283" spans="1:11" ht="14.4" customHeight="1" x14ac:dyDescent="0.3">
      <c r="A283" s="366" t="s">
        <v>398</v>
      </c>
      <c r="B283" s="367" t="s">
        <v>400</v>
      </c>
      <c r="C283" s="368" t="s">
        <v>406</v>
      </c>
      <c r="D283" s="369" t="s">
        <v>407</v>
      </c>
      <c r="E283" s="368" t="s">
        <v>1467</v>
      </c>
      <c r="F283" s="369" t="s">
        <v>1468</v>
      </c>
      <c r="G283" s="368" t="s">
        <v>1884</v>
      </c>
      <c r="H283" s="368" t="s">
        <v>1885</v>
      </c>
      <c r="I283" s="370">
        <v>0.31</v>
      </c>
      <c r="J283" s="370">
        <v>100</v>
      </c>
      <c r="K283" s="371">
        <v>31</v>
      </c>
    </row>
    <row r="284" spans="1:11" ht="14.4" customHeight="1" x14ac:dyDescent="0.3">
      <c r="A284" s="366" t="s">
        <v>398</v>
      </c>
      <c r="B284" s="367" t="s">
        <v>400</v>
      </c>
      <c r="C284" s="368" t="s">
        <v>406</v>
      </c>
      <c r="D284" s="369" t="s">
        <v>407</v>
      </c>
      <c r="E284" s="368" t="s">
        <v>1467</v>
      </c>
      <c r="F284" s="369" t="s">
        <v>1468</v>
      </c>
      <c r="G284" s="368" t="s">
        <v>1687</v>
      </c>
      <c r="H284" s="368" t="s">
        <v>1688</v>
      </c>
      <c r="I284" s="370">
        <v>0.3</v>
      </c>
      <c r="J284" s="370">
        <v>300</v>
      </c>
      <c r="K284" s="371">
        <v>90</v>
      </c>
    </row>
    <row r="285" spans="1:11" ht="14.4" customHeight="1" x14ac:dyDescent="0.3">
      <c r="A285" s="366" t="s">
        <v>398</v>
      </c>
      <c r="B285" s="367" t="s">
        <v>400</v>
      </c>
      <c r="C285" s="368" t="s">
        <v>406</v>
      </c>
      <c r="D285" s="369" t="s">
        <v>407</v>
      </c>
      <c r="E285" s="368" t="s">
        <v>1469</v>
      </c>
      <c r="F285" s="369" t="s">
        <v>1470</v>
      </c>
      <c r="G285" s="368" t="s">
        <v>1689</v>
      </c>
      <c r="H285" s="368" t="s">
        <v>1690</v>
      </c>
      <c r="I285" s="370">
        <v>0.82333333333333325</v>
      </c>
      <c r="J285" s="370">
        <v>1500</v>
      </c>
      <c r="K285" s="371">
        <v>1235</v>
      </c>
    </row>
    <row r="286" spans="1:11" ht="14.4" customHeight="1" x14ac:dyDescent="0.3">
      <c r="A286" s="366" t="s">
        <v>398</v>
      </c>
      <c r="B286" s="367" t="s">
        <v>400</v>
      </c>
      <c r="C286" s="368" t="s">
        <v>406</v>
      </c>
      <c r="D286" s="369" t="s">
        <v>407</v>
      </c>
      <c r="E286" s="368" t="s">
        <v>1469</v>
      </c>
      <c r="F286" s="369" t="s">
        <v>1470</v>
      </c>
      <c r="G286" s="368" t="s">
        <v>1886</v>
      </c>
      <c r="H286" s="368" t="s">
        <v>1887</v>
      </c>
      <c r="I286" s="370">
        <v>10.55</v>
      </c>
      <c r="J286" s="370">
        <v>80</v>
      </c>
      <c r="K286" s="371">
        <v>844.19</v>
      </c>
    </row>
    <row r="287" spans="1:11" ht="14.4" customHeight="1" x14ac:dyDescent="0.3">
      <c r="A287" s="366" t="s">
        <v>398</v>
      </c>
      <c r="B287" s="367" t="s">
        <v>400</v>
      </c>
      <c r="C287" s="368" t="s">
        <v>406</v>
      </c>
      <c r="D287" s="369" t="s">
        <v>407</v>
      </c>
      <c r="E287" s="368" t="s">
        <v>1469</v>
      </c>
      <c r="F287" s="369" t="s">
        <v>1470</v>
      </c>
      <c r="G287" s="368" t="s">
        <v>1888</v>
      </c>
      <c r="H287" s="368" t="s">
        <v>1889</v>
      </c>
      <c r="I287" s="370">
        <v>0.68500000000000005</v>
      </c>
      <c r="J287" s="370">
        <v>1000</v>
      </c>
      <c r="K287" s="371">
        <v>717.2</v>
      </c>
    </row>
    <row r="288" spans="1:11" ht="14.4" customHeight="1" x14ac:dyDescent="0.3">
      <c r="A288" s="366" t="s">
        <v>398</v>
      </c>
      <c r="B288" s="367" t="s">
        <v>400</v>
      </c>
      <c r="C288" s="368" t="s">
        <v>406</v>
      </c>
      <c r="D288" s="369" t="s">
        <v>407</v>
      </c>
      <c r="E288" s="368" t="s">
        <v>1469</v>
      </c>
      <c r="F288" s="369" t="s">
        <v>1470</v>
      </c>
      <c r="G288" s="368" t="s">
        <v>1696</v>
      </c>
      <c r="H288" s="368" t="s">
        <v>1697</v>
      </c>
      <c r="I288" s="370">
        <v>0.73333333333333339</v>
      </c>
      <c r="J288" s="370">
        <v>1600</v>
      </c>
      <c r="K288" s="371">
        <v>1174.8</v>
      </c>
    </row>
    <row r="289" spans="1:11" ht="14.4" customHeight="1" x14ac:dyDescent="0.3">
      <c r="A289" s="366" t="s">
        <v>398</v>
      </c>
      <c r="B289" s="367" t="s">
        <v>400</v>
      </c>
      <c r="C289" s="368" t="s">
        <v>406</v>
      </c>
      <c r="D289" s="369" t="s">
        <v>407</v>
      </c>
      <c r="E289" s="368" t="s">
        <v>1469</v>
      </c>
      <c r="F289" s="369" t="s">
        <v>1470</v>
      </c>
      <c r="G289" s="368" t="s">
        <v>1890</v>
      </c>
      <c r="H289" s="368" t="s">
        <v>1891</v>
      </c>
      <c r="I289" s="370">
        <v>11.01</v>
      </c>
      <c r="J289" s="370">
        <v>40</v>
      </c>
      <c r="K289" s="371">
        <v>440.4</v>
      </c>
    </row>
    <row r="290" spans="1:11" ht="14.4" customHeight="1" x14ac:dyDescent="0.3">
      <c r="A290" s="366" t="s">
        <v>398</v>
      </c>
      <c r="B290" s="367" t="s">
        <v>400</v>
      </c>
      <c r="C290" s="368" t="s">
        <v>406</v>
      </c>
      <c r="D290" s="369" t="s">
        <v>407</v>
      </c>
      <c r="E290" s="368" t="s">
        <v>1469</v>
      </c>
      <c r="F290" s="369" t="s">
        <v>1470</v>
      </c>
      <c r="G290" s="368" t="s">
        <v>1708</v>
      </c>
      <c r="H290" s="368" t="s">
        <v>1709</v>
      </c>
      <c r="I290" s="370">
        <v>0.82</v>
      </c>
      <c r="J290" s="370">
        <v>1000</v>
      </c>
      <c r="K290" s="371">
        <v>820</v>
      </c>
    </row>
    <row r="291" spans="1:11" ht="14.4" customHeight="1" x14ac:dyDescent="0.3">
      <c r="A291" s="366" t="s">
        <v>398</v>
      </c>
      <c r="B291" s="367" t="s">
        <v>400</v>
      </c>
      <c r="C291" s="368" t="s">
        <v>406</v>
      </c>
      <c r="D291" s="369" t="s">
        <v>407</v>
      </c>
      <c r="E291" s="368" t="s">
        <v>1469</v>
      </c>
      <c r="F291" s="369" t="s">
        <v>1470</v>
      </c>
      <c r="G291" s="368" t="s">
        <v>1710</v>
      </c>
      <c r="H291" s="368" t="s">
        <v>1711</v>
      </c>
      <c r="I291" s="370">
        <v>10.55</v>
      </c>
      <c r="J291" s="370">
        <v>80</v>
      </c>
      <c r="K291" s="371">
        <v>844.09</v>
      </c>
    </row>
    <row r="292" spans="1:11" ht="14.4" customHeight="1" x14ac:dyDescent="0.3">
      <c r="A292" s="366" t="s">
        <v>398</v>
      </c>
      <c r="B292" s="367" t="s">
        <v>400</v>
      </c>
      <c r="C292" s="368" t="s">
        <v>406</v>
      </c>
      <c r="D292" s="369" t="s">
        <v>407</v>
      </c>
      <c r="E292" s="368" t="s">
        <v>1469</v>
      </c>
      <c r="F292" s="369" t="s">
        <v>1470</v>
      </c>
      <c r="G292" s="368" t="s">
        <v>1710</v>
      </c>
      <c r="H292" s="368" t="s">
        <v>1712</v>
      </c>
      <c r="I292" s="370">
        <v>10.553333333333333</v>
      </c>
      <c r="J292" s="370">
        <v>120</v>
      </c>
      <c r="K292" s="371">
        <v>1266.24</v>
      </c>
    </row>
    <row r="293" spans="1:11" ht="14.4" customHeight="1" x14ac:dyDescent="0.3">
      <c r="A293" s="366" t="s">
        <v>398</v>
      </c>
      <c r="B293" s="367" t="s">
        <v>400</v>
      </c>
      <c r="C293" s="368" t="s">
        <v>406</v>
      </c>
      <c r="D293" s="369" t="s">
        <v>407</v>
      </c>
      <c r="E293" s="368" t="s">
        <v>1469</v>
      </c>
      <c r="F293" s="369" t="s">
        <v>1470</v>
      </c>
      <c r="G293" s="368" t="s">
        <v>1713</v>
      </c>
      <c r="H293" s="368" t="s">
        <v>1714</v>
      </c>
      <c r="I293" s="370">
        <v>10.55</v>
      </c>
      <c r="J293" s="370">
        <v>120</v>
      </c>
      <c r="K293" s="371">
        <v>1266.1400000000001</v>
      </c>
    </row>
    <row r="294" spans="1:11" ht="14.4" customHeight="1" x14ac:dyDescent="0.3">
      <c r="A294" s="366" t="s">
        <v>398</v>
      </c>
      <c r="B294" s="367" t="s">
        <v>400</v>
      </c>
      <c r="C294" s="368" t="s">
        <v>406</v>
      </c>
      <c r="D294" s="369" t="s">
        <v>407</v>
      </c>
      <c r="E294" s="368" t="s">
        <v>1469</v>
      </c>
      <c r="F294" s="369" t="s">
        <v>1470</v>
      </c>
      <c r="G294" s="368" t="s">
        <v>1713</v>
      </c>
      <c r="H294" s="368" t="s">
        <v>1715</v>
      </c>
      <c r="I294" s="370">
        <v>10.55</v>
      </c>
      <c r="J294" s="370">
        <v>40</v>
      </c>
      <c r="K294" s="371">
        <v>422.09</v>
      </c>
    </row>
    <row r="295" spans="1:11" ht="14.4" customHeight="1" x14ac:dyDescent="0.3">
      <c r="A295" s="366" t="s">
        <v>398</v>
      </c>
      <c r="B295" s="367" t="s">
        <v>400</v>
      </c>
      <c r="C295" s="368" t="s">
        <v>406</v>
      </c>
      <c r="D295" s="369" t="s">
        <v>407</v>
      </c>
      <c r="E295" s="368" t="s">
        <v>1469</v>
      </c>
      <c r="F295" s="369" t="s">
        <v>1470</v>
      </c>
      <c r="G295" s="368" t="s">
        <v>1716</v>
      </c>
      <c r="H295" s="368" t="s">
        <v>1717</v>
      </c>
      <c r="I295" s="370">
        <v>10.55</v>
      </c>
      <c r="J295" s="370">
        <v>120</v>
      </c>
      <c r="K295" s="371">
        <v>1266.24</v>
      </c>
    </row>
    <row r="296" spans="1:11" ht="14.4" customHeight="1" thickBot="1" x14ac:dyDescent="0.35">
      <c r="A296" s="372" t="s">
        <v>398</v>
      </c>
      <c r="B296" s="373" t="s">
        <v>400</v>
      </c>
      <c r="C296" s="374" t="s">
        <v>406</v>
      </c>
      <c r="D296" s="375" t="s">
        <v>407</v>
      </c>
      <c r="E296" s="374" t="s">
        <v>1469</v>
      </c>
      <c r="F296" s="375" t="s">
        <v>1470</v>
      </c>
      <c r="G296" s="374" t="s">
        <v>1716</v>
      </c>
      <c r="H296" s="374" t="s">
        <v>1892</v>
      </c>
      <c r="I296" s="376">
        <v>10.55</v>
      </c>
      <c r="J296" s="376">
        <v>40</v>
      </c>
      <c r="K296" s="377">
        <v>422.05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5.4414062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302" t="s">
        <v>152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14.4" customHeight="1" thickBot="1" x14ac:dyDescent="0.35">
      <c r="A2" s="319" t="s">
        <v>197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31" t="s">
        <v>158</v>
      </c>
      <c r="B3" s="232">
        <f>SUBTOTAL(9,B6:B1048576)</f>
        <v>3379130</v>
      </c>
      <c r="C3" s="233">
        <f t="shared" ref="C3:R3" si="0">SUBTOTAL(9,C6:C1048576)</f>
        <v>2</v>
      </c>
      <c r="D3" s="233">
        <f t="shared" si="0"/>
        <v>3253452</v>
      </c>
      <c r="E3" s="233">
        <f t="shared" si="0"/>
        <v>1.0583269105078756</v>
      </c>
      <c r="F3" s="233">
        <f t="shared" si="0"/>
        <v>3334830</v>
      </c>
      <c r="G3" s="235">
        <f>IF(B3&lt;&gt;0,F3/B3,"")</f>
        <v>0.98689011668683946</v>
      </c>
      <c r="H3" s="236">
        <f t="shared" si="0"/>
        <v>14397.289999999997</v>
      </c>
      <c r="I3" s="233">
        <f t="shared" si="0"/>
        <v>1</v>
      </c>
      <c r="J3" s="233">
        <f t="shared" si="0"/>
        <v>15883.729999999998</v>
      </c>
      <c r="K3" s="233">
        <f t="shared" si="0"/>
        <v>1.1032444300281512</v>
      </c>
      <c r="L3" s="233">
        <f t="shared" si="0"/>
        <v>33070.979999999996</v>
      </c>
      <c r="M3" s="234">
        <f>IF(H3&lt;&gt;0,L3/H3,"")</f>
        <v>2.2970281212644883</v>
      </c>
      <c r="N3" s="232">
        <f t="shared" si="0"/>
        <v>0</v>
      </c>
      <c r="O3" s="233">
        <f t="shared" si="0"/>
        <v>0</v>
      </c>
      <c r="P3" s="233">
        <f t="shared" si="0"/>
        <v>0</v>
      </c>
      <c r="Q3" s="233">
        <f t="shared" si="0"/>
        <v>0</v>
      </c>
      <c r="R3" s="233">
        <f t="shared" si="0"/>
        <v>0</v>
      </c>
      <c r="S3" s="235" t="str">
        <f>IF(N3&lt;&gt;0,R3/N3,"")</f>
        <v/>
      </c>
    </row>
    <row r="4" spans="1:19" ht="14.4" customHeight="1" x14ac:dyDescent="0.3">
      <c r="A4" s="303" t="s">
        <v>121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  <c r="N4" s="304" t="s">
        <v>124</v>
      </c>
      <c r="O4" s="305"/>
      <c r="P4" s="305"/>
      <c r="Q4" s="305"/>
      <c r="R4" s="305"/>
      <c r="S4" s="306"/>
    </row>
    <row r="5" spans="1:19" ht="14.4" customHeight="1" thickBot="1" x14ac:dyDescent="0.35">
      <c r="A5" s="437"/>
      <c r="B5" s="438">
        <v>2011</v>
      </c>
      <c r="C5" s="439"/>
      <c r="D5" s="439">
        <v>2012</v>
      </c>
      <c r="E5" s="439"/>
      <c r="F5" s="439">
        <v>2013</v>
      </c>
      <c r="G5" s="440" t="s">
        <v>5</v>
      </c>
      <c r="H5" s="438">
        <v>2011</v>
      </c>
      <c r="I5" s="439"/>
      <c r="J5" s="439">
        <v>2012</v>
      </c>
      <c r="K5" s="439"/>
      <c r="L5" s="439">
        <v>2013</v>
      </c>
      <c r="M5" s="440" t="s">
        <v>5</v>
      </c>
      <c r="N5" s="438">
        <v>2011</v>
      </c>
      <c r="O5" s="439"/>
      <c r="P5" s="439">
        <v>2012</v>
      </c>
      <c r="Q5" s="439"/>
      <c r="R5" s="439">
        <v>2013</v>
      </c>
      <c r="S5" s="440" t="s">
        <v>5</v>
      </c>
    </row>
    <row r="6" spans="1:19" ht="14.4" customHeight="1" x14ac:dyDescent="0.3">
      <c r="A6" s="394" t="s">
        <v>1893</v>
      </c>
      <c r="B6" s="441">
        <v>0</v>
      </c>
      <c r="C6" s="361"/>
      <c r="D6" s="441">
        <v>1551</v>
      </c>
      <c r="E6" s="361"/>
      <c r="F6" s="441"/>
      <c r="G6" s="383"/>
      <c r="H6" s="441"/>
      <c r="I6" s="361"/>
      <c r="J6" s="441"/>
      <c r="K6" s="361"/>
      <c r="L6" s="441"/>
      <c r="M6" s="383"/>
      <c r="N6" s="441"/>
      <c r="O6" s="361"/>
      <c r="P6" s="441"/>
      <c r="Q6" s="361"/>
      <c r="R6" s="441"/>
      <c r="S6" s="413"/>
    </row>
    <row r="7" spans="1:19" ht="14.4" customHeight="1" x14ac:dyDescent="0.3">
      <c r="A7" s="436" t="s">
        <v>1894</v>
      </c>
      <c r="B7" s="442">
        <v>9890</v>
      </c>
      <c r="C7" s="367">
        <v>1</v>
      </c>
      <c r="D7" s="442">
        <v>924</v>
      </c>
      <c r="E7" s="367">
        <v>9.342770475227502E-2</v>
      </c>
      <c r="F7" s="442"/>
      <c r="G7" s="390"/>
      <c r="H7" s="442"/>
      <c r="I7" s="367"/>
      <c r="J7" s="442"/>
      <c r="K7" s="367"/>
      <c r="L7" s="442"/>
      <c r="M7" s="390"/>
      <c r="N7" s="442"/>
      <c r="O7" s="367"/>
      <c r="P7" s="442"/>
      <c r="Q7" s="367"/>
      <c r="R7" s="442"/>
      <c r="S7" s="414"/>
    </row>
    <row r="8" spans="1:19" ht="14.4" customHeight="1" x14ac:dyDescent="0.3">
      <c r="A8" s="436" t="s">
        <v>1895</v>
      </c>
      <c r="B8" s="442"/>
      <c r="C8" s="367"/>
      <c r="D8" s="442"/>
      <c r="E8" s="367"/>
      <c r="F8" s="442">
        <v>2964</v>
      </c>
      <c r="G8" s="390"/>
      <c r="H8" s="442"/>
      <c r="I8" s="367"/>
      <c r="J8" s="442"/>
      <c r="K8" s="367"/>
      <c r="L8" s="442"/>
      <c r="M8" s="390"/>
      <c r="N8" s="442"/>
      <c r="O8" s="367"/>
      <c r="P8" s="442"/>
      <c r="Q8" s="367"/>
      <c r="R8" s="442"/>
      <c r="S8" s="414"/>
    </row>
    <row r="9" spans="1:19" ht="14.4" customHeight="1" thickBot="1" x14ac:dyDescent="0.35">
      <c r="A9" s="444" t="s">
        <v>1896</v>
      </c>
      <c r="B9" s="443">
        <v>3369240</v>
      </c>
      <c r="C9" s="373">
        <v>1</v>
      </c>
      <c r="D9" s="443">
        <v>3250977</v>
      </c>
      <c r="E9" s="373">
        <v>0.96489920575560062</v>
      </c>
      <c r="F9" s="443">
        <v>3331866</v>
      </c>
      <c r="G9" s="384">
        <v>0.98890729066495708</v>
      </c>
      <c r="H9" s="443">
        <v>14397.289999999997</v>
      </c>
      <c r="I9" s="373">
        <v>1</v>
      </c>
      <c r="J9" s="443">
        <v>15883.729999999998</v>
      </c>
      <c r="K9" s="373">
        <v>1.1032444300281512</v>
      </c>
      <c r="L9" s="443">
        <v>33070.979999999996</v>
      </c>
      <c r="M9" s="384">
        <v>2.2970281212644883</v>
      </c>
      <c r="N9" s="443"/>
      <c r="O9" s="373"/>
      <c r="P9" s="443"/>
      <c r="Q9" s="373"/>
      <c r="R9" s="443"/>
      <c r="S9" s="41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41" t="s">
        <v>153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16" ht="14.4" customHeight="1" thickBot="1" x14ac:dyDescent="0.4">
      <c r="A2" s="319" t="s">
        <v>197</v>
      </c>
      <c r="B2" s="106"/>
      <c r="C2" s="106"/>
      <c r="D2" s="106"/>
      <c r="E2" s="165"/>
      <c r="F2" s="165"/>
      <c r="G2" s="106"/>
      <c r="H2" s="106"/>
      <c r="I2" s="165"/>
      <c r="J2" s="165"/>
      <c r="K2" s="106"/>
      <c r="L2" s="106"/>
      <c r="M2" s="165"/>
      <c r="N2" s="165"/>
      <c r="O2" s="169"/>
      <c r="P2" s="165"/>
    </row>
    <row r="3" spans="1:16" ht="14.4" customHeight="1" thickBot="1" x14ac:dyDescent="0.35">
      <c r="D3" s="124" t="s">
        <v>158</v>
      </c>
      <c r="E3" s="166">
        <f t="shared" ref="E3:N3" si="0">SUBTOTAL(9,E6:E1048576)</f>
        <v>18451.900000000001</v>
      </c>
      <c r="F3" s="167">
        <f t="shared" si="0"/>
        <v>3393527.29</v>
      </c>
      <c r="G3" s="107"/>
      <c r="H3" s="107"/>
      <c r="I3" s="167">
        <f t="shared" si="0"/>
        <v>18911.650000000001</v>
      </c>
      <c r="J3" s="167">
        <f t="shared" si="0"/>
        <v>3269335.73</v>
      </c>
      <c r="K3" s="107"/>
      <c r="L3" s="107"/>
      <c r="M3" s="167">
        <f t="shared" si="0"/>
        <v>21246.32</v>
      </c>
      <c r="N3" s="167">
        <f t="shared" si="0"/>
        <v>3367900.98</v>
      </c>
      <c r="O3" s="108">
        <f>IF(F3=0,0,N3/F3)</f>
        <v>0.99244847387097335</v>
      </c>
      <c r="P3" s="168">
        <f>IF(M3=0,0,N3/M3)</f>
        <v>158.51690928123082</v>
      </c>
    </row>
    <row r="4" spans="1:16" ht="14.4" customHeight="1" x14ac:dyDescent="0.3">
      <c r="A4" s="308" t="s">
        <v>117</v>
      </c>
      <c r="B4" s="309" t="s">
        <v>118</v>
      </c>
      <c r="C4" s="310" t="s">
        <v>119</v>
      </c>
      <c r="D4" s="311" t="s">
        <v>91</v>
      </c>
      <c r="E4" s="312">
        <v>2011</v>
      </c>
      <c r="F4" s="313"/>
      <c r="G4" s="163"/>
      <c r="H4" s="163"/>
      <c r="I4" s="312">
        <v>2012</v>
      </c>
      <c r="J4" s="313"/>
      <c r="K4" s="163"/>
      <c r="L4" s="163"/>
      <c r="M4" s="312">
        <v>2013</v>
      </c>
      <c r="N4" s="313"/>
      <c r="O4" s="314" t="s">
        <v>5</v>
      </c>
      <c r="P4" s="307" t="s">
        <v>120</v>
      </c>
    </row>
    <row r="5" spans="1:16" ht="14.4" customHeight="1" thickBot="1" x14ac:dyDescent="0.35">
      <c r="A5" s="445"/>
      <c r="B5" s="446"/>
      <c r="C5" s="447"/>
      <c r="D5" s="448"/>
      <c r="E5" s="449" t="s">
        <v>93</v>
      </c>
      <c r="F5" s="450" t="s">
        <v>17</v>
      </c>
      <c r="G5" s="451"/>
      <c r="H5" s="451"/>
      <c r="I5" s="449" t="s">
        <v>93</v>
      </c>
      <c r="J5" s="450" t="s">
        <v>17</v>
      </c>
      <c r="K5" s="451"/>
      <c r="L5" s="451"/>
      <c r="M5" s="449" t="s">
        <v>93</v>
      </c>
      <c r="N5" s="450" t="s">
        <v>17</v>
      </c>
      <c r="O5" s="452"/>
      <c r="P5" s="453"/>
    </row>
    <row r="6" spans="1:16" ht="14.4" customHeight="1" x14ac:dyDescent="0.3">
      <c r="A6" s="360" t="s">
        <v>1897</v>
      </c>
      <c r="B6" s="361" t="s">
        <v>1898</v>
      </c>
      <c r="C6" s="361" t="s">
        <v>1899</v>
      </c>
      <c r="D6" s="361" t="s">
        <v>1900</v>
      </c>
      <c r="E6" s="364">
        <v>0.60000000000000009</v>
      </c>
      <c r="F6" s="364">
        <v>52.14</v>
      </c>
      <c r="G6" s="361">
        <v>1</v>
      </c>
      <c r="H6" s="361">
        <v>86.899999999999991</v>
      </c>
      <c r="I6" s="364">
        <v>0.60000000000000009</v>
      </c>
      <c r="J6" s="364">
        <v>67.09</v>
      </c>
      <c r="K6" s="361">
        <v>1.2867280398925969</v>
      </c>
      <c r="L6" s="361">
        <v>111.81666666666666</v>
      </c>
      <c r="M6" s="364">
        <v>11</v>
      </c>
      <c r="N6" s="364">
        <v>1240.8</v>
      </c>
      <c r="O6" s="383">
        <v>23.797468354430379</v>
      </c>
      <c r="P6" s="365">
        <v>112.8</v>
      </c>
    </row>
    <row r="7" spans="1:16" ht="14.4" customHeight="1" x14ac:dyDescent="0.3">
      <c r="A7" s="366" t="s">
        <v>1897</v>
      </c>
      <c r="B7" s="367" t="s">
        <v>1898</v>
      </c>
      <c r="C7" s="367" t="s">
        <v>1901</v>
      </c>
      <c r="D7" s="367" t="s">
        <v>1902</v>
      </c>
      <c r="E7" s="370">
        <v>89.100000000000009</v>
      </c>
      <c r="F7" s="370">
        <v>11820.34</v>
      </c>
      <c r="G7" s="367">
        <v>1</v>
      </c>
      <c r="H7" s="367">
        <v>132.66374859708191</v>
      </c>
      <c r="I7" s="370">
        <v>88.049999999999969</v>
      </c>
      <c r="J7" s="370">
        <v>13518.939999999999</v>
      </c>
      <c r="K7" s="367">
        <v>1.1437014502120919</v>
      </c>
      <c r="L7" s="367">
        <v>153.53708120386148</v>
      </c>
      <c r="M7" s="370">
        <v>132.19999999999999</v>
      </c>
      <c r="N7" s="370">
        <v>20859.739999999998</v>
      </c>
      <c r="O7" s="390">
        <v>1.7647326557442509</v>
      </c>
      <c r="P7" s="371">
        <v>157.78925869894098</v>
      </c>
    </row>
    <row r="8" spans="1:16" ht="14.4" customHeight="1" x14ac:dyDescent="0.3">
      <c r="A8" s="366" t="s">
        <v>1897</v>
      </c>
      <c r="B8" s="367" t="s">
        <v>1898</v>
      </c>
      <c r="C8" s="367" t="s">
        <v>1903</v>
      </c>
      <c r="D8" s="367" t="s">
        <v>1904</v>
      </c>
      <c r="E8" s="370">
        <v>6.1000000000000005</v>
      </c>
      <c r="F8" s="370">
        <v>1381.07</v>
      </c>
      <c r="G8" s="367">
        <v>1</v>
      </c>
      <c r="H8" s="367">
        <v>226.40491803278687</v>
      </c>
      <c r="I8" s="370">
        <v>5.6</v>
      </c>
      <c r="J8" s="370">
        <v>1454.8999999999999</v>
      </c>
      <c r="K8" s="367">
        <v>1.0534585502545128</v>
      </c>
      <c r="L8" s="367">
        <v>259.80357142857144</v>
      </c>
      <c r="M8" s="370">
        <v>26.02</v>
      </c>
      <c r="N8" s="370">
        <v>6897.92</v>
      </c>
      <c r="O8" s="390">
        <v>4.9946201133903427</v>
      </c>
      <c r="P8" s="371">
        <v>265.10069177555727</v>
      </c>
    </row>
    <row r="9" spans="1:16" ht="14.4" customHeight="1" x14ac:dyDescent="0.3">
      <c r="A9" s="366" t="s">
        <v>1897</v>
      </c>
      <c r="B9" s="367" t="s">
        <v>1898</v>
      </c>
      <c r="C9" s="367" t="s">
        <v>1905</v>
      </c>
      <c r="D9" s="367" t="s">
        <v>1906</v>
      </c>
      <c r="E9" s="370">
        <v>0.2</v>
      </c>
      <c r="F9" s="370">
        <v>20.02</v>
      </c>
      <c r="G9" s="367">
        <v>1</v>
      </c>
      <c r="H9" s="367">
        <v>100.1</v>
      </c>
      <c r="I9" s="370"/>
      <c r="J9" s="370"/>
      <c r="K9" s="367"/>
      <c r="L9" s="367"/>
      <c r="M9" s="370"/>
      <c r="N9" s="370"/>
      <c r="O9" s="390"/>
      <c r="P9" s="371"/>
    </row>
    <row r="10" spans="1:16" ht="14.4" customHeight="1" x14ac:dyDescent="0.3">
      <c r="A10" s="366" t="s">
        <v>1897</v>
      </c>
      <c r="B10" s="367" t="s">
        <v>1898</v>
      </c>
      <c r="C10" s="367" t="s">
        <v>1907</v>
      </c>
      <c r="D10" s="367" t="s">
        <v>1908</v>
      </c>
      <c r="E10" s="370">
        <v>0.1</v>
      </c>
      <c r="F10" s="370">
        <v>37.130000000000003</v>
      </c>
      <c r="G10" s="367">
        <v>1</v>
      </c>
      <c r="H10" s="367">
        <v>371.3</v>
      </c>
      <c r="I10" s="370"/>
      <c r="J10" s="370"/>
      <c r="K10" s="367"/>
      <c r="L10" s="367"/>
      <c r="M10" s="370">
        <v>0.4</v>
      </c>
      <c r="N10" s="370">
        <v>161.68</v>
      </c>
      <c r="O10" s="390">
        <v>4.3544303797468356</v>
      </c>
      <c r="P10" s="371">
        <v>404.2</v>
      </c>
    </row>
    <row r="11" spans="1:16" ht="14.4" customHeight="1" x14ac:dyDescent="0.3">
      <c r="A11" s="366" t="s">
        <v>1897</v>
      </c>
      <c r="B11" s="367" t="s">
        <v>1898</v>
      </c>
      <c r="C11" s="367" t="s">
        <v>1909</v>
      </c>
      <c r="D11" s="367" t="s">
        <v>1910</v>
      </c>
      <c r="E11" s="370"/>
      <c r="F11" s="370"/>
      <c r="G11" s="367"/>
      <c r="H11" s="367"/>
      <c r="I11" s="370"/>
      <c r="J11" s="370"/>
      <c r="K11" s="367"/>
      <c r="L11" s="367"/>
      <c r="M11" s="370">
        <v>0.4</v>
      </c>
      <c r="N11" s="370">
        <v>31</v>
      </c>
      <c r="O11" s="390"/>
      <c r="P11" s="371">
        <v>77.5</v>
      </c>
    </row>
    <row r="12" spans="1:16" ht="14.4" customHeight="1" x14ac:dyDescent="0.3">
      <c r="A12" s="366" t="s">
        <v>1897</v>
      </c>
      <c r="B12" s="367" t="s">
        <v>1898</v>
      </c>
      <c r="C12" s="367" t="s">
        <v>1911</v>
      </c>
      <c r="D12" s="367" t="s">
        <v>1912</v>
      </c>
      <c r="E12" s="370"/>
      <c r="F12" s="370"/>
      <c r="G12" s="367"/>
      <c r="H12" s="367"/>
      <c r="I12" s="370"/>
      <c r="J12" s="370"/>
      <c r="K12" s="367"/>
      <c r="L12" s="367"/>
      <c r="M12" s="370">
        <v>0.60000000000000009</v>
      </c>
      <c r="N12" s="370">
        <v>417.24</v>
      </c>
      <c r="O12" s="390"/>
      <c r="P12" s="371">
        <v>695.39999999999986</v>
      </c>
    </row>
    <row r="13" spans="1:16" ht="14.4" customHeight="1" x14ac:dyDescent="0.3">
      <c r="A13" s="366" t="s">
        <v>1897</v>
      </c>
      <c r="B13" s="367" t="s">
        <v>1898</v>
      </c>
      <c r="C13" s="367" t="s">
        <v>1913</v>
      </c>
      <c r="D13" s="367" t="s">
        <v>1914</v>
      </c>
      <c r="E13" s="370">
        <v>0.2</v>
      </c>
      <c r="F13" s="370">
        <v>12.88</v>
      </c>
      <c r="G13" s="367">
        <v>1</v>
      </c>
      <c r="H13" s="367">
        <v>64.400000000000006</v>
      </c>
      <c r="I13" s="370"/>
      <c r="J13" s="370"/>
      <c r="K13" s="367"/>
      <c r="L13" s="367"/>
      <c r="M13" s="370">
        <v>0.2</v>
      </c>
      <c r="N13" s="370">
        <v>14.38</v>
      </c>
      <c r="O13" s="390">
        <v>1.1164596273291925</v>
      </c>
      <c r="P13" s="371">
        <v>71.900000000000006</v>
      </c>
    </row>
    <row r="14" spans="1:16" ht="14.4" customHeight="1" x14ac:dyDescent="0.3">
      <c r="A14" s="366" t="s">
        <v>1897</v>
      </c>
      <c r="B14" s="367" t="s">
        <v>1898</v>
      </c>
      <c r="C14" s="367" t="s">
        <v>1915</v>
      </c>
      <c r="D14" s="367" t="s">
        <v>1916</v>
      </c>
      <c r="E14" s="370">
        <v>2.8000000000000003</v>
      </c>
      <c r="F14" s="370">
        <v>247.41000000000003</v>
      </c>
      <c r="G14" s="367">
        <v>1</v>
      </c>
      <c r="H14" s="367">
        <v>88.36071428571428</v>
      </c>
      <c r="I14" s="370">
        <v>0.1</v>
      </c>
      <c r="J14" s="370">
        <v>10</v>
      </c>
      <c r="K14" s="367">
        <v>4.0418738126995674E-2</v>
      </c>
      <c r="L14" s="367">
        <v>100</v>
      </c>
      <c r="M14" s="370">
        <v>2.5</v>
      </c>
      <c r="N14" s="370">
        <v>252.03000000000003</v>
      </c>
      <c r="O14" s="390">
        <v>1.018673457014672</v>
      </c>
      <c r="P14" s="371">
        <v>100.81200000000001</v>
      </c>
    </row>
    <row r="15" spans="1:16" ht="14.4" customHeight="1" x14ac:dyDescent="0.3">
      <c r="A15" s="366" t="s">
        <v>1897</v>
      </c>
      <c r="B15" s="367" t="s">
        <v>1898</v>
      </c>
      <c r="C15" s="367" t="s">
        <v>1917</v>
      </c>
      <c r="D15" s="367" t="s">
        <v>1918</v>
      </c>
      <c r="E15" s="370">
        <v>0.7</v>
      </c>
      <c r="F15" s="370">
        <v>574.9</v>
      </c>
      <c r="G15" s="367">
        <v>1</v>
      </c>
      <c r="H15" s="367">
        <v>821.28571428571433</v>
      </c>
      <c r="I15" s="370"/>
      <c r="J15" s="370"/>
      <c r="K15" s="367"/>
      <c r="L15" s="367"/>
      <c r="M15" s="370"/>
      <c r="N15" s="370"/>
      <c r="O15" s="390"/>
      <c r="P15" s="371"/>
    </row>
    <row r="16" spans="1:16" ht="14.4" customHeight="1" x14ac:dyDescent="0.3">
      <c r="A16" s="366" t="s">
        <v>1897</v>
      </c>
      <c r="B16" s="367" t="s">
        <v>1898</v>
      </c>
      <c r="C16" s="367" t="s">
        <v>1919</v>
      </c>
      <c r="D16" s="367" t="s">
        <v>1918</v>
      </c>
      <c r="E16" s="370"/>
      <c r="F16" s="370"/>
      <c r="G16" s="367"/>
      <c r="H16" s="367"/>
      <c r="I16" s="370">
        <v>3</v>
      </c>
      <c r="J16" s="370">
        <v>414.29999999999995</v>
      </c>
      <c r="K16" s="367"/>
      <c r="L16" s="367">
        <v>138.1</v>
      </c>
      <c r="M16" s="370">
        <v>2</v>
      </c>
      <c r="N16" s="370">
        <v>303.12</v>
      </c>
      <c r="O16" s="390"/>
      <c r="P16" s="371">
        <v>151.56</v>
      </c>
    </row>
    <row r="17" spans="1:16" ht="14.4" customHeight="1" x14ac:dyDescent="0.3">
      <c r="A17" s="366" t="s">
        <v>1897</v>
      </c>
      <c r="B17" s="367" t="s">
        <v>1898</v>
      </c>
      <c r="C17" s="367" t="s">
        <v>1920</v>
      </c>
      <c r="D17" s="367" t="s">
        <v>1921</v>
      </c>
      <c r="E17" s="370"/>
      <c r="F17" s="370"/>
      <c r="G17" s="367"/>
      <c r="H17" s="367"/>
      <c r="I17" s="370">
        <v>0.1</v>
      </c>
      <c r="J17" s="370">
        <v>3.5</v>
      </c>
      <c r="K17" s="367"/>
      <c r="L17" s="367">
        <v>35</v>
      </c>
      <c r="M17" s="370"/>
      <c r="N17" s="370"/>
      <c r="O17" s="390"/>
      <c r="P17" s="371"/>
    </row>
    <row r="18" spans="1:16" ht="14.4" customHeight="1" x14ac:dyDescent="0.3">
      <c r="A18" s="366" t="s">
        <v>1897</v>
      </c>
      <c r="B18" s="367" t="s">
        <v>1922</v>
      </c>
      <c r="C18" s="367" t="s">
        <v>1923</v>
      </c>
      <c r="D18" s="367" t="s">
        <v>1924</v>
      </c>
      <c r="E18" s="370"/>
      <c r="F18" s="370"/>
      <c r="G18" s="367"/>
      <c r="H18" s="367"/>
      <c r="I18" s="370"/>
      <c r="J18" s="370"/>
      <c r="K18" s="367"/>
      <c r="L18" s="367"/>
      <c r="M18" s="370">
        <v>3</v>
      </c>
      <c r="N18" s="370">
        <v>270.48</v>
      </c>
      <c r="O18" s="390"/>
      <c r="P18" s="371">
        <v>90.160000000000011</v>
      </c>
    </row>
    <row r="19" spans="1:16" ht="14.4" customHeight="1" x14ac:dyDescent="0.3">
      <c r="A19" s="366" t="s">
        <v>1897</v>
      </c>
      <c r="B19" s="367" t="s">
        <v>1922</v>
      </c>
      <c r="C19" s="367" t="s">
        <v>1925</v>
      </c>
      <c r="D19" s="367" t="s">
        <v>1926</v>
      </c>
      <c r="E19" s="370">
        <v>3</v>
      </c>
      <c r="F19" s="370">
        <v>178.2</v>
      </c>
      <c r="G19" s="367">
        <v>1</v>
      </c>
      <c r="H19" s="367">
        <v>59.4</v>
      </c>
      <c r="I19" s="370"/>
      <c r="J19" s="370"/>
      <c r="K19" s="367"/>
      <c r="L19" s="367"/>
      <c r="M19" s="370"/>
      <c r="N19" s="370"/>
      <c r="O19" s="390"/>
      <c r="P19" s="371"/>
    </row>
    <row r="20" spans="1:16" ht="14.4" customHeight="1" x14ac:dyDescent="0.3">
      <c r="A20" s="366" t="s">
        <v>1897</v>
      </c>
      <c r="B20" s="367" t="s">
        <v>1922</v>
      </c>
      <c r="C20" s="367" t="s">
        <v>1927</v>
      </c>
      <c r="D20" s="367" t="s">
        <v>1928</v>
      </c>
      <c r="E20" s="370"/>
      <c r="F20" s="370"/>
      <c r="G20" s="367"/>
      <c r="H20" s="367"/>
      <c r="I20" s="370">
        <v>1</v>
      </c>
      <c r="J20" s="370">
        <v>58.6</v>
      </c>
      <c r="K20" s="367"/>
      <c r="L20" s="367">
        <v>58.6</v>
      </c>
      <c r="M20" s="370"/>
      <c r="N20" s="370"/>
      <c r="O20" s="390"/>
      <c r="P20" s="371"/>
    </row>
    <row r="21" spans="1:16" ht="14.4" customHeight="1" x14ac:dyDescent="0.3">
      <c r="A21" s="366" t="s">
        <v>1897</v>
      </c>
      <c r="B21" s="367" t="s">
        <v>1922</v>
      </c>
      <c r="C21" s="367" t="s">
        <v>1929</v>
      </c>
      <c r="D21" s="367" t="s">
        <v>1930</v>
      </c>
      <c r="E21" s="370"/>
      <c r="F21" s="370"/>
      <c r="G21" s="367"/>
      <c r="H21" s="367"/>
      <c r="I21" s="370">
        <v>3</v>
      </c>
      <c r="J21" s="370">
        <v>210</v>
      </c>
      <c r="K21" s="367"/>
      <c r="L21" s="367">
        <v>70</v>
      </c>
      <c r="M21" s="370">
        <v>2</v>
      </c>
      <c r="N21" s="370">
        <v>140</v>
      </c>
      <c r="O21" s="390"/>
      <c r="P21" s="371">
        <v>70</v>
      </c>
    </row>
    <row r="22" spans="1:16" ht="14.4" customHeight="1" x14ac:dyDescent="0.3">
      <c r="A22" s="366" t="s">
        <v>1897</v>
      </c>
      <c r="B22" s="367" t="s">
        <v>1922</v>
      </c>
      <c r="C22" s="367" t="s">
        <v>1931</v>
      </c>
      <c r="D22" s="367" t="s">
        <v>1932</v>
      </c>
      <c r="E22" s="370"/>
      <c r="F22" s="370"/>
      <c r="G22" s="367"/>
      <c r="H22" s="367"/>
      <c r="I22" s="370"/>
      <c r="J22" s="370"/>
      <c r="K22" s="367"/>
      <c r="L22" s="367"/>
      <c r="M22" s="370">
        <v>5</v>
      </c>
      <c r="N22" s="370">
        <v>1368</v>
      </c>
      <c r="O22" s="390"/>
      <c r="P22" s="371">
        <v>273.60000000000002</v>
      </c>
    </row>
    <row r="23" spans="1:16" ht="14.4" customHeight="1" x14ac:dyDescent="0.3">
      <c r="A23" s="366" t="s">
        <v>1897</v>
      </c>
      <c r="B23" s="367" t="s">
        <v>1922</v>
      </c>
      <c r="C23" s="367" t="s">
        <v>1933</v>
      </c>
      <c r="D23" s="367" t="s">
        <v>1934</v>
      </c>
      <c r="E23" s="370">
        <v>0.1</v>
      </c>
      <c r="F23" s="370">
        <v>73.2</v>
      </c>
      <c r="G23" s="367">
        <v>1</v>
      </c>
      <c r="H23" s="367">
        <v>732</v>
      </c>
      <c r="I23" s="370">
        <v>0.2</v>
      </c>
      <c r="J23" s="370">
        <v>146.4</v>
      </c>
      <c r="K23" s="367">
        <v>2</v>
      </c>
      <c r="L23" s="367">
        <v>732</v>
      </c>
      <c r="M23" s="370">
        <v>1</v>
      </c>
      <c r="N23" s="370">
        <v>732.03</v>
      </c>
      <c r="O23" s="390">
        <v>10.000409836065574</v>
      </c>
      <c r="P23" s="371">
        <v>732.03</v>
      </c>
    </row>
    <row r="24" spans="1:16" ht="14.4" customHeight="1" x14ac:dyDescent="0.3">
      <c r="A24" s="366" t="s">
        <v>1897</v>
      </c>
      <c r="B24" s="367" t="s">
        <v>1922</v>
      </c>
      <c r="C24" s="367" t="s">
        <v>1935</v>
      </c>
      <c r="D24" s="367" t="s">
        <v>1936</v>
      </c>
      <c r="E24" s="370"/>
      <c r="F24" s="370"/>
      <c r="G24" s="367"/>
      <c r="H24" s="367"/>
      <c r="I24" s="370"/>
      <c r="J24" s="370"/>
      <c r="K24" s="367"/>
      <c r="L24" s="367"/>
      <c r="M24" s="370">
        <v>2</v>
      </c>
      <c r="N24" s="370">
        <v>382.56</v>
      </c>
      <c r="O24" s="390"/>
      <c r="P24" s="371">
        <v>191.28</v>
      </c>
    </row>
    <row r="25" spans="1:16" ht="14.4" customHeight="1" x14ac:dyDescent="0.3">
      <c r="A25" s="366" t="s">
        <v>1897</v>
      </c>
      <c r="B25" s="367" t="s">
        <v>1937</v>
      </c>
      <c r="C25" s="367" t="s">
        <v>1938</v>
      </c>
      <c r="D25" s="367" t="s">
        <v>1939</v>
      </c>
      <c r="E25" s="370">
        <v>7</v>
      </c>
      <c r="F25" s="370">
        <v>0</v>
      </c>
      <c r="G25" s="367"/>
      <c r="H25" s="367">
        <v>0</v>
      </c>
      <c r="I25" s="370">
        <v>10</v>
      </c>
      <c r="J25" s="370">
        <v>0</v>
      </c>
      <c r="K25" s="367"/>
      <c r="L25" s="367">
        <v>0</v>
      </c>
      <c r="M25" s="370">
        <v>18</v>
      </c>
      <c r="N25" s="370">
        <v>0</v>
      </c>
      <c r="O25" s="390"/>
      <c r="P25" s="371">
        <v>0</v>
      </c>
    </row>
    <row r="26" spans="1:16" ht="14.4" customHeight="1" x14ac:dyDescent="0.3">
      <c r="A26" s="366" t="s">
        <v>1897</v>
      </c>
      <c r="B26" s="367" t="s">
        <v>1937</v>
      </c>
      <c r="C26" s="367" t="s">
        <v>1940</v>
      </c>
      <c r="D26" s="367" t="s">
        <v>1941</v>
      </c>
      <c r="E26" s="370"/>
      <c r="F26" s="370"/>
      <c r="G26" s="367"/>
      <c r="H26" s="367"/>
      <c r="I26" s="370">
        <v>1</v>
      </c>
      <c r="J26" s="370">
        <v>0</v>
      </c>
      <c r="K26" s="367"/>
      <c r="L26" s="367">
        <v>0</v>
      </c>
      <c r="M26" s="370"/>
      <c r="N26" s="370"/>
      <c r="O26" s="390"/>
      <c r="P26" s="371"/>
    </row>
    <row r="27" spans="1:16" ht="14.4" customHeight="1" x14ac:dyDescent="0.3">
      <c r="A27" s="366" t="s">
        <v>1897</v>
      </c>
      <c r="B27" s="367" t="s">
        <v>1937</v>
      </c>
      <c r="C27" s="367" t="s">
        <v>1942</v>
      </c>
      <c r="D27" s="367" t="s">
        <v>1943</v>
      </c>
      <c r="E27" s="370">
        <v>4383</v>
      </c>
      <c r="F27" s="370">
        <v>0</v>
      </c>
      <c r="G27" s="367"/>
      <c r="H27" s="367">
        <v>0</v>
      </c>
      <c r="I27" s="370">
        <v>5063</v>
      </c>
      <c r="J27" s="370">
        <v>0</v>
      </c>
      <c r="K27" s="367"/>
      <c r="L27" s="367">
        <v>0</v>
      </c>
      <c r="M27" s="370">
        <v>4912</v>
      </c>
      <c r="N27" s="370">
        <v>0</v>
      </c>
      <c r="O27" s="390"/>
      <c r="P27" s="371">
        <v>0</v>
      </c>
    </row>
    <row r="28" spans="1:16" ht="14.4" customHeight="1" x14ac:dyDescent="0.3">
      <c r="A28" s="366" t="s">
        <v>1897</v>
      </c>
      <c r="B28" s="367" t="s">
        <v>1937</v>
      </c>
      <c r="C28" s="367" t="s">
        <v>1944</v>
      </c>
      <c r="D28" s="367" t="s">
        <v>1945</v>
      </c>
      <c r="E28" s="370">
        <v>2381</v>
      </c>
      <c r="F28" s="370">
        <v>80954</v>
      </c>
      <c r="G28" s="367">
        <v>1</v>
      </c>
      <c r="H28" s="367">
        <v>34</v>
      </c>
      <c r="I28" s="370">
        <v>1855</v>
      </c>
      <c r="J28" s="370">
        <v>63070</v>
      </c>
      <c r="K28" s="367">
        <v>0.77908441831163378</v>
      </c>
      <c r="L28" s="367">
        <v>34</v>
      </c>
      <c r="M28" s="370">
        <v>1871</v>
      </c>
      <c r="N28" s="370">
        <v>63614</v>
      </c>
      <c r="O28" s="390">
        <v>0.78580428391432167</v>
      </c>
      <c r="P28" s="371">
        <v>34</v>
      </c>
    </row>
    <row r="29" spans="1:16" ht="14.4" customHeight="1" x14ac:dyDescent="0.3">
      <c r="A29" s="366" t="s">
        <v>1897</v>
      </c>
      <c r="B29" s="367" t="s">
        <v>1937</v>
      </c>
      <c r="C29" s="367" t="s">
        <v>1946</v>
      </c>
      <c r="D29" s="367" t="s">
        <v>1947</v>
      </c>
      <c r="E29" s="370">
        <v>1</v>
      </c>
      <c r="F29" s="370">
        <v>156</v>
      </c>
      <c r="G29" s="367">
        <v>1</v>
      </c>
      <c r="H29" s="367">
        <v>156</v>
      </c>
      <c r="I29" s="370"/>
      <c r="J29" s="370"/>
      <c r="K29" s="367"/>
      <c r="L29" s="367"/>
      <c r="M29" s="370"/>
      <c r="N29" s="370"/>
      <c r="O29" s="390"/>
      <c r="P29" s="371"/>
    </row>
    <row r="30" spans="1:16" ht="14.4" customHeight="1" x14ac:dyDescent="0.3">
      <c r="A30" s="366" t="s">
        <v>1897</v>
      </c>
      <c r="B30" s="367" t="s">
        <v>1937</v>
      </c>
      <c r="C30" s="367" t="s">
        <v>1948</v>
      </c>
      <c r="D30" s="367" t="s">
        <v>1949</v>
      </c>
      <c r="E30" s="370">
        <v>956</v>
      </c>
      <c r="F30" s="370">
        <v>71700</v>
      </c>
      <c r="G30" s="367">
        <v>1</v>
      </c>
      <c r="H30" s="367">
        <v>75</v>
      </c>
      <c r="I30" s="370">
        <v>978</v>
      </c>
      <c r="J30" s="370">
        <v>73350</v>
      </c>
      <c r="K30" s="367">
        <v>1.0230125523012552</v>
      </c>
      <c r="L30" s="367">
        <v>75</v>
      </c>
      <c r="M30" s="370">
        <v>1106</v>
      </c>
      <c r="N30" s="370">
        <v>89586</v>
      </c>
      <c r="O30" s="390">
        <v>1.2494560669456067</v>
      </c>
      <c r="P30" s="371">
        <v>81</v>
      </c>
    </row>
    <row r="31" spans="1:16" ht="14.4" customHeight="1" x14ac:dyDescent="0.3">
      <c r="A31" s="366" t="s">
        <v>1897</v>
      </c>
      <c r="B31" s="367" t="s">
        <v>1937</v>
      </c>
      <c r="C31" s="367" t="s">
        <v>1950</v>
      </c>
      <c r="D31" s="367" t="s">
        <v>1951</v>
      </c>
      <c r="E31" s="370">
        <v>114</v>
      </c>
      <c r="F31" s="370">
        <v>0</v>
      </c>
      <c r="G31" s="367"/>
      <c r="H31" s="367">
        <v>0</v>
      </c>
      <c r="I31" s="370">
        <v>96</v>
      </c>
      <c r="J31" s="370">
        <v>0</v>
      </c>
      <c r="K31" s="367"/>
      <c r="L31" s="367">
        <v>0</v>
      </c>
      <c r="M31" s="370">
        <v>43</v>
      </c>
      <c r="N31" s="370">
        <v>0</v>
      </c>
      <c r="O31" s="390"/>
      <c r="P31" s="371">
        <v>0</v>
      </c>
    </row>
    <row r="32" spans="1:16" ht="14.4" customHeight="1" x14ac:dyDescent="0.3">
      <c r="A32" s="366" t="s">
        <v>1897</v>
      </c>
      <c r="B32" s="367" t="s">
        <v>1937</v>
      </c>
      <c r="C32" s="367" t="s">
        <v>1952</v>
      </c>
      <c r="D32" s="367" t="s">
        <v>1953</v>
      </c>
      <c r="E32" s="370">
        <v>137</v>
      </c>
      <c r="F32" s="370">
        <v>27400</v>
      </c>
      <c r="G32" s="367">
        <v>1</v>
      </c>
      <c r="H32" s="367">
        <v>200</v>
      </c>
      <c r="I32" s="370">
        <v>36</v>
      </c>
      <c r="J32" s="370">
        <v>7200</v>
      </c>
      <c r="K32" s="367">
        <v>0.26277372262773724</v>
      </c>
      <c r="L32" s="367">
        <v>200</v>
      </c>
      <c r="M32" s="370"/>
      <c r="N32" s="370"/>
      <c r="O32" s="390"/>
      <c r="P32" s="371"/>
    </row>
    <row r="33" spans="1:16" ht="14.4" customHeight="1" x14ac:dyDescent="0.3">
      <c r="A33" s="366" t="s">
        <v>1897</v>
      </c>
      <c r="B33" s="367" t="s">
        <v>1937</v>
      </c>
      <c r="C33" s="367" t="s">
        <v>1954</v>
      </c>
      <c r="D33" s="367" t="s">
        <v>1955</v>
      </c>
      <c r="E33" s="370">
        <v>3</v>
      </c>
      <c r="F33" s="370">
        <v>417</v>
      </c>
      <c r="G33" s="367">
        <v>1</v>
      </c>
      <c r="H33" s="367">
        <v>139</v>
      </c>
      <c r="I33" s="370">
        <v>1</v>
      </c>
      <c r="J33" s="370">
        <v>141</v>
      </c>
      <c r="K33" s="367">
        <v>0.33812949640287771</v>
      </c>
      <c r="L33" s="367">
        <v>141</v>
      </c>
      <c r="M33" s="370">
        <v>2</v>
      </c>
      <c r="N33" s="370">
        <v>282</v>
      </c>
      <c r="O33" s="390">
        <v>0.67625899280575541</v>
      </c>
      <c r="P33" s="371">
        <v>141</v>
      </c>
    </row>
    <row r="34" spans="1:16" ht="14.4" customHeight="1" x14ac:dyDescent="0.3">
      <c r="A34" s="366" t="s">
        <v>1897</v>
      </c>
      <c r="B34" s="367" t="s">
        <v>1937</v>
      </c>
      <c r="C34" s="367" t="s">
        <v>1956</v>
      </c>
      <c r="D34" s="367" t="s">
        <v>1957</v>
      </c>
      <c r="E34" s="370">
        <v>2</v>
      </c>
      <c r="F34" s="370">
        <v>136</v>
      </c>
      <c r="G34" s="367">
        <v>1</v>
      </c>
      <c r="H34" s="367">
        <v>68</v>
      </c>
      <c r="I34" s="370">
        <v>1</v>
      </c>
      <c r="J34" s="370">
        <v>68</v>
      </c>
      <c r="K34" s="367">
        <v>0.5</v>
      </c>
      <c r="L34" s="367">
        <v>68</v>
      </c>
      <c r="M34" s="370">
        <v>3</v>
      </c>
      <c r="N34" s="370">
        <v>207</v>
      </c>
      <c r="O34" s="390">
        <v>1.5220588235294117</v>
      </c>
      <c r="P34" s="371">
        <v>69</v>
      </c>
    </row>
    <row r="35" spans="1:16" ht="14.4" customHeight="1" x14ac:dyDescent="0.3">
      <c r="A35" s="366" t="s">
        <v>1897</v>
      </c>
      <c r="B35" s="367" t="s">
        <v>1937</v>
      </c>
      <c r="C35" s="367" t="s">
        <v>1958</v>
      </c>
      <c r="D35" s="367" t="s">
        <v>1959</v>
      </c>
      <c r="E35" s="370">
        <v>15</v>
      </c>
      <c r="F35" s="370">
        <v>2625</v>
      </c>
      <c r="G35" s="367">
        <v>1</v>
      </c>
      <c r="H35" s="367">
        <v>175</v>
      </c>
      <c r="I35" s="370">
        <v>5</v>
      </c>
      <c r="J35" s="370">
        <v>880</v>
      </c>
      <c r="K35" s="367">
        <v>0.33523809523809522</v>
      </c>
      <c r="L35" s="367">
        <v>176</v>
      </c>
      <c r="M35" s="370">
        <v>33</v>
      </c>
      <c r="N35" s="370">
        <v>5841</v>
      </c>
      <c r="O35" s="390">
        <v>2.2251428571428571</v>
      </c>
      <c r="P35" s="371">
        <v>177</v>
      </c>
    </row>
    <row r="36" spans="1:16" ht="14.4" customHeight="1" x14ac:dyDescent="0.3">
      <c r="A36" s="366" t="s">
        <v>1897</v>
      </c>
      <c r="B36" s="367" t="s">
        <v>1937</v>
      </c>
      <c r="C36" s="367" t="s">
        <v>1960</v>
      </c>
      <c r="D36" s="367" t="s">
        <v>1961</v>
      </c>
      <c r="E36" s="370">
        <v>16</v>
      </c>
      <c r="F36" s="370">
        <v>304</v>
      </c>
      <c r="G36" s="367">
        <v>1</v>
      </c>
      <c r="H36" s="367">
        <v>19</v>
      </c>
      <c r="I36" s="370">
        <v>4</v>
      </c>
      <c r="J36" s="370">
        <v>76</v>
      </c>
      <c r="K36" s="367">
        <v>0.25</v>
      </c>
      <c r="L36" s="367">
        <v>19</v>
      </c>
      <c r="M36" s="370">
        <v>10</v>
      </c>
      <c r="N36" s="370">
        <v>300</v>
      </c>
      <c r="O36" s="390">
        <v>0.98684210526315785</v>
      </c>
      <c r="P36" s="371">
        <v>30</v>
      </c>
    </row>
    <row r="37" spans="1:16" ht="14.4" customHeight="1" x14ac:dyDescent="0.3">
      <c r="A37" s="366" t="s">
        <v>1897</v>
      </c>
      <c r="B37" s="367" t="s">
        <v>1937</v>
      </c>
      <c r="C37" s="367" t="s">
        <v>1962</v>
      </c>
      <c r="D37" s="367" t="s">
        <v>1963</v>
      </c>
      <c r="E37" s="370"/>
      <c r="F37" s="370"/>
      <c r="G37" s="367"/>
      <c r="H37" s="367"/>
      <c r="I37" s="370"/>
      <c r="J37" s="370"/>
      <c r="K37" s="367"/>
      <c r="L37" s="367"/>
      <c r="M37" s="370">
        <v>2</v>
      </c>
      <c r="N37" s="370">
        <v>112</v>
      </c>
      <c r="O37" s="390"/>
      <c r="P37" s="371">
        <v>56</v>
      </c>
    </row>
    <row r="38" spans="1:16" ht="14.4" customHeight="1" x14ac:dyDescent="0.3">
      <c r="A38" s="366" t="s">
        <v>1897</v>
      </c>
      <c r="B38" s="367" t="s">
        <v>1937</v>
      </c>
      <c r="C38" s="367" t="s">
        <v>1964</v>
      </c>
      <c r="D38" s="367" t="s">
        <v>1965</v>
      </c>
      <c r="E38" s="370">
        <v>6</v>
      </c>
      <c r="F38" s="370">
        <v>540</v>
      </c>
      <c r="G38" s="367">
        <v>1</v>
      </c>
      <c r="H38" s="367">
        <v>90</v>
      </c>
      <c r="I38" s="370">
        <v>3</v>
      </c>
      <c r="J38" s="370">
        <v>273</v>
      </c>
      <c r="K38" s="367">
        <v>0.50555555555555554</v>
      </c>
      <c r="L38" s="367">
        <v>91</v>
      </c>
      <c r="M38" s="370"/>
      <c r="N38" s="370"/>
      <c r="O38" s="390"/>
      <c r="P38" s="371"/>
    </row>
    <row r="39" spans="1:16" ht="14.4" customHeight="1" x14ac:dyDescent="0.3">
      <c r="A39" s="366" t="s">
        <v>1897</v>
      </c>
      <c r="B39" s="367" t="s">
        <v>1937</v>
      </c>
      <c r="C39" s="367" t="s">
        <v>1966</v>
      </c>
      <c r="D39" s="367" t="s">
        <v>1967</v>
      </c>
      <c r="E39" s="370">
        <v>1</v>
      </c>
      <c r="F39" s="370">
        <v>56</v>
      </c>
      <c r="G39" s="367">
        <v>1</v>
      </c>
      <c r="H39" s="367">
        <v>56</v>
      </c>
      <c r="I39" s="370"/>
      <c r="J39" s="370"/>
      <c r="K39" s="367"/>
      <c r="L39" s="367"/>
      <c r="M39" s="370"/>
      <c r="N39" s="370"/>
      <c r="O39" s="390"/>
      <c r="P39" s="371"/>
    </row>
    <row r="40" spans="1:16" ht="14.4" customHeight="1" x14ac:dyDescent="0.3">
      <c r="A40" s="366" t="s">
        <v>1897</v>
      </c>
      <c r="B40" s="367" t="s">
        <v>1937</v>
      </c>
      <c r="C40" s="367" t="s">
        <v>1968</v>
      </c>
      <c r="D40" s="367" t="s">
        <v>1969</v>
      </c>
      <c r="E40" s="370">
        <v>107</v>
      </c>
      <c r="F40" s="370">
        <v>111066</v>
      </c>
      <c r="G40" s="367">
        <v>1</v>
      </c>
      <c r="H40" s="367">
        <v>1038</v>
      </c>
      <c r="I40" s="370">
        <v>89</v>
      </c>
      <c r="J40" s="370">
        <v>92560</v>
      </c>
      <c r="K40" s="367">
        <v>0.83337835161075402</v>
      </c>
      <c r="L40" s="367">
        <v>1040</v>
      </c>
      <c r="M40" s="370">
        <v>82</v>
      </c>
      <c r="N40" s="370">
        <v>85526</v>
      </c>
      <c r="O40" s="390">
        <v>0.77004663893540781</v>
      </c>
      <c r="P40" s="371">
        <v>1043</v>
      </c>
    </row>
    <row r="41" spans="1:16" ht="14.4" customHeight="1" x14ac:dyDescent="0.3">
      <c r="A41" s="366" t="s">
        <v>1897</v>
      </c>
      <c r="B41" s="367" t="s">
        <v>1937</v>
      </c>
      <c r="C41" s="367" t="s">
        <v>1970</v>
      </c>
      <c r="D41" s="367" t="s">
        <v>1971</v>
      </c>
      <c r="E41" s="370"/>
      <c r="F41" s="370"/>
      <c r="G41" s="367"/>
      <c r="H41" s="367"/>
      <c r="I41" s="370">
        <v>1</v>
      </c>
      <c r="J41" s="370">
        <v>90</v>
      </c>
      <c r="K41" s="367"/>
      <c r="L41" s="367">
        <v>90</v>
      </c>
      <c r="M41" s="370">
        <v>334</v>
      </c>
      <c r="N41" s="370">
        <v>26720</v>
      </c>
      <c r="O41" s="390"/>
      <c r="P41" s="371">
        <v>80</v>
      </c>
    </row>
    <row r="42" spans="1:16" ht="14.4" customHeight="1" x14ac:dyDescent="0.3">
      <c r="A42" s="366" t="s">
        <v>1897</v>
      </c>
      <c r="B42" s="367" t="s">
        <v>1937</v>
      </c>
      <c r="C42" s="367" t="s">
        <v>1972</v>
      </c>
      <c r="D42" s="367" t="s">
        <v>1973</v>
      </c>
      <c r="E42" s="370">
        <v>2</v>
      </c>
      <c r="F42" s="370">
        <v>2540</v>
      </c>
      <c r="G42" s="367">
        <v>1</v>
      </c>
      <c r="H42" s="367">
        <v>1270</v>
      </c>
      <c r="I42" s="370"/>
      <c r="J42" s="370"/>
      <c r="K42" s="367"/>
      <c r="L42" s="367"/>
      <c r="M42" s="370"/>
      <c r="N42" s="370"/>
      <c r="O42" s="390"/>
      <c r="P42" s="371"/>
    </row>
    <row r="43" spans="1:16" ht="14.4" customHeight="1" x14ac:dyDescent="0.3">
      <c r="A43" s="366" t="s">
        <v>1897</v>
      </c>
      <c r="B43" s="367" t="s">
        <v>1937</v>
      </c>
      <c r="C43" s="367" t="s">
        <v>1974</v>
      </c>
      <c r="D43" s="367" t="s">
        <v>1975</v>
      </c>
      <c r="E43" s="370">
        <v>2</v>
      </c>
      <c r="F43" s="370">
        <v>144</v>
      </c>
      <c r="G43" s="367">
        <v>1</v>
      </c>
      <c r="H43" s="367">
        <v>72</v>
      </c>
      <c r="I43" s="370">
        <v>5</v>
      </c>
      <c r="J43" s="370">
        <v>360</v>
      </c>
      <c r="K43" s="367">
        <v>2.5</v>
      </c>
      <c r="L43" s="367">
        <v>72</v>
      </c>
      <c r="M43" s="370">
        <v>4</v>
      </c>
      <c r="N43" s="370">
        <v>292</v>
      </c>
      <c r="O43" s="390">
        <v>2.0277777777777777</v>
      </c>
      <c r="P43" s="371">
        <v>73</v>
      </c>
    </row>
    <row r="44" spans="1:16" ht="14.4" customHeight="1" x14ac:dyDescent="0.3">
      <c r="A44" s="366" t="s">
        <v>1897</v>
      </c>
      <c r="B44" s="367" t="s">
        <v>1937</v>
      </c>
      <c r="C44" s="367" t="s">
        <v>1976</v>
      </c>
      <c r="D44" s="367" t="s">
        <v>1977</v>
      </c>
      <c r="E44" s="370">
        <v>415</v>
      </c>
      <c r="F44" s="370">
        <v>271410</v>
      </c>
      <c r="G44" s="367">
        <v>1</v>
      </c>
      <c r="H44" s="367">
        <v>654</v>
      </c>
      <c r="I44" s="370">
        <v>383</v>
      </c>
      <c r="J44" s="370">
        <v>251248</v>
      </c>
      <c r="K44" s="367">
        <v>0.92571386463284333</v>
      </c>
      <c r="L44" s="367">
        <v>656</v>
      </c>
      <c r="M44" s="370">
        <v>467</v>
      </c>
      <c r="N44" s="370">
        <v>307753</v>
      </c>
      <c r="O44" s="390">
        <v>1.133904425039608</v>
      </c>
      <c r="P44" s="371">
        <v>659</v>
      </c>
    </row>
    <row r="45" spans="1:16" ht="14.4" customHeight="1" x14ac:dyDescent="0.3">
      <c r="A45" s="366" t="s">
        <v>1897</v>
      </c>
      <c r="B45" s="367" t="s">
        <v>1937</v>
      </c>
      <c r="C45" s="367" t="s">
        <v>1978</v>
      </c>
      <c r="D45" s="367" t="s">
        <v>1979</v>
      </c>
      <c r="E45" s="370">
        <v>34</v>
      </c>
      <c r="F45" s="370">
        <v>5270</v>
      </c>
      <c r="G45" s="367">
        <v>1</v>
      </c>
      <c r="H45" s="367">
        <v>155</v>
      </c>
      <c r="I45" s="370">
        <v>29</v>
      </c>
      <c r="J45" s="370">
        <v>2494</v>
      </c>
      <c r="K45" s="367">
        <v>0.47324478178368123</v>
      </c>
      <c r="L45" s="367">
        <v>86</v>
      </c>
      <c r="M45" s="370">
        <v>37</v>
      </c>
      <c r="N45" s="370">
        <v>3182</v>
      </c>
      <c r="O45" s="390">
        <v>0.60379506641366221</v>
      </c>
      <c r="P45" s="371">
        <v>86</v>
      </c>
    </row>
    <row r="46" spans="1:16" ht="14.4" customHeight="1" x14ac:dyDescent="0.3">
      <c r="A46" s="366" t="s">
        <v>1897</v>
      </c>
      <c r="B46" s="367" t="s">
        <v>1937</v>
      </c>
      <c r="C46" s="367" t="s">
        <v>1980</v>
      </c>
      <c r="D46" s="367" t="s">
        <v>1981</v>
      </c>
      <c r="E46" s="370">
        <v>35</v>
      </c>
      <c r="F46" s="370">
        <v>6615</v>
      </c>
      <c r="G46" s="367">
        <v>1</v>
      </c>
      <c r="H46" s="367">
        <v>189</v>
      </c>
      <c r="I46" s="370">
        <v>42</v>
      </c>
      <c r="J46" s="370">
        <v>7980</v>
      </c>
      <c r="K46" s="367">
        <v>1.2063492063492063</v>
      </c>
      <c r="L46" s="367">
        <v>190</v>
      </c>
      <c r="M46" s="370">
        <v>31</v>
      </c>
      <c r="N46" s="370">
        <v>5921</v>
      </c>
      <c r="O46" s="390">
        <v>0.89508692365835218</v>
      </c>
      <c r="P46" s="371">
        <v>191</v>
      </c>
    </row>
    <row r="47" spans="1:16" ht="14.4" customHeight="1" x14ac:dyDescent="0.3">
      <c r="A47" s="366" t="s">
        <v>1897</v>
      </c>
      <c r="B47" s="367" t="s">
        <v>1937</v>
      </c>
      <c r="C47" s="367" t="s">
        <v>1982</v>
      </c>
      <c r="D47" s="367" t="s">
        <v>1983</v>
      </c>
      <c r="E47" s="370"/>
      <c r="F47" s="370"/>
      <c r="G47" s="367"/>
      <c r="H47" s="367"/>
      <c r="I47" s="370">
        <v>3</v>
      </c>
      <c r="J47" s="370">
        <v>1875</v>
      </c>
      <c r="K47" s="367"/>
      <c r="L47" s="367">
        <v>625</v>
      </c>
      <c r="M47" s="370">
        <v>5</v>
      </c>
      <c r="N47" s="370">
        <v>3140</v>
      </c>
      <c r="O47" s="390"/>
      <c r="P47" s="371">
        <v>628</v>
      </c>
    </row>
    <row r="48" spans="1:16" ht="14.4" customHeight="1" x14ac:dyDescent="0.3">
      <c r="A48" s="366" t="s">
        <v>1897</v>
      </c>
      <c r="B48" s="367" t="s">
        <v>1937</v>
      </c>
      <c r="C48" s="367" t="s">
        <v>1984</v>
      </c>
      <c r="D48" s="367" t="s">
        <v>1985</v>
      </c>
      <c r="E48" s="370"/>
      <c r="F48" s="370"/>
      <c r="G48" s="367"/>
      <c r="H48" s="367"/>
      <c r="I48" s="370">
        <v>1</v>
      </c>
      <c r="J48" s="370">
        <v>104</v>
      </c>
      <c r="K48" s="367"/>
      <c r="L48" s="367">
        <v>104</v>
      </c>
      <c r="M48" s="370">
        <v>3</v>
      </c>
      <c r="N48" s="370">
        <v>264</v>
      </c>
      <c r="O48" s="390"/>
      <c r="P48" s="371">
        <v>88</v>
      </c>
    </row>
    <row r="49" spans="1:16" ht="14.4" customHeight="1" x14ac:dyDescent="0.3">
      <c r="A49" s="366" t="s">
        <v>1897</v>
      </c>
      <c r="B49" s="367" t="s">
        <v>1937</v>
      </c>
      <c r="C49" s="367" t="s">
        <v>1986</v>
      </c>
      <c r="D49" s="367" t="s">
        <v>1987</v>
      </c>
      <c r="E49" s="370">
        <v>4</v>
      </c>
      <c r="F49" s="370">
        <v>1900</v>
      </c>
      <c r="G49" s="367">
        <v>1</v>
      </c>
      <c r="H49" s="367">
        <v>475</v>
      </c>
      <c r="I49" s="370">
        <v>1</v>
      </c>
      <c r="J49" s="370">
        <v>477</v>
      </c>
      <c r="K49" s="367">
        <v>0.25105263157894736</v>
      </c>
      <c r="L49" s="367">
        <v>477</v>
      </c>
      <c r="M49" s="370">
        <v>4</v>
      </c>
      <c r="N49" s="370">
        <v>1920</v>
      </c>
      <c r="O49" s="390">
        <v>1.0105263157894737</v>
      </c>
      <c r="P49" s="371">
        <v>480</v>
      </c>
    </row>
    <row r="50" spans="1:16" ht="14.4" customHeight="1" x14ac:dyDescent="0.3">
      <c r="A50" s="366" t="s">
        <v>1897</v>
      </c>
      <c r="B50" s="367" t="s">
        <v>1937</v>
      </c>
      <c r="C50" s="367" t="s">
        <v>1988</v>
      </c>
      <c r="D50" s="367" t="s">
        <v>1989</v>
      </c>
      <c r="E50" s="370">
        <v>30</v>
      </c>
      <c r="F50" s="370">
        <v>10440</v>
      </c>
      <c r="G50" s="367">
        <v>1</v>
      </c>
      <c r="H50" s="367">
        <v>348</v>
      </c>
      <c r="I50" s="370">
        <v>33</v>
      </c>
      <c r="J50" s="370">
        <v>11517</v>
      </c>
      <c r="K50" s="367">
        <v>1.1031609195402299</v>
      </c>
      <c r="L50" s="367">
        <v>349</v>
      </c>
      <c r="M50" s="370">
        <v>37</v>
      </c>
      <c r="N50" s="370">
        <v>12987</v>
      </c>
      <c r="O50" s="390">
        <v>1.2439655172413793</v>
      </c>
      <c r="P50" s="371">
        <v>351</v>
      </c>
    </row>
    <row r="51" spans="1:16" ht="14.4" customHeight="1" x14ac:dyDescent="0.3">
      <c r="A51" s="366" t="s">
        <v>1897</v>
      </c>
      <c r="B51" s="367" t="s">
        <v>1937</v>
      </c>
      <c r="C51" s="367" t="s">
        <v>1990</v>
      </c>
      <c r="D51" s="367" t="s">
        <v>1991</v>
      </c>
      <c r="E51" s="370">
        <v>34</v>
      </c>
      <c r="F51" s="370">
        <v>3842</v>
      </c>
      <c r="G51" s="367">
        <v>1</v>
      </c>
      <c r="H51" s="367">
        <v>113</v>
      </c>
      <c r="I51" s="370">
        <v>38</v>
      </c>
      <c r="J51" s="370">
        <v>4332</v>
      </c>
      <c r="K51" s="367">
        <v>1.1275377407600209</v>
      </c>
      <c r="L51" s="367">
        <v>114</v>
      </c>
      <c r="M51" s="370">
        <v>32</v>
      </c>
      <c r="N51" s="370">
        <v>3648</v>
      </c>
      <c r="O51" s="390">
        <v>0.94950546590317542</v>
      </c>
      <c r="P51" s="371">
        <v>114</v>
      </c>
    </row>
    <row r="52" spans="1:16" ht="14.4" customHeight="1" x14ac:dyDescent="0.3">
      <c r="A52" s="366" t="s">
        <v>1897</v>
      </c>
      <c r="B52" s="367" t="s">
        <v>1937</v>
      </c>
      <c r="C52" s="367" t="s">
        <v>1992</v>
      </c>
      <c r="D52" s="367" t="s">
        <v>1993</v>
      </c>
      <c r="E52" s="370">
        <v>320</v>
      </c>
      <c r="F52" s="370">
        <v>152960</v>
      </c>
      <c r="G52" s="367">
        <v>1</v>
      </c>
      <c r="H52" s="367">
        <v>478</v>
      </c>
      <c r="I52" s="370">
        <v>305</v>
      </c>
      <c r="J52" s="370">
        <v>146095</v>
      </c>
      <c r="K52" s="367">
        <v>0.95511898535564854</v>
      </c>
      <c r="L52" s="367">
        <v>479</v>
      </c>
      <c r="M52" s="370">
        <v>449</v>
      </c>
      <c r="N52" s="370">
        <v>215969</v>
      </c>
      <c r="O52" s="390">
        <v>1.4119312238493724</v>
      </c>
      <c r="P52" s="371">
        <v>481</v>
      </c>
    </row>
    <row r="53" spans="1:16" ht="14.4" customHeight="1" x14ac:dyDescent="0.3">
      <c r="A53" s="366" t="s">
        <v>1897</v>
      </c>
      <c r="B53" s="367" t="s">
        <v>1937</v>
      </c>
      <c r="C53" s="367" t="s">
        <v>1994</v>
      </c>
      <c r="D53" s="367" t="s">
        <v>1995</v>
      </c>
      <c r="E53" s="370">
        <v>18</v>
      </c>
      <c r="F53" s="370">
        <v>90</v>
      </c>
      <c r="G53" s="367">
        <v>1</v>
      </c>
      <c r="H53" s="367">
        <v>5</v>
      </c>
      <c r="I53" s="370">
        <v>9</v>
      </c>
      <c r="J53" s="370">
        <v>45</v>
      </c>
      <c r="K53" s="367">
        <v>0.5</v>
      </c>
      <c r="L53" s="367">
        <v>5</v>
      </c>
      <c r="M53" s="370">
        <v>13</v>
      </c>
      <c r="N53" s="370">
        <v>65</v>
      </c>
      <c r="O53" s="390">
        <v>0.72222222222222221</v>
      </c>
      <c r="P53" s="371">
        <v>5</v>
      </c>
    </row>
    <row r="54" spans="1:16" ht="14.4" customHeight="1" x14ac:dyDescent="0.3">
      <c r="A54" s="366" t="s">
        <v>1897</v>
      </c>
      <c r="B54" s="367" t="s">
        <v>1937</v>
      </c>
      <c r="C54" s="367" t="s">
        <v>1996</v>
      </c>
      <c r="D54" s="367" t="s">
        <v>1997</v>
      </c>
      <c r="E54" s="370">
        <v>10</v>
      </c>
      <c r="F54" s="370">
        <v>16170</v>
      </c>
      <c r="G54" s="367">
        <v>1</v>
      </c>
      <c r="H54" s="367">
        <v>1617</v>
      </c>
      <c r="I54" s="370">
        <v>9</v>
      </c>
      <c r="J54" s="370">
        <v>14580</v>
      </c>
      <c r="K54" s="367">
        <v>0.90166975881261591</v>
      </c>
      <c r="L54" s="367">
        <v>1620</v>
      </c>
      <c r="M54" s="370">
        <v>7</v>
      </c>
      <c r="N54" s="370">
        <v>11375</v>
      </c>
      <c r="O54" s="390">
        <v>0.70346320346320346</v>
      </c>
      <c r="P54" s="371">
        <v>1625</v>
      </c>
    </row>
    <row r="55" spans="1:16" ht="14.4" customHeight="1" x14ac:dyDescent="0.3">
      <c r="A55" s="366" t="s">
        <v>1897</v>
      </c>
      <c r="B55" s="367" t="s">
        <v>1937</v>
      </c>
      <c r="C55" s="367" t="s">
        <v>1998</v>
      </c>
      <c r="D55" s="367" t="s">
        <v>1999</v>
      </c>
      <c r="E55" s="370">
        <v>5</v>
      </c>
      <c r="F55" s="370">
        <v>25</v>
      </c>
      <c r="G55" s="367">
        <v>1</v>
      </c>
      <c r="H55" s="367">
        <v>5</v>
      </c>
      <c r="I55" s="370">
        <v>3</v>
      </c>
      <c r="J55" s="370">
        <v>15</v>
      </c>
      <c r="K55" s="367">
        <v>0.6</v>
      </c>
      <c r="L55" s="367">
        <v>5</v>
      </c>
      <c r="M55" s="370">
        <v>10</v>
      </c>
      <c r="N55" s="370">
        <v>50</v>
      </c>
      <c r="O55" s="390">
        <v>2</v>
      </c>
      <c r="P55" s="371">
        <v>5</v>
      </c>
    </row>
    <row r="56" spans="1:16" ht="14.4" customHeight="1" x14ac:dyDescent="0.3">
      <c r="A56" s="366" t="s">
        <v>1897</v>
      </c>
      <c r="B56" s="367" t="s">
        <v>1937</v>
      </c>
      <c r="C56" s="367" t="s">
        <v>2000</v>
      </c>
      <c r="D56" s="367" t="s">
        <v>2001</v>
      </c>
      <c r="E56" s="370">
        <v>4</v>
      </c>
      <c r="F56" s="370">
        <v>1712</v>
      </c>
      <c r="G56" s="367">
        <v>1</v>
      </c>
      <c r="H56" s="367">
        <v>428</v>
      </c>
      <c r="I56" s="370">
        <v>1</v>
      </c>
      <c r="J56" s="370">
        <v>429</v>
      </c>
      <c r="K56" s="367">
        <v>0.25058411214953269</v>
      </c>
      <c r="L56" s="367">
        <v>429</v>
      </c>
      <c r="M56" s="370">
        <v>11</v>
      </c>
      <c r="N56" s="370">
        <v>4741</v>
      </c>
      <c r="O56" s="390">
        <v>2.7692757009345796</v>
      </c>
      <c r="P56" s="371">
        <v>431</v>
      </c>
    </row>
    <row r="57" spans="1:16" ht="14.4" customHeight="1" x14ac:dyDescent="0.3">
      <c r="A57" s="366" t="s">
        <v>1897</v>
      </c>
      <c r="B57" s="367" t="s">
        <v>1937</v>
      </c>
      <c r="C57" s="367" t="s">
        <v>2002</v>
      </c>
      <c r="D57" s="367" t="s">
        <v>2003</v>
      </c>
      <c r="E57" s="370">
        <v>2</v>
      </c>
      <c r="F57" s="370">
        <v>1842</v>
      </c>
      <c r="G57" s="367">
        <v>1</v>
      </c>
      <c r="H57" s="367">
        <v>921</v>
      </c>
      <c r="I57" s="370">
        <v>3</v>
      </c>
      <c r="J57" s="370">
        <v>2778</v>
      </c>
      <c r="K57" s="367">
        <v>1.50814332247557</v>
      </c>
      <c r="L57" s="367">
        <v>926</v>
      </c>
      <c r="M57" s="370">
        <v>8</v>
      </c>
      <c r="N57" s="370">
        <v>7456</v>
      </c>
      <c r="O57" s="390">
        <v>4.0477741585233442</v>
      </c>
      <c r="P57" s="371">
        <v>932</v>
      </c>
    </row>
    <row r="58" spans="1:16" ht="14.4" customHeight="1" x14ac:dyDescent="0.3">
      <c r="A58" s="366" t="s">
        <v>1897</v>
      </c>
      <c r="B58" s="367" t="s">
        <v>1937</v>
      </c>
      <c r="C58" s="367" t="s">
        <v>2004</v>
      </c>
      <c r="D58" s="367" t="s">
        <v>2005</v>
      </c>
      <c r="E58" s="370"/>
      <c r="F58" s="370"/>
      <c r="G58" s="367"/>
      <c r="H58" s="367"/>
      <c r="I58" s="370">
        <v>1</v>
      </c>
      <c r="J58" s="370">
        <v>154</v>
      </c>
      <c r="K58" s="367"/>
      <c r="L58" s="367">
        <v>154</v>
      </c>
      <c r="M58" s="370">
        <v>12</v>
      </c>
      <c r="N58" s="370">
        <v>1860</v>
      </c>
      <c r="O58" s="390"/>
      <c r="P58" s="371">
        <v>155</v>
      </c>
    </row>
    <row r="59" spans="1:16" ht="14.4" customHeight="1" x14ac:dyDescent="0.3">
      <c r="A59" s="366" t="s">
        <v>1897</v>
      </c>
      <c r="B59" s="367" t="s">
        <v>1937</v>
      </c>
      <c r="C59" s="367" t="s">
        <v>2006</v>
      </c>
      <c r="D59" s="367" t="s">
        <v>2007</v>
      </c>
      <c r="E59" s="370">
        <v>1</v>
      </c>
      <c r="F59" s="370">
        <v>452</v>
      </c>
      <c r="G59" s="367">
        <v>1</v>
      </c>
      <c r="H59" s="367">
        <v>452</v>
      </c>
      <c r="I59" s="370"/>
      <c r="J59" s="370"/>
      <c r="K59" s="367"/>
      <c r="L59" s="367"/>
      <c r="M59" s="370">
        <v>2</v>
      </c>
      <c r="N59" s="370">
        <v>914</v>
      </c>
      <c r="O59" s="390">
        <v>2.0221238938053099</v>
      </c>
      <c r="P59" s="371">
        <v>457</v>
      </c>
    </row>
    <row r="60" spans="1:16" ht="14.4" customHeight="1" x14ac:dyDescent="0.3">
      <c r="A60" s="366" t="s">
        <v>1897</v>
      </c>
      <c r="B60" s="367" t="s">
        <v>1937</v>
      </c>
      <c r="C60" s="367" t="s">
        <v>2008</v>
      </c>
      <c r="D60" s="367" t="s">
        <v>2009</v>
      </c>
      <c r="E60" s="370"/>
      <c r="F60" s="370"/>
      <c r="G60" s="367"/>
      <c r="H60" s="367"/>
      <c r="I60" s="370"/>
      <c r="J60" s="370"/>
      <c r="K60" s="367"/>
      <c r="L60" s="367"/>
      <c r="M60" s="370">
        <v>7</v>
      </c>
      <c r="N60" s="370">
        <v>896</v>
      </c>
      <c r="O60" s="390"/>
      <c r="P60" s="371">
        <v>128</v>
      </c>
    </row>
    <row r="61" spans="1:16" ht="14.4" customHeight="1" x14ac:dyDescent="0.3">
      <c r="A61" s="366" t="s">
        <v>1897</v>
      </c>
      <c r="B61" s="367" t="s">
        <v>1937</v>
      </c>
      <c r="C61" s="367" t="s">
        <v>2010</v>
      </c>
      <c r="D61" s="367" t="s">
        <v>2011</v>
      </c>
      <c r="E61" s="370">
        <v>1</v>
      </c>
      <c r="F61" s="370">
        <v>564</v>
      </c>
      <c r="G61" s="367">
        <v>1</v>
      </c>
      <c r="H61" s="367">
        <v>564</v>
      </c>
      <c r="I61" s="370"/>
      <c r="J61" s="370"/>
      <c r="K61" s="367"/>
      <c r="L61" s="367"/>
      <c r="M61" s="370"/>
      <c r="N61" s="370"/>
      <c r="O61" s="390"/>
      <c r="P61" s="371"/>
    </row>
    <row r="62" spans="1:16" ht="14.4" customHeight="1" x14ac:dyDescent="0.3">
      <c r="A62" s="366" t="s">
        <v>1897</v>
      </c>
      <c r="B62" s="367" t="s">
        <v>1937</v>
      </c>
      <c r="C62" s="367" t="s">
        <v>2012</v>
      </c>
      <c r="D62" s="367" t="s">
        <v>2013</v>
      </c>
      <c r="E62" s="370">
        <v>24</v>
      </c>
      <c r="F62" s="370">
        <v>47712</v>
      </c>
      <c r="G62" s="367">
        <v>1</v>
      </c>
      <c r="H62" s="367">
        <v>1988</v>
      </c>
      <c r="I62" s="370">
        <v>14</v>
      </c>
      <c r="J62" s="370">
        <v>27902</v>
      </c>
      <c r="K62" s="367">
        <v>0.58480046948356812</v>
      </c>
      <c r="L62" s="367">
        <v>1993</v>
      </c>
      <c r="M62" s="370">
        <v>45</v>
      </c>
      <c r="N62" s="370">
        <v>90000</v>
      </c>
      <c r="O62" s="390">
        <v>1.8863179074446681</v>
      </c>
      <c r="P62" s="371">
        <v>2000</v>
      </c>
    </row>
    <row r="63" spans="1:16" ht="14.4" customHeight="1" x14ac:dyDescent="0.3">
      <c r="A63" s="366" t="s">
        <v>1897</v>
      </c>
      <c r="B63" s="367" t="s">
        <v>1937</v>
      </c>
      <c r="C63" s="367" t="s">
        <v>2014</v>
      </c>
      <c r="D63" s="367" t="s">
        <v>2015</v>
      </c>
      <c r="E63" s="370">
        <v>3</v>
      </c>
      <c r="F63" s="370">
        <v>2949</v>
      </c>
      <c r="G63" s="367">
        <v>1</v>
      </c>
      <c r="H63" s="367">
        <v>983</v>
      </c>
      <c r="I63" s="370">
        <v>2</v>
      </c>
      <c r="J63" s="370">
        <v>1976</v>
      </c>
      <c r="K63" s="367">
        <v>0.67005764665988465</v>
      </c>
      <c r="L63" s="367">
        <v>988</v>
      </c>
      <c r="M63" s="370">
        <v>5</v>
      </c>
      <c r="N63" s="370">
        <v>4970</v>
      </c>
      <c r="O63" s="390">
        <v>1.6853170566293658</v>
      </c>
      <c r="P63" s="371">
        <v>994</v>
      </c>
    </row>
    <row r="64" spans="1:16" ht="14.4" customHeight="1" x14ac:dyDescent="0.3">
      <c r="A64" s="366" t="s">
        <v>1897</v>
      </c>
      <c r="B64" s="367" t="s">
        <v>1937</v>
      </c>
      <c r="C64" s="367" t="s">
        <v>2016</v>
      </c>
      <c r="D64" s="367" t="s">
        <v>2017</v>
      </c>
      <c r="E64" s="370">
        <v>18</v>
      </c>
      <c r="F64" s="370">
        <v>9432</v>
      </c>
      <c r="G64" s="367">
        <v>1</v>
      </c>
      <c r="H64" s="367">
        <v>524</v>
      </c>
      <c r="I64" s="370">
        <v>25</v>
      </c>
      <c r="J64" s="370">
        <v>13125</v>
      </c>
      <c r="K64" s="367">
        <v>1.3915394402035624</v>
      </c>
      <c r="L64" s="367">
        <v>525</v>
      </c>
      <c r="M64" s="370">
        <v>36</v>
      </c>
      <c r="N64" s="370">
        <v>18972</v>
      </c>
      <c r="O64" s="390">
        <v>2.0114503816793894</v>
      </c>
      <c r="P64" s="371">
        <v>527</v>
      </c>
    </row>
    <row r="65" spans="1:16" ht="14.4" customHeight="1" x14ac:dyDescent="0.3">
      <c r="A65" s="366" t="s">
        <v>1897</v>
      </c>
      <c r="B65" s="367" t="s">
        <v>1937</v>
      </c>
      <c r="C65" s="367" t="s">
        <v>2018</v>
      </c>
      <c r="D65" s="367" t="s">
        <v>2019</v>
      </c>
      <c r="E65" s="370">
        <v>35</v>
      </c>
      <c r="F65" s="370">
        <v>23765</v>
      </c>
      <c r="G65" s="367">
        <v>1</v>
      </c>
      <c r="H65" s="367">
        <v>679</v>
      </c>
      <c r="I65" s="370">
        <v>35</v>
      </c>
      <c r="J65" s="370">
        <v>23835</v>
      </c>
      <c r="K65" s="367">
        <v>1.0029455081001473</v>
      </c>
      <c r="L65" s="367">
        <v>681</v>
      </c>
      <c r="M65" s="370">
        <v>55</v>
      </c>
      <c r="N65" s="370">
        <v>37620</v>
      </c>
      <c r="O65" s="390">
        <v>1.5830002103934357</v>
      </c>
      <c r="P65" s="371">
        <v>684</v>
      </c>
    </row>
    <row r="66" spans="1:16" ht="14.4" customHeight="1" x14ac:dyDescent="0.3">
      <c r="A66" s="366" t="s">
        <v>1897</v>
      </c>
      <c r="B66" s="367" t="s">
        <v>1937</v>
      </c>
      <c r="C66" s="367" t="s">
        <v>2020</v>
      </c>
      <c r="D66" s="367" t="s">
        <v>2021</v>
      </c>
      <c r="E66" s="370">
        <v>2</v>
      </c>
      <c r="F66" s="370">
        <v>2982</v>
      </c>
      <c r="G66" s="367">
        <v>1</v>
      </c>
      <c r="H66" s="367">
        <v>1491</v>
      </c>
      <c r="I66" s="370">
        <v>3</v>
      </c>
      <c r="J66" s="370">
        <v>4482</v>
      </c>
      <c r="K66" s="367">
        <v>1.5030181086519114</v>
      </c>
      <c r="L66" s="367">
        <v>1494</v>
      </c>
      <c r="M66" s="370">
        <v>4</v>
      </c>
      <c r="N66" s="370">
        <v>5996</v>
      </c>
      <c r="O66" s="390">
        <v>2.0107310529845743</v>
      </c>
      <c r="P66" s="371">
        <v>1499</v>
      </c>
    </row>
    <row r="67" spans="1:16" ht="14.4" customHeight="1" x14ac:dyDescent="0.3">
      <c r="A67" s="366" t="s">
        <v>1897</v>
      </c>
      <c r="B67" s="367" t="s">
        <v>1937</v>
      </c>
      <c r="C67" s="367" t="s">
        <v>2022</v>
      </c>
      <c r="D67" s="367" t="s">
        <v>2023</v>
      </c>
      <c r="E67" s="370">
        <v>12</v>
      </c>
      <c r="F67" s="370">
        <v>3672</v>
      </c>
      <c r="G67" s="367">
        <v>1</v>
      </c>
      <c r="H67" s="367">
        <v>306</v>
      </c>
      <c r="I67" s="370">
        <v>18</v>
      </c>
      <c r="J67" s="370">
        <v>5544</v>
      </c>
      <c r="K67" s="367">
        <v>1.5098039215686274</v>
      </c>
      <c r="L67" s="367">
        <v>308</v>
      </c>
      <c r="M67" s="370">
        <v>21</v>
      </c>
      <c r="N67" s="370">
        <v>6531</v>
      </c>
      <c r="O67" s="390">
        <v>1.77859477124183</v>
      </c>
      <c r="P67" s="371">
        <v>311</v>
      </c>
    </row>
    <row r="68" spans="1:16" ht="14.4" customHeight="1" x14ac:dyDescent="0.3">
      <c r="A68" s="366" t="s">
        <v>1897</v>
      </c>
      <c r="B68" s="367" t="s">
        <v>1937</v>
      </c>
      <c r="C68" s="367" t="s">
        <v>2024</v>
      </c>
      <c r="D68" s="367" t="s">
        <v>2025</v>
      </c>
      <c r="E68" s="370">
        <v>1</v>
      </c>
      <c r="F68" s="370">
        <v>79</v>
      </c>
      <c r="G68" s="367">
        <v>1</v>
      </c>
      <c r="H68" s="367">
        <v>79</v>
      </c>
      <c r="I68" s="370">
        <v>1</v>
      </c>
      <c r="J68" s="370">
        <v>80</v>
      </c>
      <c r="K68" s="367">
        <v>1.0126582278481013</v>
      </c>
      <c r="L68" s="367">
        <v>80</v>
      </c>
      <c r="M68" s="370"/>
      <c r="N68" s="370"/>
      <c r="O68" s="390"/>
      <c r="P68" s="371"/>
    </row>
    <row r="69" spans="1:16" ht="14.4" customHeight="1" x14ac:dyDescent="0.3">
      <c r="A69" s="366" t="s">
        <v>1897</v>
      </c>
      <c r="B69" s="367" t="s">
        <v>1937</v>
      </c>
      <c r="C69" s="367" t="s">
        <v>2026</v>
      </c>
      <c r="D69" s="367" t="s">
        <v>2027</v>
      </c>
      <c r="E69" s="370">
        <v>19</v>
      </c>
      <c r="F69" s="370">
        <v>66006</v>
      </c>
      <c r="G69" s="367">
        <v>1</v>
      </c>
      <c r="H69" s="367">
        <v>3474</v>
      </c>
      <c r="I69" s="370">
        <v>9</v>
      </c>
      <c r="J69" s="370">
        <v>31356</v>
      </c>
      <c r="K69" s="367">
        <v>0.47504772293427872</v>
      </c>
      <c r="L69" s="367">
        <v>3484</v>
      </c>
      <c r="M69" s="370">
        <v>30</v>
      </c>
      <c r="N69" s="370">
        <v>104970</v>
      </c>
      <c r="O69" s="390">
        <v>1.5903099718207436</v>
      </c>
      <c r="P69" s="371">
        <v>3499</v>
      </c>
    </row>
    <row r="70" spans="1:16" ht="14.4" customHeight="1" x14ac:dyDescent="0.3">
      <c r="A70" s="366" t="s">
        <v>1897</v>
      </c>
      <c r="B70" s="367" t="s">
        <v>1937</v>
      </c>
      <c r="C70" s="367" t="s">
        <v>2028</v>
      </c>
      <c r="D70" s="367" t="s">
        <v>2029</v>
      </c>
      <c r="E70" s="370">
        <v>1</v>
      </c>
      <c r="F70" s="370">
        <v>1474</v>
      </c>
      <c r="G70" s="367">
        <v>1</v>
      </c>
      <c r="H70" s="367">
        <v>1474</v>
      </c>
      <c r="I70" s="370"/>
      <c r="J70" s="370"/>
      <c r="K70" s="367"/>
      <c r="L70" s="367"/>
      <c r="M70" s="370">
        <v>1</v>
      </c>
      <c r="N70" s="370">
        <v>1481</v>
      </c>
      <c r="O70" s="390">
        <v>1.0047489823609226</v>
      </c>
      <c r="P70" s="371">
        <v>1481</v>
      </c>
    </row>
    <row r="71" spans="1:16" ht="14.4" customHeight="1" x14ac:dyDescent="0.3">
      <c r="A71" s="366" t="s">
        <v>1897</v>
      </c>
      <c r="B71" s="367" t="s">
        <v>1937</v>
      </c>
      <c r="C71" s="367" t="s">
        <v>2030</v>
      </c>
      <c r="D71" s="367" t="s">
        <v>2031</v>
      </c>
      <c r="E71" s="370">
        <v>2</v>
      </c>
      <c r="F71" s="370">
        <v>360</v>
      </c>
      <c r="G71" s="367">
        <v>1</v>
      </c>
      <c r="H71" s="367">
        <v>180</v>
      </c>
      <c r="I71" s="370">
        <v>2</v>
      </c>
      <c r="J71" s="370">
        <v>362</v>
      </c>
      <c r="K71" s="367">
        <v>1.0055555555555555</v>
      </c>
      <c r="L71" s="367">
        <v>181</v>
      </c>
      <c r="M71" s="370"/>
      <c r="N71" s="370"/>
      <c r="O71" s="390"/>
      <c r="P71" s="371"/>
    </row>
    <row r="72" spans="1:16" ht="14.4" customHeight="1" x14ac:dyDescent="0.3">
      <c r="A72" s="366" t="s">
        <v>1897</v>
      </c>
      <c r="B72" s="367" t="s">
        <v>1937</v>
      </c>
      <c r="C72" s="367" t="s">
        <v>2032</v>
      </c>
      <c r="D72" s="367" t="s">
        <v>2033</v>
      </c>
      <c r="E72" s="370">
        <v>15</v>
      </c>
      <c r="F72" s="370">
        <v>10320</v>
      </c>
      <c r="G72" s="367">
        <v>1</v>
      </c>
      <c r="H72" s="367">
        <v>688</v>
      </c>
      <c r="I72" s="370">
        <v>15</v>
      </c>
      <c r="J72" s="370">
        <v>10350</v>
      </c>
      <c r="K72" s="367">
        <v>1.0029069767441861</v>
      </c>
      <c r="L72" s="367">
        <v>690</v>
      </c>
      <c r="M72" s="370">
        <v>8</v>
      </c>
      <c r="N72" s="370">
        <v>5552</v>
      </c>
      <c r="O72" s="390">
        <v>0.53798449612403099</v>
      </c>
      <c r="P72" s="371">
        <v>694</v>
      </c>
    </row>
    <row r="73" spans="1:16" ht="14.4" customHeight="1" x14ac:dyDescent="0.3">
      <c r="A73" s="366" t="s">
        <v>1897</v>
      </c>
      <c r="B73" s="367" t="s">
        <v>1937</v>
      </c>
      <c r="C73" s="367" t="s">
        <v>2034</v>
      </c>
      <c r="D73" s="367" t="s">
        <v>2035</v>
      </c>
      <c r="E73" s="370">
        <v>8</v>
      </c>
      <c r="F73" s="370">
        <v>10488</v>
      </c>
      <c r="G73" s="367">
        <v>1</v>
      </c>
      <c r="H73" s="367">
        <v>1311</v>
      </c>
      <c r="I73" s="370">
        <v>14</v>
      </c>
      <c r="J73" s="370">
        <v>18424</v>
      </c>
      <c r="K73" s="367">
        <v>1.7566742944317315</v>
      </c>
      <c r="L73" s="367">
        <v>1316</v>
      </c>
      <c r="M73" s="370">
        <v>4</v>
      </c>
      <c r="N73" s="370">
        <v>5292</v>
      </c>
      <c r="O73" s="390">
        <v>0.50457665903890159</v>
      </c>
      <c r="P73" s="371">
        <v>1323</v>
      </c>
    </row>
    <row r="74" spans="1:16" ht="14.4" customHeight="1" x14ac:dyDescent="0.3">
      <c r="A74" s="366" t="s">
        <v>1897</v>
      </c>
      <c r="B74" s="367" t="s">
        <v>1937</v>
      </c>
      <c r="C74" s="367" t="s">
        <v>2036</v>
      </c>
      <c r="D74" s="367" t="s">
        <v>2037</v>
      </c>
      <c r="E74" s="370"/>
      <c r="F74" s="370"/>
      <c r="G74" s="367"/>
      <c r="H74" s="367"/>
      <c r="I74" s="370"/>
      <c r="J74" s="370"/>
      <c r="K74" s="367"/>
      <c r="L74" s="367"/>
      <c r="M74" s="370">
        <v>2</v>
      </c>
      <c r="N74" s="370">
        <v>236</v>
      </c>
      <c r="O74" s="390"/>
      <c r="P74" s="371">
        <v>118</v>
      </c>
    </row>
    <row r="75" spans="1:16" ht="14.4" customHeight="1" x14ac:dyDescent="0.3">
      <c r="A75" s="366" t="s">
        <v>1897</v>
      </c>
      <c r="B75" s="367" t="s">
        <v>1937</v>
      </c>
      <c r="C75" s="367" t="s">
        <v>2038</v>
      </c>
      <c r="D75" s="367" t="s">
        <v>2039</v>
      </c>
      <c r="E75" s="370">
        <v>290</v>
      </c>
      <c r="F75" s="370">
        <v>288260</v>
      </c>
      <c r="G75" s="367">
        <v>1</v>
      </c>
      <c r="H75" s="367">
        <v>994</v>
      </c>
      <c r="I75" s="370">
        <v>315</v>
      </c>
      <c r="J75" s="370">
        <v>314055</v>
      </c>
      <c r="K75" s="367">
        <v>1.0894851869839728</v>
      </c>
      <c r="L75" s="367">
        <v>997</v>
      </c>
      <c r="M75" s="370">
        <v>360</v>
      </c>
      <c r="N75" s="370">
        <v>360360</v>
      </c>
      <c r="O75" s="390">
        <v>1.2501214181641573</v>
      </c>
      <c r="P75" s="371">
        <v>1001</v>
      </c>
    </row>
    <row r="76" spans="1:16" ht="14.4" customHeight="1" x14ac:dyDescent="0.3">
      <c r="A76" s="366" t="s">
        <v>1897</v>
      </c>
      <c r="B76" s="367" t="s">
        <v>1937</v>
      </c>
      <c r="C76" s="367" t="s">
        <v>2040</v>
      </c>
      <c r="D76" s="367" t="s">
        <v>2041</v>
      </c>
      <c r="E76" s="370"/>
      <c r="F76" s="370"/>
      <c r="G76" s="367"/>
      <c r="H76" s="367"/>
      <c r="I76" s="370">
        <v>7</v>
      </c>
      <c r="J76" s="370">
        <v>11529</v>
      </c>
      <c r="K76" s="367"/>
      <c r="L76" s="367">
        <v>1647</v>
      </c>
      <c r="M76" s="370">
        <v>10</v>
      </c>
      <c r="N76" s="370">
        <v>16530</v>
      </c>
      <c r="O76" s="390"/>
      <c r="P76" s="371">
        <v>1653</v>
      </c>
    </row>
    <row r="77" spans="1:16" ht="14.4" customHeight="1" x14ac:dyDescent="0.3">
      <c r="A77" s="366" t="s">
        <v>1897</v>
      </c>
      <c r="B77" s="367" t="s">
        <v>1937</v>
      </c>
      <c r="C77" s="367" t="s">
        <v>2042</v>
      </c>
      <c r="D77" s="367" t="s">
        <v>2043</v>
      </c>
      <c r="E77" s="370">
        <v>1</v>
      </c>
      <c r="F77" s="370">
        <v>296</v>
      </c>
      <c r="G77" s="367">
        <v>1</v>
      </c>
      <c r="H77" s="367">
        <v>296</v>
      </c>
      <c r="I77" s="370">
        <v>1</v>
      </c>
      <c r="J77" s="370">
        <v>148</v>
      </c>
      <c r="K77" s="367">
        <v>0.5</v>
      </c>
      <c r="L77" s="367">
        <v>148</v>
      </c>
      <c r="M77" s="370"/>
      <c r="N77" s="370"/>
      <c r="O77" s="390"/>
      <c r="P77" s="371"/>
    </row>
    <row r="78" spans="1:16" ht="14.4" customHeight="1" x14ac:dyDescent="0.3">
      <c r="A78" s="366" t="s">
        <v>1897</v>
      </c>
      <c r="B78" s="367" t="s">
        <v>1937</v>
      </c>
      <c r="C78" s="367" t="s">
        <v>2044</v>
      </c>
      <c r="D78" s="367" t="s">
        <v>2017</v>
      </c>
      <c r="E78" s="370">
        <v>1</v>
      </c>
      <c r="F78" s="370">
        <v>663</v>
      </c>
      <c r="G78" s="367">
        <v>1</v>
      </c>
      <c r="H78" s="367">
        <v>663</v>
      </c>
      <c r="I78" s="370">
        <v>3</v>
      </c>
      <c r="J78" s="370">
        <v>1995</v>
      </c>
      <c r="K78" s="367">
        <v>3.0090497737556561</v>
      </c>
      <c r="L78" s="367">
        <v>665</v>
      </c>
      <c r="M78" s="370">
        <v>3</v>
      </c>
      <c r="N78" s="370">
        <v>2004</v>
      </c>
      <c r="O78" s="390">
        <v>3.0226244343891402</v>
      </c>
      <c r="P78" s="371">
        <v>668</v>
      </c>
    </row>
    <row r="79" spans="1:16" ht="14.4" customHeight="1" x14ac:dyDescent="0.3">
      <c r="A79" s="366" t="s">
        <v>1897</v>
      </c>
      <c r="B79" s="367" t="s">
        <v>1937</v>
      </c>
      <c r="C79" s="367" t="s">
        <v>2045</v>
      </c>
      <c r="D79" s="367" t="s">
        <v>2046</v>
      </c>
      <c r="E79" s="370"/>
      <c r="F79" s="370"/>
      <c r="G79" s="367"/>
      <c r="H79" s="367"/>
      <c r="I79" s="370">
        <v>1</v>
      </c>
      <c r="J79" s="370">
        <v>241</v>
      </c>
      <c r="K79" s="367"/>
      <c r="L79" s="367">
        <v>241</v>
      </c>
      <c r="M79" s="370"/>
      <c r="N79" s="370"/>
      <c r="O79" s="390"/>
      <c r="P79" s="371"/>
    </row>
    <row r="80" spans="1:16" ht="14.4" customHeight="1" x14ac:dyDescent="0.3">
      <c r="A80" s="366" t="s">
        <v>1897</v>
      </c>
      <c r="B80" s="367" t="s">
        <v>1937</v>
      </c>
      <c r="C80" s="367" t="s">
        <v>2047</v>
      </c>
      <c r="D80" s="367" t="s">
        <v>1981</v>
      </c>
      <c r="E80" s="370">
        <v>2094</v>
      </c>
      <c r="F80" s="370">
        <v>274314</v>
      </c>
      <c r="G80" s="367">
        <v>1</v>
      </c>
      <c r="H80" s="367">
        <v>131</v>
      </c>
      <c r="I80" s="370">
        <v>1861</v>
      </c>
      <c r="J80" s="370">
        <v>243791</v>
      </c>
      <c r="K80" s="367">
        <v>0.8887297039159503</v>
      </c>
      <c r="L80" s="367">
        <v>131</v>
      </c>
      <c r="M80" s="370">
        <v>2604</v>
      </c>
      <c r="N80" s="370">
        <v>268212</v>
      </c>
      <c r="O80" s="390">
        <v>0.97775541897241847</v>
      </c>
      <c r="P80" s="371">
        <v>103</v>
      </c>
    </row>
    <row r="81" spans="1:16" ht="14.4" customHeight="1" x14ac:dyDescent="0.3">
      <c r="A81" s="366" t="s">
        <v>1897</v>
      </c>
      <c r="B81" s="367" t="s">
        <v>1937</v>
      </c>
      <c r="C81" s="367" t="s">
        <v>2048</v>
      </c>
      <c r="D81" s="367" t="s">
        <v>2049</v>
      </c>
      <c r="E81" s="370"/>
      <c r="F81" s="370"/>
      <c r="G81" s="367"/>
      <c r="H81" s="367"/>
      <c r="I81" s="370"/>
      <c r="J81" s="370"/>
      <c r="K81" s="367"/>
      <c r="L81" s="367"/>
      <c r="M81" s="370">
        <v>1</v>
      </c>
      <c r="N81" s="370">
        <v>209</v>
      </c>
      <c r="O81" s="390"/>
      <c r="P81" s="371">
        <v>209</v>
      </c>
    </row>
    <row r="82" spans="1:16" ht="14.4" customHeight="1" x14ac:dyDescent="0.3">
      <c r="A82" s="366" t="s">
        <v>1897</v>
      </c>
      <c r="B82" s="367" t="s">
        <v>1937</v>
      </c>
      <c r="C82" s="367" t="s">
        <v>2050</v>
      </c>
      <c r="D82" s="367" t="s">
        <v>2051</v>
      </c>
      <c r="E82" s="370"/>
      <c r="F82" s="370"/>
      <c r="G82" s="367"/>
      <c r="H82" s="367"/>
      <c r="I82" s="370">
        <v>2</v>
      </c>
      <c r="J82" s="370">
        <v>228</v>
      </c>
      <c r="K82" s="367"/>
      <c r="L82" s="367">
        <v>114</v>
      </c>
      <c r="M82" s="370"/>
      <c r="N82" s="370"/>
      <c r="O82" s="390"/>
      <c r="P82" s="371"/>
    </row>
    <row r="83" spans="1:16" ht="14.4" customHeight="1" x14ac:dyDescent="0.3">
      <c r="A83" s="366" t="s">
        <v>1897</v>
      </c>
      <c r="B83" s="367" t="s">
        <v>1937</v>
      </c>
      <c r="C83" s="367" t="s">
        <v>2052</v>
      </c>
      <c r="D83" s="367" t="s">
        <v>2053</v>
      </c>
      <c r="E83" s="370"/>
      <c r="F83" s="370"/>
      <c r="G83" s="367"/>
      <c r="H83" s="367"/>
      <c r="I83" s="370"/>
      <c r="J83" s="370"/>
      <c r="K83" s="367"/>
      <c r="L83" s="367"/>
      <c r="M83" s="370">
        <v>1</v>
      </c>
      <c r="N83" s="370">
        <v>62</v>
      </c>
      <c r="O83" s="390"/>
      <c r="P83" s="371">
        <v>62</v>
      </c>
    </row>
    <row r="84" spans="1:16" ht="14.4" customHeight="1" x14ac:dyDescent="0.3">
      <c r="A84" s="366" t="s">
        <v>1897</v>
      </c>
      <c r="B84" s="367" t="s">
        <v>1937</v>
      </c>
      <c r="C84" s="367" t="s">
        <v>2054</v>
      </c>
      <c r="D84" s="367" t="s">
        <v>2055</v>
      </c>
      <c r="E84" s="370"/>
      <c r="F84" s="370"/>
      <c r="G84" s="367"/>
      <c r="H84" s="367"/>
      <c r="I84" s="370"/>
      <c r="J84" s="370"/>
      <c r="K84" s="367"/>
      <c r="L84" s="367"/>
      <c r="M84" s="370">
        <v>0</v>
      </c>
      <c r="N84" s="370">
        <v>0</v>
      </c>
      <c r="O84" s="390"/>
      <c r="P84" s="371"/>
    </row>
    <row r="85" spans="1:16" ht="14.4" customHeight="1" x14ac:dyDescent="0.3">
      <c r="A85" s="366" t="s">
        <v>1897</v>
      </c>
      <c r="B85" s="367" t="s">
        <v>1937</v>
      </c>
      <c r="C85" s="367" t="s">
        <v>2056</v>
      </c>
      <c r="D85" s="367" t="s">
        <v>2057</v>
      </c>
      <c r="E85" s="370">
        <v>37</v>
      </c>
      <c r="F85" s="370">
        <v>5735</v>
      </c>
      <c r="G85" s="367">
        <v>1</v>
      </c>
      <c r="H85" s="367">
        <v>155</v>
      </c>
      <c r="I85" s="370">
        <v>39</v>
      </c>
      <c r="J85" s="370">
        <v>6045</v>
      </c>
      <c r="K85" s="367">
        <v>1.0540540540540539</v>
      </c>
      <c r="L85" s="367">
        <v>155</v>
      </c>
      <c r="M85" s="370">
        <v>67</v>
      </c>
      <c r="N85" s="370">
        <v>10452</v>
      </c>
      <c r="O85" s="390">
        <v>1.8224934612031387</v>
      </c>
      <c r="P85" s="371">
        <v>156</v>
      </c>
    </row>
    <row r="86" spans="1:16" ht="14.4" customHeight="1" x14ac:dyDescent="0.3">
      <c r="A86" s="366" t="s">
        <v>1897</v>
      </c>
      <c r="B86" s="367" t="s">
        <v>1937</v>
      </c>
      <c r="C86" s="367" t="s">
        <v>2058</v>
      </c>
      <c r="D86" s="367" t="s">
        <v>2059</v>
      </c>
      <c r="E86" s="370">
        <v>7</v>
      </c>
      <c r="F86" s="370">
        <v>12537</v>
      </c>
      <c r="G86" s="367">
        <v>1</v>
      </c>
      <c r="H86" s="367">
        <v>1791</v>
      </c>
      <c r="I86" s="370">
        <v>3</v>
      </c>
      <c r="J86" s="370">
        <v>5379</v>
      </c>
      <c r="K86" s="367">
        <v>0.42905001196458481</v>
      </c>
      <c r="L86" s="367">
        <v>1793</v>
      </c>
      <c r="M86" s="370">
        <v>1</v>
      </c>
      <c r="N86" s="370">
        <v>1796</v>
      </c>
      <c r="O86" s="390">
        <v>0.14325596235143973</v>
      </c>
      <c r="P86" s="371">
        <v>1796</v>
      </c>
    </row>
    <row r="87" spans="1:16" ht="14.4" customHeight="1" x14ac:dyDescent="0.3">
      <c r="A87" s="366" t="s">
        <v>1897</v>
      </c>
      <c r="B87" s="367" t="s">
        <v>1937</v>
      </c>
      <c r="C87" s="367" t="s">
        <v>2060</v>
      </c>
      <c r="D87" s="367" t="s">
        <v>2061</v>
      </c>
      <c r="E87" s="370">
        <v>219</v>
      </c>
      <c r="F87" s="370">
        <v>139065</v>
      </c>
      <c r="G87" s="367">
        <v>1</v>
      </c>
      <c r="H87" s="367">
        <v>635</v>
      </c>
      <c r="I87" s="370">
        <v>193</v>
      </c>
      <c r="J87" s="370">
        <v>122941</v>
      </c>
      <c r="K87" s="367">
        <v>0.88405421924999106</v>
      </c>
      <c r="L87" s="367">
        <v>637</v>
      </c>
      <c r="M87" s="370">
        <v>71</v>
      </c>
      <c r="N87" s="370">
        <v>45298</v>
      </c>
      <c r="O87" s="390">
        <v>0.32573257109984538</v>
      </c>
      <c r="P87" s="371">
        <v>638</v>
      </c>
    </row>
    <row r="88" spans="1:16" ht="14.4" customHeight="1" x14ac:dyDescent="0.3">
      <c r="A88" s="366" t="s">
        <v>1897</v>
      </c>
      <c r="B88" s="367" t="s">
        <v>1937</v>
      </c>
      <c r="C88" s="367" t="s">
        <v>2062</v>
      </c>
      <c r="D88" s="367" t="s">
        <v>2063</v>
      </c>
      <c r="E88" s="370">
        <v>10</v>
      </c>
      <c r="F88" s="370">
        <v>4420</v>
      </c>
      <c r="G88" s="367">
        <v>1</v>
      </c>
      <c r="H88" s="367">
        <v>442</v>
      </c>
      <c r="I88" s="370">
        <v>3</v>
      </c>
      <c r="J88" s="370">
        <v>1329</v>
      </c>
      <c r="K88" s="367">
        <v>0.30067873303167419</v>
      </c>
      <c r="L88" s="367">
        <v>443</v>
      </c>
      <c r="M88" s="370">
        <v>2</v>
      </c>
      <c r="N88" s="370">
        <v>688</v>
      </c>
      <c r="O88" s="390">
        <v>0.15565610859728507</v>
      </c>
      <c r="P88" s="371">
        <v>344</v>
      </c>
    </row>
    <row r="89" spans="1:16" ht="14.4" customHeight="1" x14ac:dyDescent="0.3">
      <c r="A89" s="366" t="s">
        <v>1897</v>
      </c>
      <c r="B89" s="367" t="s">
        <v>1937</v>
      </c>
      <c r="C89" s="367" t="s">
        <v>2064</v>
      </c>
      <c r="D89" s="367" t="s">
        <v>2065</v>
      </c>
      <c r="E89" s="370">
        <v>71</v>
      </c>
      <c r="F89" s="370">
        <v>16969</v>
      </c>
      <c r="G89" s="367">
        <v>1</v>
      </c>
      <c r="H89" s="367">
        <v>239</v>
      </c>
      <c r="I89" s="370">
        <v>96</v>
      </c>
      <c r="J89" s="370">
        <v>23040</v>
      </c>
      <c r="K89" s="367">
        <v>1.3577700512699629</v>
      </c>
      <c r="L89" s="367">
        <v>240</v>
      </c>
      <c r="M89" s="370">
        <v>113</v>
      </c>
      <c r="N89" s="370">
        <v>27233</v>
      </c>
      <c r="O89" s="390">
        <v>1.6048676999233897</v>
      </c>
      <c r="P89" s="371">
        <v>241</v>
      </c>
    </row>
    <row r="90" spans="1:16" ht="14.4" customHeight="1" x14ac:dyDescent="0.3">
      <c r="A90" s="366" t="s">
        <v>1897</v>
      </c>
      <c r="B90" s="367" t="s">
        <v>1937</v>
      </c>
      <c r="C90" s="367" t="s">
        <v>2066</v>
      </c>
      <c r="D90" s="367" t="s">
        <v>2067</v>
      </c>
      <c r="E90" s="370"/>
      <c r="F90" s="370"/>
      <c r="G90" s="367"/>
      <c r="H90" s="367"/>
      <c r="I90" s="370">
        <v>2</v>
      </c>
      <c r="J90" s="370">
        <v>4378</v>
      </c>
      <c r="K90" s="367"/>
      <c r="L90" s="367">
        <v>2189</v>
      </c>
      <c r="M90" s="370"/>
      <c r="N90" s="370"/>
      <c r="O90" s="390"/>
      <c r="P90" s="371"/>
    </row>
    <row r="91" spans="1:16" ht="14.4" customHeight="1" x14ac:dyDescent="0.3">
      <c r="A91" s="366" t="s">
        <v>1897</v>
      </c>
      <c r="B91" s="367" t="s">
        <v>1937</v>
      </c>
      <c r="C91" s="367" t="s">
        <v>2068</v>
      </c>
      <c r="D91" s="367" t="s">
        <v>2069</v>
      </c>
      <c r="E91" s="370">
        <v>12</v>
      </c>
      <c r="F91" s="370">
        <v>14376</v>
      </c>
      <c r="G91" s="367">
        <v>1</v>
      </c>
      <c r="H91" s="367">
        <v>1198</v>
      </c>
      <c r="I91" s="370">
        <v>7</v>
      </c>
      <c r="J91" s="370">
        <v>8428</v>
      </c>
      <c r="K91" s="367">
        <v>0.58625486922648862</v>
      </c>
      <c r="L91" s="367">
        <v>1204</v>
      </c>
      <c r="M91" s="370">
        <v>10</v>
      </c>
      <c r="N91" s="370">
        <v>12130</v>
      </c>
      <c r="O91" s="390">
        <v>0.84376739009460211</v>
      </c>
      <c r="P91" s="371">
        <v>1213</v>
      </c>
    </row>
    <row r="92" spans="1:16" ht="14.4" customHeight="1" x14ac:dyDescent="0.3">
      <c r="A92" s="366" t="s">
        <v>1897</v>
      </c>
      <c r="B92" s="367" t="s">
        <v>1937</v>
      </c>
      <c r="C92" s="367" t="s">
        <v>2070</v>
      </c>
      <c r="D92" s="367" t="s">
        <v>2071</v>
      </c>
      <c r="E92" s="370">
        <v>42</v>
      </c>
      <c r="F92" s="370">
        <v>65562</v>
      </c>
      <c r="G92" s="367">
        <v>1</v>
      </c>
      <c r="H92" s="367">
        <v>1561</v>
      </c>
      <c r="I92" s="370">
        <v>30</v>
      </c>
      <c r="J92" s="370">
        <v>47010</v>
      </c>
      <c r="K92" s="367">
        <v>0.71703120710167478</v>
      </c>
      <c r="L92" s="367">
        <v>1567</v>
      </c>
      <c r="M92" s="370">
        <v>37</v>
      </c>
      <c r="N92" s="370">
        <v>58312</v>
      </c>
      <c r="O92" s="390">
        <v>0.88941765046825905</v>
      </c>
      <c r="P92" s="371">
        <v>1576</v>
      </c>
    </row>
    <row r="93" spans="1:16" ht="14.4" customHeight="1" x14ac:dyDescent="0.3">
      <c r="A93" s="366" t="s">
        <v>1897</v>
      </c>
      <c r="B93" s="367" t="s">
        <v>1937</v>
      </c>
      <c r="C93" s="367" t="s">
        <v>2072</v>
      </c>
      <c r="D93" s="367" t="s">
        <v>2073</v>
      </c>
      <c r="E93" s="370">
        <v>46</v>
      </c>
      <c r="F93" s="370">
        <v>28520</v>
      </c>
      <c r="G93" s="367">
        <v>1</v>
      </c>
      <c r="H93" s="367">
        <v>620</v>
      </c>
      <c r="I93" s="370">
        <v>84</v>
      </c>
      <c r="J93" s="370">
        <v>52164</v>
      </c>
      <c r="K93" s="367">
        <v>1.8290322580645162</v>
      </c>
      <c r="L93" s="367">
        <v>621</v>
      </c>
      <c r="M93" s="370">
        <v>45</v>
      </c>
      <c r="N93" s="370">
        <v>28035</v>
      </c>
      <c r="O93" s="390">
        <v>0.98299438990182331</v>
      </c>
      <c r="P93" s="371">
        <v>623</v>
      </c>
    </row>
    <row r="94" spans="1:16" ht="14.4" customHeight="1" x14ac:dyDescent="0.3">
      <c r="A94" s="366" t="s">
        <v>1897</v>
      </c>
      <c r="B94" s="367" t="s">
        <v>1937</v>
      </c>
      <c r="C94" s="367" t="s">
        <v>2074</v>
      </c>
      <c r="D94" s="367" t="s">
        <v>2075</v>
      </c>
      <c r="E94" s="370">
        <v>3990</v>
      </c>
      <c r="F94" s="370">
        <v>662340</v>
      </c>
      <c r="G94" s="367">
        <v>1</v>
      </c>
      <c r="H94" s="367">
        <v>166</v>
      </c>
      <c r="I94" s="370">
        <v>4990</v>
      </c>
      <c r="J94" s="370">
        <v>833330</v>
      </c>
      <c r="K94" s="367">
        <v>1.2581604613944499</v>
      </c>
      <c r="L94" s="367">
        <v>167</v>
      </c>
      <c r="M94" s="370">
        <v>5115</v>
      </c>
      <c r="N94" s="370">
        <v>593340</v>
      </c>
      <c r="O94" s="390">
        <v>0.89582389709212795</v>
      </c>
      <c r="P94" s="371">
        <v>116</v>
      </c>
    </row>
    <row r="95" spans="1:16" ht="14.4" customHeight="1" x14ac:dyDescent="0.3">
      <c r="A95" s="366" t="s">
        <v>1897</v>
      </c>
      <c r="B95" s="367" t="s">
        <v>1937</v>
      </c>
      <c r="C95" s="367" t="s">
        <v>2076</v>
      </c>
      <c r="D95" s="367" t="s">
        <v>2077</v>
      </c>
      <c r="E95" s="370">
        <v>1667</v>
      </c>
      <c r="F95" s="370">
        <v>551777</v>
      </c>
      <c r="G95" s="367">
        <v>1</v>
      </c>
      <c r="H95" s="367">
        <v>331</v>
      </c>
      <c r="I95" s="370">
        <v>1469</v>
      </c>
      <c r="J95" s="370">
        <v>487708</v>
      </c>
      <c r="K95" s="367">
        <v>0.88388606266662073</v>
      </c>
      <c r="L95" s="367">
        <v>332</v>
      </c>
      <c r="M95" s="370">
        <v>1598</v>
      </c>
      <c r="N95" s="370">
        <v>370736</v>
      </c>
      <c r="O95" s="390">
        <v>0.67189462409632872</v>
      </c>
      <c r="P95" s="371">
        <v>232</v>
      </c>
    </row>
    <row r="96" spans="1:16" ht="14.4" customHeight="1" x14ac:dyDescent="0.3">
      <c r="A96" s="366" t="s">
        <v>1897</v>
      </c>
      <c r="B96" s="367" t="s">
        <v>1937</v>
      </c>
      <c r="C96" s="367" t="s">
        <v>2078</v>
      </c>
      <c r="D96" s="367" t="s">
        <v>2079</v>
      </c>
      <c r="E96" s="370">
        <v>6</v>
      </c>
      <c r="F96" s="370">
        <v>11178</v>
      </c>
      <c r="G96" s="367">
        <v>1</v>
      </c>
      <c r="H96" s="367">
        <v>1863</v>
      </c>
      <c r="I96" s="370"/>
      <c r="J96" s="370"/>
      <c r="K96" s="367"/>
      <c r="L96" s="367"/>
      <c r="M96" s="370"/>
      <c r="N96" s="370"/>
      <c r="O96" s="390"/>
      <c r="P96" s="371"/>
    </row>
    <row r="97" spans="1:16" ht="14.4" customHeight="1" x14ac:dyDescent="0.3">
      <c r="A97" s="366" t="s">
        <v>1897</v>
      </c>
      <c r="B97" s="367" t="s">
        <v>1937</v>
      </c>
      <c r="C97" s="367" t="s">
        <v>2080</v>
      </c>
      <c r="D97" s="367" t="s">
        <v>2081</v>
      </c>
      <c r="E97" s="370">
        <v>306</v>
      </c>
      <c r="F97" s="370">
        <v>146880</v>
      </c>
      <c r="G97" s="367">
        <v>1</v>
      </c>
      <c r="H97" s="367">
        <v>480</v>
      </c>
      <c r="I97" s="370">
        <v>231</v>
      </c>
      <c r="J97" s="370">
        <v>111342</v>
      </c>
      <c r="K97" s="367">
        <v>0.758047385620915</v>
      </c>
      <c r="L97" s="367">
        <v>482</v>
      </c>
      <c r="M97" s="370">
        <v>181</v>
      </c>
      <c r="N97" s="370">
        <v>87785</v>
      </c>
      <c r="O97" s="390">
        <v>0.59766476034858385</v>
      </c>
      <c r="P97" s="371">
        <v>485</v>
      </c>
    </row>
    <row r="98" spans="1:16" ht="14.4" customHeight="1" x14ac:dyDescent="0.3">
      <c r="A98" s="366" t="s">
        <v>1897</v>
      </c>
      <c r="B98" s="367" t="s">
        <v>1937</v>
      </c>
      <c r="C98" s="367" t="s">
        <v>2082</v>
      </c>
      <c r="D98" s="367" t="s">
        <v>2083</v>
      </c>
      <c r="E98" s="370">
        <v>75</v>
      </c>
      <c r="F98" s="370">
        <v>75825</v>
      </c>
      <c r="G98" s="367">
        <v>1</v>
      </c>
      <c r="H98" s="367">
        <v>1011</v>
      </c>
      <c r="I98" s="370">
        <v>11</v>
      </c>
      <c r="J98" s="370">
        <v>11143</v>
      </c>
      <c r="K98" s="367">
        <v>0.14695680844048797</v>
      </c>
      <c r="L98" s="367">
        <v>1013</v>
      </c>
      <c r="M98" s="370">
        <v>17</v>
      </c>
      <c r="N98" s="370">
        <v>17289</v>
      </c>
      <c r="O98" s="390">
        <v>0.22801186943620178</v>
      </c>
      <c r="P98" s="371">
        <v>1017</v>
      </c>
    </row>
    <row r="99" spans="1:16" ht="14.4" customHeight="1" x14ac:dyDescent="0.3">
      <c r="A99" s="366" t="s">
        <v>1897</v>
      </c>
      <c r="B99" s="367" t="s">
        <v>1937</v>
      </c>
      <c r="C99" s="367" t="s">
        <v>2084</v>
      </c>
      <c r="D99" s="367" t="s">
        <v>2085</v>
      </c>
      <c r="E99" s="370"/>
      <c r="F99" s="370"/>
      <c r="G99" s="367"/>
      <c r="H99" s="367"/>
      <c r="I99" s="370">
        <v>2</v>
      </c>
      <c r="J99" s="370">
        <v>3514</v>
      </c>
      <c r="K99" s="367"/>
      <c r="L99" s="367">
        <v>1757</v>
      </c>
      <c r="M99" s="370"/>
      <c r="N99" s="370"/>
      <c r="O99" s="390"/>
      <c r="P99" s="371"/>
    </row>
    <row r="100" spans="1:16" ht="14.4" customHeight="1" x14ac:dyDescent="0.3">
      <c r="A100" s="366" t="s">
        <v>1897</v>
      </c>
      <c r="B100" s="367" t="s">
        <v>1937</v>
      </c>
      <c r="C100" s="367" t="s">
        <v>2086</v>
      </c>
      <c r="D100" s="367" t="s">
        <v>2087</v>
      </c>
      <c r="E100" s="370">
        <v>3</v>
      </c>
      <c r="F100" s="370">
        <v>1893</v>
      </c>
      <c r="G100" s="367">
        <v>1</v>
      </c>
      <c r="H100" s="367">
        <v>631</v>
      </c>
      <c r="I100" s="370">
        <v>1</v>
      </c>
      <c r="J100" s="370">
        <v>634</v>
      </c>
      <c r="K100" s="367">
        <v>0.33491811938721605</v>
      </c>
      <c r="L100" s="367">
        <v>634</v>
      </c>
      <c r="M100" s="370"/>
      <c r="N100" s="370"/>
      <c r="O100" s="390"/>
      <c r="P100" s="371"/>
    </row>
    <row r="101" spans="1:16" ht="14.4" customHeight="1" x14ac:dyDescent="0.3">
      <c r="A101" s="366" t="s">
        <v>1897</v>
      </c>
      <c r="B101" s="367" t="s">
        <v>1937</v>
      </c>
      <c r="C101" s="367" t="s">
        <v>2088</v>
      </c>
      <c r="D101" s="367" t="s">
        <v>2089</v>
      </c>
      <c r="E101" s="370">
        <v>2</v>
      </c>
      <c r="F101" s="370">
        <v>964</v>
      </c>
      <c r="G101" s="367">
        <v>1</v>
      </c>
      <c r="H101" s="367">
        <v>482</v>
      </c>
      <c r="I101" s="370">
        <v>3</v>
      </c>
      <c r="J101" s="370">
        <v>1449</v>
      </c>
      <c r="K101" s="367">
        <v>1.5031120331950207</v>
      </c>
      <c r="L101" s="367">
        <v>483</v>
      </c>
      <c r="M101" s="370"/>
      <c r="N101" s="370"/>
      <c r="O101" s="390"/>
      <c r="P101" s="371"/>
    </row>
    <row r="102" spans="1:16" ht="14.4" customHeight="1" x14ac:dyDescent="0.3">
      <c r="A102" s="366" t="s">
        <v>1897</v>
      </c>
      <c r="B102" s="367" t="s">
        <v>1937</v>
      </c>
      <c r="C102" s="367" t="s">
        <v>2090</v>
      </c>
      <c r="D102" s="367" t="s">
        <v>2091</v>
      </c>
      <c r="E102" s="370">
        <v>1</v>
      </c>
      <c r="F102" s="370">
        <v>197</v>
      </c>
      <c r="G102" s="367">
        <v>1</v>
      </c>
      <c r="H102" s="367">
        <v>197</v>
      </c>
      <c r="I102" s="370">
        <v>1</v>
      </c>
      <c r="J102" s="370">
        <v>123</v>
      </c>
      <c r="K102" s="367">
        <v>0.62436548223350252</v>
      </c>
      <c r="L102" s="367">
        <v>123</v>
      </c>
      <c r="M102" s="370">
        <v>1</v>
      </c>
      <c r="N102" s="370">
        <v>124</v>
      </c>
      <c r="O102" s="390">
        <v>0.62944162436548223</v>
      </c>
      <c r="P102" s="371">
        <v>124</v>
      </c>
    </row>
    <row r="103" spans="1:16" ht="14.4" customHeight="1" x14ac:dyDescent="0.3">
      <c r="A103" s="366" t="s">
        <v>1897</v>
      </c>
      <c r="B103" s="367" t="s">
        <v>1937</v>
      </c>
      <c r="C103" s="367" t="s">
        <v>2092</v>
      </c>
      <c r="D103" s="367" t="s">
        <v>2093</v>
      </c>
      <c r="E103" s="370">
        <v>32</v>
      </c>
      <c r="F103" s="370">
        <v>25696</v>
      </c>
      <c r="G103" s="367">
        <v>1</v>
      </c>
      <c r="H103" s="367">
        <v>803</v>
      </c>
      <c r="I103" s="370">
        <v>34</v>
      </c>
      <c r="J103" s="370">
        <v>27370</v>
      </c>
      <c r="K103" s="367">
        <v>1.0651463262764633</v>
      </c>
      <c r="L103" s="367">
        <v>805</v>
      </c>
      <c r="M103" s="370">
        <v>116</v>
      </c>
      <c r="N103" s="370">
        <v>93728</v>
      </c>
      <c r="O103" s="390">
        <v>3.647571606475716</v>
      </c>
      <c r="P103" s="371">
        <v>808</v>
      </c>
    </row>
    <row r="104" spans="1:16" ht="14.4" customHeight="1" x14ac:dyDescent="0.3">
      <c r="A104" s="366" t="s">
        <v>1897</v>
      </c>
      <c r="B104" s="367" t="s">
        <v>1937</v>
      </c>
      <c r="C104" s="367" t="s">
        <v>2094</v>
      </c>
      <c r="D104" s="367" t="s">
        <v>2095</v>
      </c>
      <c r="E104" s="370">
        <v>1</v>
      </c>
      <c r="F104" s="370">
        <v>581</v>
      </c>
      <c r="G104" s="367">
        <v>1</v>
      </c>
      <c r="H104" s="367">
        <v>581</v>
      </c>
      <c r="I104" s="370">
        <v>1</v>
      </c>
      <c r="J104" s="370">
        <v>583</v>
      </c>
      <c r="K104" s="367">
        <v>1.0034423407917383</v>
      </c>
      <c r="L104" s="367">
        <v>583</v>
      </c>
      <c r="M104" s="370"/>
      <c r="N104" s="370"/>
      <c r="O104" s="390"/>
      <c r="P104" s="371"/>
    </row>
    <row r="105" spans="1:16" ht="14.4" customHeight="1" x14ac:dyDescent="0.3">
      <c r="A105" s="366" t="s">
        <v>1897</v>
      </c>
      <c r="B105" s="367" t="s">
        <v>1937</v>
      </c>
      <c r="C105" s="367" t="s">
        <v>2096</v>
      </c>
      <c r="D105" s="367" t="s">
        <v>2097</v>
      </c>
      <c r="E105" s="370">
        <v>1</v>
      </c>
      <c r="F105" s="370">
        <v>844</v>
      </c>
      <c r="G105" s="367">
        <v>1</v>
      </c>
      <c r="H105" s="367">
        <v>844</v>
      </c>
      <c r="I105" s="370">
        <v>3</v>
      </c>
      <c r="J105" s="370">
        <v>2541</v>
      </c>
      <c r="K105" s="367">
        <v>3.0106635071090047</v>
      </c>
      <c r="L105" s="367">
        <v>847</v>
      </c>
      <c r="M105" s="370">
        <v>4</v>
      </c>
      <c r="N105" s="370">
        <v>3404</v>
      </c>
      <c r="O105" s="390">
        <v>4.0331753554502372</v>
      </c>
      <c r="P105" s="371">
        <v>851</v>
      </c>
    </row>
    <row r="106" spans="1:16" ht="14.4" customHeight="1" x14ac:dyDescent="0.3">
      <c r="A106" s="366" t="s">
        <v>1897</v>
      </c>
      <c r="B106" s="367" t="s">
        <v>1937</v>
      </c>
      <c r="C106" s="367" t="s">
        <v>2098</v>
      </c>
      <c r="D106" s="367" t="s">
        <v>2099</v>
      </c>
      <c r="E106" s="370"/>
      <c r="F106" s="370"/>
      <c r="G106" s="367"/>
      <c r="H106" s="367"/>
      <c r="I106" s="370">
        <v>3</v>
      </c>
      <c r="J106" s="370">
        <v>2868</v>
      </c>
      <c r="K106" s="367"/>
      <c r="L106" s="367">
        <v>956</v>
      </c>
      <c r="M106" s="370">
        <v>2</v>
      </c>
      <c r="N106" s="370">
        <v>1924</v>
      </c>
      <c r="O106" s="390"/>
      <c r="P106" s="371">
        <v>962</v>
      </c>
    </row>
    <row r="107" spans="1:16" ht="14.4" customHeight="1" x14ac:dyDescent="0.3">
      <c r="A107" s="366" t="s">
        <v>1897</v>
      </c>
      <c r="B107" s="367" t="s">
        <v>1937</v>
      </c>
      <c r="C107" s="367" t="s">
        <v>2100</v>
      </c>
      <c r="D107" s="367" t="s">
        <v>2101</v>
      </c>
      <c r="E107" s="370">
        <v>20</v>
      </c>
      <c r="F107" s="370">
        <v>22940</v>
      </c>
      <c r="G107" s="367">
        <v>1</v>
      </c>
      <c r="H107" s="367">
        <v>1147</v>
      </c>
      <c r="I107" s="370">
        <v>27</v>
      </c>
      <c r="J107" s="370">
        <v>31050</v>
      </c>
      <c r="K107" s="367">
        <v>1.3535309503051438</v>
      </c>
      <c r="L107" s="367">
        <v>1150</v>
      </c>
      <c r="M107" s="370">
        <v>42</v>
      </c>
      <c r="N107" s="370">
        <v>48468</v>
      </c>
      <c r="O107" s="390">
        <v>2.1128160418483</v>
      </c>
      <c r="P107" s="371">
        <v>1154</v>
      </c>
    </row>
    <row r="108" spans="1:16" ht="14.4" customHeight="1" x14ac:dyDescent="0.3">
      <c r="A108" s="366" t="s">
        <v>1897</v>
      </c>
      <c r="B108" s="367" t="s">
        <v>1937</v>
      </c>
      <c r="C108" s="367" t="s">
        <v>2102</v>
      </c>
      <c r="D108" s="367" t="s">
        <v>2089</v>
      </c>
      <c r="E108" s="370">
        <v>15</v>
      </c>
      <c r="F108" s="370">
        <v>13095</v>
      </c>
      <c r="G108" s="367">
        <v>1</v>
      </c>
      <c r="H108" s="367">
        <v>873</v>
      </c>
      <c r="I108" s="370">
        <v>4</v>
      </c>
      <c r="J108" s="370">
        <v>3500</v>
      </c>
      <c r="K108" s="367">
        <v>0.26727758686521574</v>
      </c>
      <c r="L108" s="367">
        <v>875</v>
      </c>
      <c r="M108" s="370">
        <v>6</v>
      </c>
      <c r="N108" s="370">
        <v>5268</v>
      </c>
      <c r="O108" s="390">
        <v>0.40229095074455901</v>
      </c>
      <c r="P108" s="371">
        <v>878</v>
      </c>
    </row>
    <row r="109" spans="1:16" ht="14.4" customHeight="1" x14ac:dyDescent="0.3">
      <c r="A109" s="366" t="s">
        <v>1897</v>
      </c>
      <c r="B109" s="367" t="s">
        <v>1937</v>
      </c>
      <c r="C109" s="367" t="s">
        <v>2103</v>
      </c>
      <c r="D109" s="367" t="s">
        <v>2104</v>
      </c>
      <c r="E109" s="370">
        <v>2</v>
      </c>
      <c r="F109" s="370">
        <v>594</v>
      </c>
      <c r="G109" s="367">
        <v>1</v>
      </c>
      <c r="H109" s="367">
        <v>297</v>
      </c>
      <c r="I109" s="370"/>
      <c r="J109" s="370"/>
      <c r="K109" s="367"/>
      <c r="L109" s="367"/>
      <c r="M109" s="370">
        <v>4</v>
      </c>
      <c r="N109" s="370">
        <v>1200</v>
      </c>
      <c r="O109" s="390">
        <v>2.0202020202020203</v>
      </c>
      <c r="P109" s="371">
        <v>300</v>
      </c>
    </row>
    <row r="110" spans="1:16" ht="14.4" customHeight="1" x14ac:dyDescent="0.3">
      <c r="A110" s="366" t="s">
        <v>1897</v>
      </c>
      <c r="B110" s="367" t="s">
        <v>1937</v>
      </c>
      <c r="C110" s="367" t="s">
        <v>2105</v>
      </c>
      <c r="D110" s="367" t="s">
        <v>2106</v>
      </c>
      <c r="E110" s="370"/>
      <c r="F110" s="370"/>
      <c r="G110" s="367"/>
      <c r="H110" s="367"/>
      <c r="I110" s="370">
        <v>1</v>
      </c>
      <c r="J110" s="370">
        <v>408</v>
      </c>
      <c r="K110" s="367"/>
      <c r="L110" s="367">
        <v>408</v>
      </c>
      <c r="M110" s="370">
        <v>3</v>
      </c>
      <c r="N110" s="370">
        <v>1236</v>
      </c>
      <c r="O110" s="390"/>
      <c r="P110" s="371">
        <v>412</v>
      </c>
    </row>
    <row r="111" spans="1:16" ht="14.4" customHeight="1" x14ac:dyDescent="0.3">
      <c r="A111" s="366" t="s">
        <v>1897</v>
      </c>
      <c r="B111" s="367" t="s">
        <v>1937</v>
      </c>
      <c r="C111" s="367" t="s">
        <v>2107</v>
      </c>
      <c r="D111" s="367" t="s">
        <v>2108</v>
      </c>
      <c r="E111" s="370">
        <v>1</v>
      </c>
      <c r="F111" s="370">
        <v>1296</v>
      </c>
      <c r="G111" s="367">
        <v>1</v>
      </c>
      <c r="H111" s="367">
        <v>1296</v>
      </c>
      <c r="I111" s="370">
        <v>1</v>
      </c>
      <c r="J111" s="370">
        <v>1301</v>
      </c>
      <c r="K111" s="367">
        <v>1.003858024691358</v>
      </c>
      <c r="L111" s="367">
        <v>1301</v>
      </c>
      <c r="M111" s="370">
        <v>3</v>
      </c>
      <c r="N111" s="370">
        <v>3921</v>
      </c>
      <c r="O111" s="390">
        <v>3.0254629629629628</v>
      </c>
      <c r="P111" s="371">
        <v>1307</v>
      </c>
    </row>
    <row r="112" spans="1:16" ht="14.4" customHeight="1" x14ac:dyDescent="0.3">
      <c r="A112" s="366" t="s">
        <v>1897</v>
      </c>
      <c r="B112" s="367" t="s">
        <v>1937</v>
      </c>
      <c r="C112" s="367" t="s">
        <v>2109</v>
      </c>
      <c r="D112" s="367" t="s">
        <v>2110</v>
      </c>
      <c r="E112" s="370"/>
      <c r="F112" s="370"/>
      <c r="G112" s="367"/>
      <c r="H112" s="367"/>
      <c r="I112" s="370">
        <v>2</v>
      </c>
      <c r="J112" s="370">
        <v>716</v>
      </c>
      <c r="K112" s="367"/>
      <c r="L112" s="367">
        <v>358</v>
      </c>
      <c r="M112" s="370"/>
      <c r="N112" s="370"/>
      <c r="O112" s="390"/>
      <c r="P112" s="371"/>
    </row>
    <row r="113" spans="1:16" ht="14.4" customHeight="1" x14ac:dyDescent="0.3">
      <c r="A113" s="366" t="s">
        <v>1897</v>
      </c>
      <c r="B113" s="367" t="s">
        <v>1937</v>
      </c>
      <c r="C113" s="367" t="s">
        <v>2111</v>
      </c>
      <c r="D113" s="367" t="s">
        <v>2112</v>
      </c>
      <c r="E113" s="370">
        <v>3</v>
      </c>
      <c r="F113" s="370">
        <v>2421</v>
      </c>
      <c r="G113" s="367">
        <v>1</v>
      </c>
      <c r="H113" s="367">
        <v>807</v>
      </c>
      <c r="I113" s="370">
        <v>1</v>
      </c>
      <c r="J113" s="370">
        <v>810</v>
      </c>
      <c r="K113" s="367">
        <v>0.33457249070631973</v>
      </c>
      <c r="L113" s="367">
        <v>810</v>
      </c>
      <c r="M113" s="370">
        <v>4</v>
      </c>
      <c r="N113" s="370">
        <v>3256</v>
      </c>
      <c r="O113" s="390">
        <v>1.3448988021478727</v>
      </c>
      <c r="P113" s="371">
        <v>814</v>
      </c>
    </row>
    <row r="114" spans="1:16" ht="14.4" customHeight="1" x14ac:dyDescent="0.3">
      <c r="A114" s="366" t="s">
        <v>1897</v>
      </c>
      <c r="B114" s="367" t="s">
        <v>1937</v>
      </c>
      <c r="C114" s="367" t="s">
        <v>2113</v>
      </c>
      <c r="D114" s="367" t="s">
        <v>2114</v>
      </c>
      <c r="E114" s="370"/>
      <c r="F114" s="370"/>
      <c r="G114" s="367"/>
      <c r="H114" s="367"/>
      <c r="I114" s="370"/>
      <c r="J114" s="370"/>
      <c r="K114" s="367"/>
      <c r="L114" s="367"/>
      <c r="M114" s="370">
        <v>5</v>
      </c>
      <c r="N114" s="370">
        <v>370</v>
      </c>
      <c r="O114" s="390"/>
      <c r="P114" s="371">
        <v>74</v>
      </c>
    </row>
    <row r="115" spans="1:16" ht="14.4" customHeight="1" x14ac:dyDescent="0.3">
      <c r="A115" s="366" t="s">
        <v>1897</v>
      </c>
      <c r="B115" s="367" t="s">
        <v>1937</v>
      </c>
      <c r="C115" s="367" t="s">
        <v>2115</v>
      </c>
      <c r="D115" s="367" t="s">
        <v>2116</v>
      </c>
      <c r="E115" s="370">
        <v>11</v>
      </c>
      <c r="F115" s="370">
        <v>10131</v>
      </c>
      <c r="G115" s="367">
        <v>1</v>
      </c>
      <c r="H115" s="367">
        <v>921</v>
      </c>
      <c r="I115" s="370">
        <v>11</v>
      </c>
      <c r="J115" s="370">
        <v>10186</v>
      </c>
      <c r="K115" s="367">
        <v>1.00542888165038</v>
      </c>
      <c r="L115" s="367">
        <v>926</v>
      </c>
      <c r="M115" s="370">
        <v>16</v>
      </c>
      <c r="N115" s="370">
        <v>14912</v>
      </c>
      <c r="O115" s="390">
        <v>1.4719178758266707</v>
      </c>
      <c r="P115" s="371">
        <v>932</v>
      </c>
    </row>
    <row r="116" spans="1:16" ht="14.4" customHeight="1" x14ac:dyDescent="0.3">
      <c r="A116" s="366" t="s">
        <v>1897</v>
      </c>
      <c r="B116" s="367" t="s">
        <v>1937</v>
      </c>
      <c r="C116" s="367" t="s">
        <v>2117</v>
      </c>
      <c r="D116" s="367" t="s">
        <v>2118</v>
      </c>
      <c r="E116" s="370">
        <v>2</v>
      </c>
      <c r="F116" s="370">
        <v>1124</v>
      </c>
      <c r="G116" s="367">
        <v>1</v>
      </c>
      <c r="H116" s="367">
        <v>562</v>
      </c>
      <c r="I116" s="370">
        <v>3</v>
      </c>
      <c r="J116" s="370">
        <v>1692</v>
      </c>
      <c r="K116" s="367">
        <v>1.5053380782918149</v>
      </c>
      <c r="L116" s="367">
        <v>564</v>
      </c>
      <c r="M116" s="370">
        <v>6</v>
      </c>
      <c r="N116" s="370">
        <v>3402</v>
      </c>
      <c r="O116" s="390">
        <v>3.0266903914590748</v>
      </c>
      <c r="P116" s="371">
        <v>567</v>
      </c>
    </row>
    <row r="117" spans="1:16" ht="14.4" customHeight="1" x14ac:dyDescent="0.3">
      <c r="A117" s="366" t="s">
        <v>1897</v>
      </c>
      <c r="B117" s="367" t="s">
        <v>1937</v>
      </c>
      <c r="C117" s="367" t="s">
        <v>2119</v>
      </c>
      <c r="D117" s="367" t="s">
        <v>2120</v>
      </c>
      <c r="E117" s="370"/>
      <c r="F117" s="370"/>
      <c r="G117" s="367"/>
      <c r="H117" s="367"/>
      <c r="I117" s="370">
        <v>1</v>
      </c>
      <c r="J117" s="370">
        <v>1737</v>
      </c>
      <c r="K117" s="367"/>
      <c r="L117" s="367">
        <v>1737</v>
      </c>
      <c r="M117" s="370"/>
      <c r="N117" s="370"/>
      <c r="O117" s="390"/>
      <c r="P117" s="371"/>
    </row>
    <row r="118" spans="1:16" ht="14.4" customHeight="1" x14ac:dyDescent="0.3">
      <c r="A118" s="366" t="s">
        <v>1897</v>
      </c>
      <c r="B118" s="367" t="s">
        <v>1937</v>
      </c>
      <c r="C118" s="367" t="s">
        <v>2121</v>
      </c>
      <c r="D118" s="367" t="s">
        <v>2122</v>
      </c>
      <c r="E118" s="370"/>
      <c r="F118" s="370"/>
      <c r="G118" s="367"/>
      <c r="H118" s="367"/>
      <c r="I118" s="370">
        <v>0</v>
      </c>
      <c r="J118" s="370">
        <v>0</v>
      </c>
      <c r="K118" s="367"/>
      <c r="L118" s="367"/>
      <c r="M118" s="370"/>
      <c r="N118" s="370"/>
      <c r="O118" s="390"/>
      <c r="P118" s="371"/>
    </row>
    <row r="119" spans="1:16" ht="14.4" customHeight="1" x14ac:dyDescent="0.3">
      <c r="A119" s="366" t="s">
        <v>1897</v>
      </c>
      <c r="B119" s="367" t="s">
        <v>1937</v>
      </c>
      <c r="C119" s="367" t="s">
        <v>2123</v>
      </c>
      <c r="D119" s="367" t="s">
        <v>2124</v>
      </c>
      <c r="E119" s="370">
        <v>111</v>
      </c>
      <c r="F119" s="370">
        <v>21978</v>
      </c>
      <c r="G119" s="367">
        <v>1</v>
      </c>
      <c r="H119" s="367">
        <v>198</v>
      </c>
      <c r="I119" s="370">
        <v>169</v>
      </c>
      <c r="J119" s="370">
        <v>33631</v>
      </c>
      <c r="K119" s="367">
        <v>1.5302120302120301</v>
      </c>
      <c r="L119" s="367">
        <v>199</v>
      </c>
      <c r="M119" s="370">
        <v>151</v>
      </c>
      <c r="N119" s="370">
        <v>30200</v>
      </c>
      <c r="O119" s="390">
        <v>1.3741013741013741</v>
      </c>
      <c r="P119" s="371">
        <v>200</v>
      </c>
    </row>
    <row r="120" spans="1:16" ht="14.4" customHeight="1" x14ac:dyDescent="0.3">
      <c r="A120" s="366" t="s">
        <v>1897</v>
      </c>
      <c r="B120" s="367" t="s">
        <v>1937</v>
      </c>
      <c r="C120" s="367" t="s">
        <v>2125</v>
      </c>
      <c r="D120" s="367" t="s">
        <v>2126</v>
      </c>
      <c r="E120" s="370">
        <v>16</v>
      </c>
      <c r="F120" s="370">
        <v>1024</v>
      </c>
      <c r="G120" s="367">
        <v>1</v>
      </c>
      <c r="H120" s="367">
        <v>64</v>
      </c>
      <c r="I120" s="370">
        <v>12</v>
      </c>
      <c r="J120" s="370">
        <v>768</v>
      </c>
      <c r="K120" s="367">
        <v>0.75</v>
      </c>
      <c r="L120" s="367">
        <v>64</v>
      </c>
      <c r="M120" s="370">
        <v>46</v>
      </c>
      <c r="N120" s="370">
        <v>2944</v>
      </c>
      <c r="O120" s="390">
        <v>2.875</v>
      </c>
      <c r="P120" s="371">
        <v>64</v>
      </c>
    </row>
    <row r="121" spans="1:16" ht="14.4" customHeight="1" x14ac:dyDescent="0.3">
      <c r="A121" s="366" t="s">
        <v>1897</v>
      </c>
      <c r="B121" s="367" t="s">
        <v>1937</v>
      </c>
      <c r="C121" s="367" t="s">
        <v>2127</v>
      </c>
      <c r="D121" s="367" t="s">
        <v>2128</v>
      </c>
      <c r="E121" s="370">
        <v>1</v>
      </c>
      <c r="F121" s="370">
        <v>163</v>
      </c>
      <c r="G121" s="367">
        <v>1</v>
      </c>
      <c r="H121" s="367">
        <v>163</v>
      </c>
      <c r="I121" s="370"/>
      <c r="J121" s="370"/>
      <c r="K121" s="367"/>
      <c r="L121" s="367"/>
      <c r="M121" s="370"/>
      <c r="N121" s="370"/>
      <c r="O121" s="390"/>
      <c r="P121" s="371"/>
    </row>
    <row r="122" spans="1:16" ht="14.4" customHeight="1" x14ac:dyDescent="0.3">
      <c r="A122" s="366" t="s">
        <v>1897</v>
      </c>
      <c r="B122" s="367" t="s">
        <v>1937</v>
      </c>
      <c r="C122" s="367" t="s">
        <v>2129</v>
      </c>
      <c r="D122" s="367" t="s">
        <v>2130</v>
      </c>
      <c r="E122" s="370">
        <v>1</v>
      </c>
      <c r="F122" s="370">
        <v>737</v>
      </c>
      <c r="G122" s="367">
        <v>1</v>
      </c>
      <c r="H122" s="367">
        <v>737</v>
      </c>
      <c r="I122" s="370">
        <v>2</v>
      </c>
      <c r="J122" s="370">
        <v>1478</v>
      </c>
      <c r="K122" s="367">
        <v>2.005427408412483</v>
      </c>
      <c r="L122" s="367">
        <v>739</v>
      </c>
      <c r="M122" s="370">
        <v>2</v>
      </c>
      <c r="N122" s="370">
        <v>1486</v>
      </c>
      <c r="O122" s="390">
        <v>2.016282225237449</v>
      </c>
      <c r="P122" s="371">
        <v>743</v>
      </c>
    </row>
    <row r="123" spans="1:16" ht="14.4" customHeight="1" x14ac:dyDescent="0.3">
      <c r="A123" s="366" t="s">
        <v>1897</v>
      </c>
      <c r="B123" s="367" t="s">
        <v>1937</v>
      </c>
      <c r="C123" s="367" t="s">
        <v>2131</v>
      </c>
      <c r="D123" s="367" t="s">
        <v>2132</v>
      </c>
      <c r="E123" s="370"/>
      <c r="F123" s="370"/>
      <c r="G123" s="367"/>
      <c r="H123" s="367"/>
      <c r="I123" s="370">
        <v>3</v>
      </c>
      <c r="J123" s="370">
        <v>318</v>
      </c>
      <c r="K123" s="367"/>
      <c r="L123" s="367">
        <v>106</v>
      </c>
      <c r="M123" s="370"/>
      <c r="N123" s="370"/>
      <c r="O123" s="390"/>
      <c r="P123" s="371"/>
    </row>
    <row r="124" spans="1:16" ht="14.4" customHeight="1" x14ac:dyDescent="0.3">
      <c r="A124" s="366" t="s">
        <v>1897</v>
      </c>
      <c r="B124" s="367" t="s">
        <v>1937</v>
      </c>
      <c r="C124" s="367" t="s">
        <v>2133</v>
      </c>
      <c r="D124" s="367" t="s">
        <v>2134</v>
      </c>
      <c r="E124" s="370"/>
      <c r="F124" s="370"/>
      <c r="G124" s="367"/>
      <c r="H124" s="367"/>
      <c r="I124" s="370">
        <v>1</v>
      </c>
      <c r="J124" s="370">
        <v>1475</v>
      </c>
      <c r="K124" s="367"/>
      <c r="L124" s="367">
        <v>1475</v>
      </c>
      <c r="M124" s="370">
        <v>3</v>
      </c>
      <c r="N124" s="370">
        <v>4443</v>
      </c>
      <c r="O124" s="390"/>
      <c r="P124" s="371">
        <v>1481</v>
      </c>
    </row>
    <row r="125" spans="1:16" ht="14.4" customHeight="1" x14ac:dyDescent="0.3">
      <c r="A125" s="366" t="s">
        <v>1897</v>
      </c>
      <c r="B125" s="367" t="s">
        <v>1937</v>
      </c>
      <c r="C125" s="367" t="s">
        <v>2135</v>
      </c>
      <c r="D125" s="367" t="s">
        <v>2136</v>
      </c>
      <c r="E125" s="370">
        <v>16</v>
      </c>
      <c r="F125" s="370">
        <v>13568</v>
      </c>
      <c r="G125" s="367">
        <v>1</v>
      </c>
      <c r="H125" s="367">
        <v>848</v>
      </c>
      <c r="I125" s="370">
        <v>6</v>
      </c>
      <c r="J125" s="370">
        <v>5100</v>
      </c>
      <c r="K125" s="367">
        <v>0.37588443396226418</v>
      </c>
      <c r="L125" s="367">
        <v>850</v>
      </c>
      <c r="M125" s="370">
        <v>45</v>
      </c>
      <c r="N125" s="370">
        <v>38430</v>
      </c>
      <c r="O125" s="390">
        <v>2.8323997641509435</v>
      </c>
      <c r="P125" s="371">
        <v>854</v>
      </c>
    </row>
    <row r="126" spans="1:16" ht="14.4" customHeight="1" x14ac:dyDescent="0.3">
      <c r="A126" s="366" t="s">
        <v>1897</v>
      </c>
      <c r="B126" s="367" t="s">
        <v>1937</v>
      </c>
      <c r="C126" s="367" t="s">
        <v>2137</v>
      </c>
      <c r="D126" s="367" t="s">
        <v>2138</v>
      </c>
      <c r="E126" s="370"/>
      <c r="F126" s="370"/>
      <c r="G126" s="367"/>
      <c r="H126" s="367"/>
      <c r="I126" s="370"/>
      <c r="J126" s="370"/>
      <c r="K126" s="367"/>
      <c r="L126" s="367"/>
      <c r="M126" s="370">
        <v>1</v>
      </c>
      <c r="N126" s="370">
        <v>1060</v>
      </c>
      <c r="O126" s="390"/>
      <c r="P126" s="371">
        <v>1060</v>
      </c>
    </row>
    <row r="127" spans="1:16" ht="14.4" customHeight="1" x14ac:dyDescent="0.3">
      <c r="A127" s="366" t="s">
        <v>1897</v>
      </c>
      <c r="B127" s="367" t="s">
        <v>1937</v>
      </c>
      <c r="C127" s="367" t="s">
        <v>2139</v>
      </c>
      <c r="D127" s="367" t="s">
        <v>2140</v>
      </c>
      <c r="E127" s="370">
        <v>6</v>
      </c>
      <c r="F127" s="370">
        <v>708</v>
      </c>
      <c r="G127" s="367">
        <v>1</v>
      </c>
      <c r="H127" s="367">
        <v>118</v>
      </c>
      <c r="I127" s="370">
        <v>11</v>
      </c>
      <c r="J127" s="370">
        <v>1309</v>
      </c>
      <c r="K127" s="367">
        <v>1.8488700564971752</v>
      </c>
      <c r="L127" s="367">
        <v>119</v>
      </c>
      <c r="M127" s="370">
        <v>31</v>
      </c>
      <c r="N127" s="370">
        <v>3689</v>
      </c>
      <c r="O127" s="390">
        <v>5.2104519774011298</v>
      </c>
      <c r="P127" s="371">
        <v>119</v>
      </c>
    </row>
    <row r="128" spans="1:16" ht="14.4" customHeight="1" x14ac:dyDescent="0.3">
      <c r="A128" s="366" t="s">
        <v>1897</v>
      </c>
      <c r="B128" s="367" t="s">
        <v>1937</v>
      </c>
      <c r="C128" s="367" t="s">
        <v>2141</v>
      </c>
      <c r="D128" s="367" t="s">
        <v>2142</v>
      </c>
      <c r="E128" s="370"/>
      <c r="F128" s="370"/>
      <c r="G128" s="367"/>
      <c r="H128" s="367"/>
      <c r="I128" s="370">
        <v>5</v>
      </c>
      <c r="J128" s="370">
        <v>10565</v>
      </c>
      <c r="K128" s="367"/>
      <c r="L128" s="367">
        <v>2113</v>
      </c>
      <c r="M128" s="370">
        <v>2</v>
      </c>
      <c r="N128" s="370">
        <v>4240</v>
      </c>
      <c r="O128" s="390"/>
      <c r="P128" s="371">
        <v>2120</v>
      </c>
    </row>
    <row r="129" spans="1:16" ht="14.4" customHeight="1" x14ac:dyDescent="0.3">
      <c r="A129" s="366" t="s">
        <v>1897</v>
      </c>
      <c r="B129" s="367" t="s">
        <v>1937</v>
      </c>
      <c r="C129" s="367" t="s">
        <v>2143</v>
      </c>
      <c r="D129" s="367" t="s">
        <v>2144</v>
      </c>
      <c r="E129" s="370"/>
      <c r="F129" s="370"/>
      <c r="G129" s="367"/>
      <c r="H129" s="367"/>
      <c r="I129" s="370"/>
      <c r="J129" s="370"/>
      <c r="K129" s="367"/>
      <c r="L129" s="367"/>
      <c r="M129" s="370">
        <v>559</v>
      </c>
      <c r="N129" s="370">
        <v>26500</v>
      </c>
      <c r="O129" s="390"/>
      <c r="P129" s="371">
        <v>47.406082289803223</v>
      </c>
    </row>
    <row r="130" spans="1:16" ht="14.4" customHeight="1" x14ac:dyDescent="0.3">
      <c r="A130" s="366" t="s">
        <v>1897</v>
      </c>
      <c r="B130" s="367" t="s">
        <v>1937</v>
      </c>
      <c r="C130" s="367" t="s">
        <v>2145</v>
      </c>
      <c r="D130" s="367" t="s">
        <v>2146</v>
      </c>
      <c r="E130" s="370"/>
      <c r="F130" s="370"/>
      <c r="G130" s="367"/>
      <c r="H130" s="367"/>
      <c r="I130" s="370"/>
      <c r="J130" s="370"/>
      <c r="K130" s="367"/>
      <c r="L130" s="367"/>
      <c r="M130" s="370">
        <v>0</v>
      </c>
      <c r="N130" s="370">
        <v>0</v>
      </c>
      <c r="O130" s="390"/>
      <c r="P130" s="371"/>
    </row>
    <row r="131" spans="1:16" ht="14.4" customHeight="1" x14ac:dyDescent="0.3">
      <c r="A131" s="366" t="s">
        <v>1897</v>
      </c>
      <c r="B131" s="367" t="s">
        <v>1937</v>
      </c>
      <c r="C131" s="367" t="s">
        <v>2147</v>
      </c>
      <c r="D131" s="367" t="s">
        <v>2148</v>
      </c>
      <c r="E131" s="370"/>
      <c r="F131" s="370"/>
      <c r="G131" s="367"/>
      <c r="H131" s="367"/>
      <c r="I131" s="370"/>
      <c r="J131" s="370"/>
      <c r="K131" s="367"/>
      <c r="L131" s="367"/>
      <c r="M131" s="370">
        <v>1</v>
      </c>
      <c r="N131" s="370">
        <v>949</v>
      </c>
      <c r="O131" s="390"/>
      <c r="P131" s="371">
        <v>949</v>
      </c>
    </row>
    <row r="132" spans="1:16" ht="14.4" customHeight="1" x14ac:dyDescent="0.3">
      <c r="A132" s="366" t="s">
        <v>2149</v>
      </c>
      <c r="B132" s="367" t="s">
        <v>1937</v>
      </c>
      <c r="C132" s="367" t="s">
        <v>2150</v>
      </c>
      <c r="D132" s="367" t="s">
        <v>2151</v>
      </c>
      <c r="E132" s="370"/>
      <c r="F132" s="370"/>
      <c r="G132" s="367"/>
      <c r="H132" s="367"/>
      <c r="I132" s="370"/>
      <c r="J132" s="370"/>
      <c r="K132" s="367"/>
      <c r="L132" s="367"/>
      <c r="M132" s="370">
        <v>3</v>
      </c>
      <c r="N132" s="370">
        <v>2964</v>
      </c>
      <c r="O132" s="390"/>
      <c r="P132" s="371">
        <v>988</v>
      </c>
    </row>
    <row r="133" spans="1:16" ht="14.4" customHeight="1" x14ac:dyDescent="0.3">
      <c r="A133" s="366" t="s">
        <v>2152</v>
      </c>
      <c r="B133" s="367" t="s">
        <v>1937</v>
      </c>
      <c r="C133" s="367" t="s">
        <v>1942</v>
      </c>
      <c r="D133" s="367" t="s">
        <v>1943</v>
      </c>
      <c r="E133" s="370">
        <v>1</v>
      </c>
      <c r="F133" s="370">
        <v>0</v>
      </c>
      <c r="G133" s="367"/>
      <c r="H133" s="367">
        <v>0</v>
      </c>
      <c r="I133" s="370"/>
      <c r="J133" s="370"/>
      <c r="K133" s="367"/>
      <c r="L133" s="367"/>
      <c r="M133" s="370"/>
      <c r="N133" s="370"/>
      <c r="O133" s="390"/>
      <c r="P133" s="371"/>
    </row>
    <row r="134" spans="1:16" ht="14.4" customHeight="1" x14ac:dyDescent="0.3">
      <c r="A134" s="366" t="s">
        <v>2152</v>
      </c>
      <c r="B134" s="367" t="s">
        <v>1937</v>
      </c>
      <c r="C134" s="367" t="s">
        <v>1948</v>
      </c>
      <c r="D134" s="367" t="s">
        <v>1949</v>
      </c>
      <c r="E134" s="370"/>
      <c r="F134" s="370"/>
      <c r="G134" s="367"/>
      <c r="H134" s="367"/>
      <c r="I134" s="370">
        <v>1</v>
      </c>
      <c r="J134" s="370">
        <v>75</v>
      </c>
      <c r="K134" s="367"/>
      <c r="L134" s="367">
        <v>75</v>
      </c>
      <c r="M134" s="370"/>
      <c r="N134" s="370"/>
      <c r="O134" s="390"/>
      <c r="P134" s="371"/>
    </row>
    <row r="135" spans="1:16" ht="14.4" customHeight="1" x14ac:dyDescent="0.3">
      <c r="A135" s="366" t="s">
        <v>2152</v>
      </c>
      <c r="B135" s="367" t="s">
        <v>1937</v>
      </c>
      <c r="C135" s="367" t="s">
        <v>1992</v>
      </c>
      <c r="D135" s="367" t="s">
        <v>1993</v>
      </c>
      <c r="E135" s="370"/>
      <c r="F135" s="370"/>
      <c r="G135" s="367"/>
      <c r="H135" s="367"/>
      <c r="I135" s="370">
        <v>1</v>
      </c>
      <c r="J135" s="370">
        <v>479</v>
      </c>
      <c r="K135" s="367"/>
      <c r="L135" s="367">
        <v>479</v>
      </c>
      <c r="M135" s="370"/>
      <c r="N135" s="370"/>
      <c r="O135" s="390"/>
      <c r="P135" s="371"/>
    </row>
    <row r="136" spans="1:16" ht="14.4" customHeight="1" x14ac:dyDescent="0.3">
      <c r="A136" s="366" t="s">
        <v>2152</v>
      </c>
      <c r="B136" s="367" t="s">
        <v>1937</v>
      </c>
      <c r="C136" s="367" t="s">
        <v>2038</v>
      </c>
      <c r="D136" s="367" t="s">
        <v>2039</v>
      </c>
      <c r="E136" s="370"/>
      <c r="F136" s="370"/>
      <c r="G136" s="367"/>
      <c r="H136" s="367"/>
      <c r="I136" s="370">
        <v>1</v>
      </c>
      <c r="J136" s="370">
        <v>997</v>
      </c>
      <c r="K136" s="367"/>
      <c r="L136" s="367">
        <v>997</v>
      </c>
      <c r="M136" s="370"/>
      <c r="N136" s="370"/>
      <c r="O136" s="390"/>
      <c r="P136" s="371"/>
    </row>
    <row r="137" spans="1:16" ht="14.4" customHeight="1" thickBot="1" x14ac:dyDescent="0.35">
      <c r="A137" s="372" t="s">
        <v>2153</v>
      </c>
      <c r="B137" s="373" t="s">
        <v>1937</v>
      </c>
      <c r="C137" s="373" t="s">
        <v>2154</v>
      </c>
      <c r="D137" s="373" t="s">
        <v>2155</v>
      </c>
      <c r="E137" s="376">
        <v>43</v>
      </c>
      <c r="F137" s="376">
        <v>9890</v>
      </c>
      <c r="G137" s="373">
        <v>1</v>
      </c>
      <c r="H137" s="373">
        <v>230</v>
      </c>
      <c r="I137" s="376">
        <v>4</v>
      </c>
      <c r="J137" s="376">
        <v>924</v>
      </c>
      <c r="K137" s="373">
        <v>9.342770475227502E-2</v>
      </c>
      <c r="L137" s="373">
        <v>231</v>
      </c>
      <c r="M137" s="376"/>
      <c r="N137" s="376"/>
      <c r="O137" s="384"/>
      <c r="P137" s="377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5" customWidth="1"/>
    <col min="5" max="5" width="11" style="176" customWidth="1"/>
  </cols>
  <sheetData>
    <row r="1" spans="1:7" ht="18.600000000000001" thickBot="1" x14ac:dyDescent="0.4">
      <c r="A1" s="241" t="s">
        <v>146</v>
      </c>
      <c r="B1" s="242"/>
      <c r="C1" s="243"/>
      <c r="D1" s="243"/>
      <c r="E1" s="243"/>
      <c r="F1" s="111"/>
      <c r="G1" s="111"/>
    </row>
    <row r="2" spans="1:7" ht="14.4" customHeight="1" thickBot="1" x14ac:dyDescent="0.35">
      <c r="A2" s="319" t="s">
        <v>197</v>
      </c>
      <c r="B2" s="151"/>
    </row>
    <row r="3" spans="1:7" ht="14.4" customHeight="1" thickBot="1" x14ac:dyDescent="0.35">
      <c r="A3" s="182"/>
      <c r="C3" s="183" t="s">
        <v>131</v>
      </c>
      <c r="D3" s="184" t="s">
        <v>94</v>
      </c>
      <c r="E3" s="185" t="s">
        <v>96</v>
      </c>
    </row>
    <row r="4" spans="1:7" ht="14.4" customHeight="1" thickBot="1" x14ac:dyDescent="0.35">
      <c r="A4" s="228" t="str">
        <f>HYPERLINK("#HI!A1","NÁKLADY CELKEM (v tisících Kč)")</f>
        <v>NÁKLADY CELKEM (v tisících Kč)</v>
      </c>
      <c r="B4" s="196"/>
      <c r="C4" s="206">
        <f ca="1">IF(ISERROR(VLOOKUP("Náklady celkem",INDIRECT("HI!$A:$G"),6,0)),0,VLOOKUP("Náklady celkem",INDIRECT("HI!$A:$G"),6,0))</f>
        <v>13501</v>
      </c>
      <c r="D4" s="206">
        <f ca="1">IF(ISERROR(VLOOKUP("Náklady celkem",INDIRECT("HI!$A:$G"),4,0)),0,VLOOKUP("Náklady celkem",INDIRECT("HI!$A:$G"),4,0))</f>
        <v>13504.936610000001</v>
      </c>
      <c r="E4" s="199">
        <f ca="1">IF(C4=0,0,D4/C4)</f>
        <v>1.0002915791422857</v>
      </c>
    </row>
    <row r="5" spans="1:7" ht="14.4" customHeight="1" x14ac:dyDescent="0.3">
      <c r="A5" s="192" t="s">
        <v>189</v>
      </c>
      <c r="B5" s="187"/>
      <c r="C5" s="207"/>
      <c r="D5" s="207"/>
      <c r="E5" s="200"/>
    </row>
    <row r="6" spans="1:7" ht="14.4" customHeight="1" x14ac:dyDescent="0.3">
      <c r="A6" s="223" t="s">
        <v>194</v>
      </c>
      <c r="B6" s="188"/>
      <c r="C6" s="198"/>
      <c r="D6" s="198"/>
      <c r="E6" s="200"/>
    </row>
    <row r="7" spans="1:7" ht="14.4" customHeight="1" x14ac:dyDescent="0.3">
      <c r="A7" s="22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8" t="s">
        <v>135</v>
      </c>
      <c r="C7" s="198">
        <f>IF(ISERROR(HI!F5),"",HI!F5)</f>
        <v>120</v>
      </c>
      <c r="D7" s="198">
        <f>IF(ISERROR(HI!D5),"",HI!D5)</f>
        <v>122.26425999999999</v>
      </c>
      <c r="E7" s="200">
        <f t="shared" ref="E7:E14" si="0">IF(C7=0,0,D7/C7)</f>
        <v>1.0188688333333333</v>
      </c>
    </row>
    <row r="8" spans="1:7" ht="14.4" customHeight="1" x14ac:dyDescent="0.3">
      <c r="A8" s="220" t="str">
        <f>HYPERLINK("#'LŽ PL'!A1","% plnění pozitivního listu")</f>
        <v>% plnění pozitivního listu</v>
      </c>
      <c r="B8" s="188" t="s">
        <v>181</v>
      </c>
      <c r="C8" s="197">
        <v>0.9</v>
      </c>
      <c r="D8" s="197">
        <f>IF(ISERROR(VLOOKUP("celkem",'LŽ PL'!$A:$F,5,0)),0,VLOOKUP("celkem",'LŽ PL'!$A:$F,5,0))</f>
        <v>0.72544855509685613</v>
      </c>
      <c r="E8" s="200">
        <f t="shared" si="0"/>
        <v>0.80605395010761793</v>
      </c>
    </row>
    <row r="9" spans="1:7" ht="14.4" customHeight="1" x14ac:dyDescent="0.3">
      <c r="A9" s="193" t="s">
        <v>190</v>
      </c>
      <c r="B9" s="188"/>
      <c r="C9" s="198"/>
      <c r="D9" s="198"/>
      <c r="E9" s="200"/>
    </row>
    <row r="10" spans="1:7" ht="14.4" customHeight="1" x14ac:dyDescent="0.3">
      <c r="A10" s="220" t="str">
        <f>HYPERLINK("#'Léky Recepty'!A1","% záchytu v lékárně (Úhrada Kč)")</f>
        <v>% záchytu v lékárně (Úhrada Kč)</v>
      </c>
      <c r="B10" s="188" t="s">
        <v>140</v>
      </c>
      <c r="C10" s="197">
        <v>0.6</v>
      </c>
      <c r="D10" s="197">
        <f>IF(ISERROR(VLOOKUP("Celkem",'Léky Recepty'!B:H,5,0)),0,VLOOKUP("Celkem",'Léky Recepty'!B:H,5,0))</f>
        <v>0.6576782473825119</v>
      </c>
      <c r="E10" s="200">
        <f t="shared" si="0"/>
        <v>1.0961304123041866</v>
      </c>
    </row>
    <row r="11" spans="1:7" ht="14.4" customHeight="1" x14ac:dyDescent="0.3">
      <c r="A11" s="220" t="str">
        <f>HYPERLINK("#'LRp PL'!A1","% plnění pozitivního listu")</f>
        <v>% plnění pozitivního listu</v>
      </c>
      <c r="B11" s="188" t="s">
        <v>182</v>
      </c>
      <c r="C11" s="197">
        <v>0.8</v>
      </c>
      <c r="D11" s="197">
        <f>IF(ISERROR(VLOOKUP("Celkem",'LRp PL'!A:F,5,0)),0,VLOOKUP("Celkem",'LRp PL'!A:F,5,0))</f>
        <v>0.95145365250795</v>
      </c>
      <c r="E11" s="200">
        <f t="shared" si="0"/>
        <v>1.1893170656349374</v>
      </c>
    </row>
    <row r="12" spans="1:7" ht="14.4" customHeight="1" x14ac:dyDescent="0.3">
      <c r="A12" s="193" t="s">
        <v>191</v>
      </c>
      <c r="B12" s="188"/>
      <c r="C12" s="198"/>
      <c r="D12" s="198"/>
      <c r="E12" s="200"/>
    </row>
    <row r="13" spans="1:7" ht="14.4" customHeight="1" x14ac:dyDescent="0.3">
      <c r="A13" s="224" t="s">
        <v>195</v>
      </c>
      <c r="B13" s="188"/>
      <c r="C13" s="207"/>
      <c r="D13" s="207"/>
      <c r="E13" s="200"/>
    </row>
    <row r="14" spans="1:7" ht="14.4" customHeight="1" x14ac:dyDescent="0.3">
      <c r="A14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8" t="s">
        <v>135</v>
      </c>
      <c r="C14" s="198">
        <f>IF(ISERROR(HI!F6),"",HI!F6)</f>
        <v>1519</v>
      </c>
      <c r="D14" s="198">
        <f>IF(ISERROR(HI!D6),"",HI!D6)</f>
        <v>1433.0310999999999</v>
      </c>
      <c r="E14" s="200">
        <f t="shared" si="0"/>
        <v>0.94340427913100722</v>
      </c>
    </row>
    <row r="15" spans="1:7" ht="14.4" customHeight="1" thickBot="1" x14ac:dyDescent="0.35">
      <c r="A15" s="226" t="str">
        <f>HYPERLINK("#HI!A1","Osobní náklady")</f>
        <v>Osobní náklady</v>
      </c>
      <c r="B15" s="188"/>
      <c r="C15" s="207">
        <f ca="1">IF(ISERROR(VLOOKUP("Osobní náklady (Kč)",INDIRECT("HI!$A:$G"),6,0)),0,VLOOKUP("Osobní náklady (Kč)",INDIRECT("HI!$A:$G"),6,0))</f>
        <v>10186</v>
      </c>
      <c r="D15" s="207">
        <f ca="1">IF(ISERROR(VLOOKUP("Osobní náklady (Kč)",INDIRECT("HI!$A:$G"),4,0)),0,VLOOKUP("Osobní náklady (Kč)",INDIRECT("HI!$A:$G"),4,0))</f>
        <v>10148.730439999999</v>
      </c>
      <c r="E15" s="200">
        <f t="shared" ref="E15" ca="1" si="1">IF(C15=0,0,D15/C15)</f>
        <v>0.99634109954839967</v>
      </c>
    </row>
    <row r="16" spans="1:7" ht="14.4" customHeight="1" thickBot="1" x14ac:dyDescent="0.35">
      <c r="A16" s="212"/>
      <c r="B16" s="213"/>
      <c r="C16" s="214"/>
      <c r="D16" s="214"/>
      <c r="E16" s="202"/>
    </row>
    <row r="17" spans="1:5" ht="14.4" customHeight="1" thickBot="1" x14ac:dyDescent="0.35">
      <c r="A17" s="227" t="str">
        <f>HYPERLINK("#HI!A1","VÝNOSY CELKEM (v tisících; ""Ambulace-body"" + ""Hospitalizace-casemix""*29500)")</f>
        <v>VÝNOSY CELKEM (v tisících; "Ambulace-body" + "Hospitalizace-casemix"*29500)</v>
      </c>
      <c r="B17" s="190"/>
      <c r="C17" s="210">
        <f ca="1">IF(ISERROR(VLOOKUP("Výnosy celkem",INDIRECT("HI!$A:$G"),6,0)),0,VLOOKUP("Výnosy celkem",INDIRECT("HI!$A:$G"),6,0))</f>
        <v>3311.5473999999999</v>
      </c>
      <c r="D17" s="210">
        <f ca="1">IF(ISERROR(VLOOKUP("Výnosy celkem",INDIRECT("HI!$A:$G"),4,0)),0,VLOOKUP("Výnosy celkem",INDIRECT("HI!$A:$G"),4,0))</f>
        <v>3334.83</v>
      </c>
      <c r="E17" s="203">
        <f t="shared" ref="E17:E22" ca="1" si="2">IF(C17=0,0,D17/C17)</f>
        <v>1.0070307313131015</v>
      </c>
    </row>
    <row r="18" spans="1:5" ht="14.4" customHeight="1" x14ac:dyDescent="0.3">
      <c r="A18" s="229" t="str">
        <f>HYPERLINK("#HI!A1","Ambulance (body)")</f>
        <v>Ambulance (body)</v>
      </c>
      <c r="B18" s="187"/>
      <c r="C18" s="207">
        <f ca="1">IF(ISERROR(VLOOKUP("Ambulance (body)",INDIRECT("HI!$A:$G"),6,0)),0,VLOOKUP("Ambulance (body)",INDIRECT("HI!$A:$G"),6,0))</f>
        <v>3311.5473999999999</v>
      </c>
      <c r="D18" s="207">
        <f ca="1">IF(ISERROR(VLOOKUP("Ambulance (body)",INDIRECT("HI!$A:$G"),4,0)),0,VLOOKUP("Ambulance (body)",INDIRECT("HI!$A:$G"),4,0))</f>
        <v>3334.83</v>
      </c>
      <c r="E18" s="200">
        <f t="shared" ca="1" si="2"/>
        <v>1.0070307313131015</v>
      </c>
    </row>
    <row r="19" spans="1:5" ht="14.4" customHeight="1" x14ac:dyDescent="0.3">
      <c r="A19" s="221" t="str">
        <f>HYPERLINK("#'ZV Vykáz.-A'!A1","Zdravotní výkony vykázané u ambulantních pacientů (min. 100 %)")</f>
        <v>Zdravotní výkony vykázané u ambulantních pacientů (min. 100 %)</v>
      </c>
      <c r="B19" t="s">
        <v>148</v>
      </c>
      <c r="C19" s="197">
        <v>1</v>
      </c>
      <c r="D19" s="197">
        <f>IF(ISERROR(VLOOKUP("Celkem:",'ZV Vykáz.-A'!$A:$S,7,0)),"",VLOOKUP("Celkem:",'ZV Vykáz.-A'!$A:$S,7,0))</f>
        <v>0.98689011668683946</v>
      </c>
      <c r="E19" s="200">
        <f t="shared" si="2"/>
        <v>0.98689011668683946</v>
      </c>
    </row>
    <row r="20" spans="1:5" ht="14.4" customHeight="1" x14ac:dyDescent="0.3">
      <c r="A20" s="221" t="str">
        <f>HYPERLINK("#'ZV Vykáz.-H'!A1","Zdravotní výkony vykázané u hospitalizovaných pacientů (max. 85 %)")</f>
        <v>Zdravotní výkony vykázané u hospitalizovaných pacientů (max. 85 %)</v>
      </c>
      <c r="B20" t="s">
        <v>150</v>
      </c>
      <c r="C20" s="197">
        <v>0.85</v>
      </c>
      <c r="D20" s="197">
        <f>IF(ISERROR(VLOOKUP("Celkem:",'ZV Vykáz.-H'!$A:$S,7,0)),"",VLOOKUP("Celkem:",'ZV Vykáz.-H'!$A:$S,7,0))</f>
        <v>5.1514283762493097E-2</v>
      </c>
      <c r="E20" s="200">
        <f t="shared" si="2"/>
        <v>6.0605039720580116E-2</v>
      </c>
    </row>
    <row r="21" spans="1:5" ht="14.4" customHeight="1" x14ac:dyDescent="0.3">
      <c r="A21" s="230" t="str">
        <f>HYPERLINK("#HI!A1","Hospitalizace (casemix * 29500)")</f>
        <v>Hospitalizace (casemix * 29500)</v>
      </c>
      <c r="B21" s="188"/>
      <c r="C21" s="207">
        <f ca="1">IF(ISERROR(VLOOKUP("Hospitalizace (casemix * 29500)",INDIRECT("HI!$A:$G"),6,0)),0,VLOOKUP("Hospitalizace (casemix * 29500)",INDIRECT("HI!$A:$G"),6,0))</f>
        <v>0</v>
      </c>
      <c r="D21" s="207">
        <f ca="1">IF(ISERROR(VLOOKUP("Hospitalizace (casemix * 29500)",INDIRECT("HI!$A:$G"),4,0)),0,VLOOKUP("Hospitalizace (casemix * 29500)",INDIRECT("HI!$A:$G"),4,0))</f>
        <v>0</v>
      </c>
      <c r="E21" s="200">
        <f t="shared" ref="E21" ca="1" si="3">IF(C21=0,0,D21/C21)</f>
        <v>0</v>
      </c>
    </row>
    <row r="22" spans="1:5" ht="28.8" x14ac:dyDescent="0.3">
      <c r="A22" s="222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2" s="188" t="s">
        <v>145</v>
      </c>
      <c r="C22" s="197" t="e">
        <f>IF(#REF!&gt;1,90%,90%-2*ABS(#REF!-#REF!))</f>
        <v>#REF!</v>
      </c>
      <c r="D22" s="197">
        <f>IF(ISERROR(VLOOKUP("Celkem:",'ZV Vyžád.'!$A:$M,7,0)),"",VLOOKUP("Celkem:",'ZV Vyžád.'!$A:$M,7,0))</f>
        <v>0.10335880821106896</v>
      </c>
      <c r="E22" s="200" t="e">
        <f t="shared" si="2"/>
        <v>#REF!</v>
      </c>
    </row>
    <row r="23" spans="1:5" ht="14.4" customHeight="1" thickBot="1" x14ac:dyDescent="0.35">
      <c r="A23" s="194" t="s">
        <v>192</v>
      </c>
      <c r="B23" s="189"/>
      <c r="C23" s="208"/>
      <c r="D23" s="208"/>
      <c r="E23" s="201"/>
    </row>
    <row r="24" spans="1:5" ht="14.4" customHeight="1" thickBot="1" x14ac:dyDescent="0.35">
      <c r="A24" s="186"/>
      <c r="B24" s="143"/>
      <c r="C24" s="209"/>
      <c r="D24" s="209"/>
      <c r="E24" s="204"/>
    </row>
    <row r="25" spans="1:5" ht="14.4" customHeight="1" thickBot="1" x14ac:dyDescent="0.35">
      <c r="A25" s="195" t="s">
        <v>193</v>
      </c>
      <c r="B25" s="191"/>
      <c r="C25" s="211"/>
      <c r="D25" s="211"/>
      <c r="E25" s="205"/>
    </row>
  </sheetData>
  <mergeCells count="1">
    <mergeCell ref="A1:E1"/>
  </mergeCells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60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9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0.10937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53" t="s">
        <v>154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14.4" customHeight="1" thickBot="1" x14ac:dyDescent="0.35">
      <c r="A2" s="319" t="s">
        <v>197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  <c r="N2" s="153"/>
      <c r="O2" s="109"/>
      <c r="P2" s="153"/>
      <c r="Q2" s="109"/>
      <c r="R2" s="153"/>
      <c r="S2" s="142"/>
    </row>
    <row r="3" spans="1:19" ht="14.4" customHeight="1" thickBot="1" x14ac:dyDescent="0.35">
      <c r="A3" s="231" t="s">
        <v>158</v>
      </c>
      <c r="B3" s="232">
        <f>SUBTOTAL(9,B6:B1048576)</f>
        <v>6484881</v>
      </c>
      <c r="C3" s="233">
        <f t="shared" ref="C3:R3" si="0">SUBTOTAL(9,C6:C1048576)</f>
        <v>26</v>
      </c>
      <c r="D3" s="233">
        <f t="shared" si="0"/>
        <v>4349625</v>
      </c>
      <c r="E3" s="233">
        <f t="shared" si="0"/>
        <v>38.15204782195832</v>
      </c>
      <c r="F3" s="233">
        <f t="shared" si="0"/>
        <v>334064</v>
      </c>
      <c r="G3" s="234">
        <f>IF(B3&lt;&gt;0,F3/B3,"")</f>
        <v>5.1514283762493097E-2</v>
      </c>
      <c r="H3" s="232">
        <f t="shared" si="0"/>
        <v>869992.03999999992</v>
      </c>
      <c r="I3" s="233">
        <f t="shared" si="0"/>
        <v>3</v>
      </c>
      <c r="J3" s="233">
        <f t="shared" si="0"/>
        <v>417175.5</v>
      </c>
      <c r="K3" s="233">
        <f t="shared" si="0"/>
        <v>0.48132470460826482</v>
      </c>
      <c r="L3" s="233">
        <f t="shared" si="0"/>
        <v>273.60000000000002</v>
      </c>
      <c r="M3" s="235">
        <f>IF(H3&lt;&gt;0,L3/H3,"")</f>
        <v>3.1448563598352006E-4</v>
      </c>
      <c r="N3" s="236">
        <f t="shared" si="0"/>
        <v>0</v>
      </c>
      <c r="O3" s="233">
        <f t="shared" si="0"/>
        <v>0</v>
      </c>
      <c r="P3" s="233">
        <f t="shared" si="0"/>
        <v>0</v>
      </c>
      <c r="Q3" s="233">
        <f t="shared" si="0"/>
        <v>0</v>
      </c>
      <c r="R3" s="233">
        <f t="shared" si="0"/>
        <v>0</v>
      </c>
      <c r="S3" s="235" t="str">
        <f>IF(N3&lt;&gt;0,R3/N3,"")</f>
        <v/>
      </c>
    </row>
    <row r="4" spans="1:19" ht="14.4" customHeight="1" x14ac:dyDescent="0.3">
      <c r="A4" s="303" t="s">
        <v>130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  <c r="N4" s="304" t="s">
        <v>124</v>
      </c>
      <c r="O4" s="305"/>
      <c r="P4" s="305"/>
      <c r="Q4" s="305"/>
      <c r="R4" s="305"/>
      <c r="S4" s="306"/>
    </row>
    <row r="5" spans="1:19" ht="14.4" customHeight="1" thickBot="1" x14ac:dyDescent="0.35">
      <c r="A5" s="437"/>
      <c r="B5" s="438">
        <v>2011</v>
      </c>
      <c r="C5" s="439"/>
      <c r="D5" s="439">
        <v>2012</v>
      </c>
      <c r="E5" s="439"/>
      <c r="F5" s="439">
        <v>2013</v>
      </c>
      <c r="G5" s="440" t="s">
        <v>5</v>
      </c>
      <c r="H5" s="438">
        <v>2011</v>
      </c>
      <c r="I5" s="439"/>
      <c r="J5" s="439">
        <v>2012</v>
      </c>
      <c r="K5" s="439"/>
      <c r="L5" s="439">
        <v>2013</v>
      </c>
      <c r="M5" s="440" t="s">
        <v>5</v>
      </c>
      <c r="N5" s="438">
        <v>2011</v>
      </c>
      <c r="O5" s="439"/>
      <c r="P5" s="439">
        <v>2012</v>
      </c>
      <c r="Q5" s="439"/>
      <c r="R5" s="439">
        <v>2013</v>
      </c>
      <c r="S5" s="440" t="s">
        <v>5</v>
      </c>
    </row>
    <row r="6" spans="1:19" ht="14.4" customHeight="1" x14ac:dyDescent="0.3">
      <c r="A6" s="394" t="s">
        <v>2156</v>
      </c>
      <c r="B6" s="441">
        <v>1093</v>
      </c>
      <c r="C6" s="361">
        <v>1</v>
      </c>
      <c r="D6" s="441">
        <v>970</v>
      </c>
      <c r="E6" s="361">
        <v>0.88746569075937787</v>
      </c>
      <c r="F6" s="441">
        <v>1866</v>
      </c>
      <c r="G6" s="383">
        <v>1.707227813357731</v>
      </c>
      <c r="H6" s="441"/>
      <c r="I6" s="361"/>
      <c r="J6" s="441"/>
      <c r="K6" s="361"/>
      <c r="L6" s="441"/>
      <c r="M6" s="383"/>
      <c r="N6" s="441"/>
      <c r="O6" s="361"/>
      <c r="P6" s="441"/>
      <c r="Q6" s="361"/>
      <c r="R6" s="441"/>
      <c r="S6" s="413"/>
    </row>
    <row r="7" spans="1:19" ht="14.4" customHeight="1" x14ac:dyDescent="0.3">
      <c r="A7" s="436" t="s">
        <v>2157</v>
      </c>
      <c r="B7" s="442">
        <v>2321</v>
      </c>
      <c r="C7" s="367">
        <v>1</v>
      </c>
      <c r="D7" s="442">
        <v>2256</v>
      </c>
      <c r="E7" s="367">
        <v>0.97199482981473506</v>
      </c>
      <c r="F7" s="442">
        <v>812</v>
      </c>
      <c r="G7" s="390">
        <v>0.34984920292977167</v>
      </c>
      <c r="H7" s="442"/>
      <c r="I7" s="367"/>
      <c r="J7" s="442"/>
      <c r="K7" s="367"/>
      <c r="L7" s="442"/>
      <c r="M7" s="390"/>
      <c r="N7" s="442"/>
      <c r="O7" s="367"/>
      <c r="P7" s="442"/>
      <c r="Q7" s="367"/>
      <c r="R7" s="442"/>
      <c r="S7" s="414"/>
    </row>
    <row r="8" spans="1:19" ht="14.4" customHeight="1" x14ac:dyDescent="0.3">
      <c r="A8" s="436" t="s">
        <v>2158</v>
      </c>
      <c r="B8" s="442">
        <v>4342</v>
      </c>
      <c r="C8" s="367">
        <v>1</v>
      </c>
      <c r="D8" s="442">
        <v>1647</v>
      </c>
      <c r="E8" s="367">
        <v>0.37931828650391525</v>
      </c>
      <c r="F8" s="442">
        <v>580</v>
      </c>
      <c r="G8" s="390">
        <v>0.13357899585444497</v>
      </c>
      <c r="H8" s="442"/>
      <c r="I8" s="367"/>
      <c r="J8" s="442"/>
      <c r="K8" s="367"/>
      <c r="L8" s="442"/>
      <c r="M8" s="390"/>
      <c r="N8" s="442"/>
      <c r="O8" s="367"/>
      <c r="P8" s="442"/>
      <c r="Q8" s="367"/>
      <c r="R8" s="442"/>
      <c r="S8" s="414"/>
    </row>
    <row r="9" spans="1:19" ht="14.4" customHeight="1" x14ac:dyDescent="0.3">
      <c r="A9" s="436" t="s">
        <v>2159</v>
      </c>
      <c r="B9" s="442">
        <v>1159</v>
      </c>
      <c r="C9" s="367">
        <v>1</v>
      </c>
      <c r="D9" s="442">
        <v>3220</v>
      </c>
      <c r="E9" s="367">
        <v>2.7782571182053495</v>
      </c>
      <c r="F9" s="442">
        <v>41675</v>
      </c>
      <c r="G9" s="390">
        <v>35.957722174288179</v>
      </c>
      <c r="H9" s="442"/>
      <c r="I9" s="367"/>
      <c r="J9" s="442"/>
      <c r="K9" s="367"/>
      <c r="L9" s="442"/>
      <c r="M9" s="390"/>
      <c r="N9" s="442"/>
      <c r="O9" s="367"/>
      <c r="P9" s="442"/>
      <c r="Q9" s="367"/>
      <c r="R9" s="442"/>
      <c r="S9" s="414"/>
    </row>
    <row r="10" spans="1:19" ht="14.4" customHeight="1" x14ac:dyDescent="0.3">
      <c r="A10" s="436" t="s">
        <v>2160</v>
      </c>
      <c r="B10" s="442">
        <v>1159</v>
      </c>
      <c r="C10" s="367">
        <v>1</v>
      </c>
      <c r="D10" s="442">
        <v>167</v>
      </c>
      <c r="E10" s="367">
        <v>0.14408973252804141</v>
      </c>
      <c r="F10" s="442"/>
      <c r="G10" s="390"/>
      <c r="H10" s="442"/>
      <c r="I10" s="367"/>
      <c r="J10" s="442"/>
      <c r="K10" s="367"/>
      <c r="L10" s="442"/>
      <c r="M10" s="390"/>
      <c r="N10" s="442"/>
      <c r="O10" s="367"/>
      <c r="P10" s="442"/>
      <c r="Q10" s="367"/>
      <c r="R10" s="442"/>
      <c r="S10" s="414"/>
    </row>
    <row r="11" spans="1:19" ht="14.4" customHeight="1" x14ac:dyDescent="0.3">
      <c r="A11" s="436" t="s">
        <v>2161</v>
      </c>
      <c r="B11" s="442">
        <v>993</v>
      </c>
      <c r="C11" s="367">
        <v>1</v>
      </c>
      <c r="D11" s="442"/>
      <c r="E11" s="367"/>
      <c r="F11" s="442">
        <v>1276</v>
      </c>
      <c r="G11" s="390">
        <v>1.284994964753273</v>
      </c>
      <c r="H11" s="442"/>
      <c r="I11" s="367"/>
      <c r="J11" s="442"/>
      <c r="K11" s="367"/>
      <c r="L11" s="442"/>
      <c r="M11" s="390"/>
      <c r="N11" s="442"/>
      <c r="O11" s="367"/>
      <c r="P11" s="442"/>
      <c r="Q11" s="367"/>
      <c r="R11" s="442"/>
      <c r="S11" s="414"/>
    </row>
    <row r="12" spans="1:19" ht="14.4" customHeight="1" x14ac:dyDescent="0.3">
      <c r="A12" s="436" t="s">
        <v>2162</v>
      </c>
      <c r="B12" s="442">
        <v>1897</v>
      </c>
      <c r="C12" s="367">
        <v>1</v>
      </c>
      <c r="D12" s="442">
        <v>7357</v>
      </c>
      <c r="E12" s="367">
        <v>3.878228782287823</v>
      </c>
      <c r="F12" s="442">
        <v>8368</v>
      </c>
      <c r="G12" s="390">
        <v>4.4111755403268322</v>
      </c>
      <c r="H12" s="442">
        <v>304.39999999999998</v>
      </c>
      <c r="I12" s="367">
        <v>1</v>
      </c>
      <c r="J12" s="442"/>
      <c r="K12" s="367"/>
      <c r="L12" s="442"/>
      <c r="M12" s="390"/>
      <c r="N12" s="442"/>
      <c r="O12" s="367"/>
      <c r="P12" s="442"/>
      <c r="Q12" s="367"/>
      <c r="R12" s="442"/>
      <c r="S12" s="414"/>
    </row>
    <row r="13" spans="1:19" ht="14.4" customHeight="1" x14ac:dyDescent="0.3">
      <c r="A13" s="436" t="s">
        <v>2163</v>
      </c>
      <c r="B13" s="442">
        <v>1461</v>
      </c>
      <c r="C13" s="367">
        <v>1</v>
      </c>
      <c r="D13" s="442">
        <v>574</v>
      </c>
      <c r="E13" s="367">
        <v>0.39288158795345651</v>
      </c>
      <c r="F13" s="442">
        <v>464</v>
      </c>
      <c r="G13" s="390">
        <v>0.31759069130732376</v>
      </c>
      <c r="H13" s="442"/>
      <c r="I13" s="367"/>
      <c r="J13" s="442"/>
      <c r="K13" s="367"/>
      <c r="L13" s="442"/>
      <c r="M13" s="390"/>
      <c r="N13" s="442"/>
      <c r="O13" s="367"/>
      <c r="P13" s="442"/>
      <c r="Q13" s="367"/>
      <c r="R13" s="442"/>
      <c r="S13" s="414"/>
    </row>
    <row r="14" spans="1:19" ht="14.4" customHeight="1" x14ac:dyDescent="0.3">
      <c r="A14" s="436" t="s">
        <v>2164</v>
      </c>
      <c r="B14" s="442">
        <v>40465</v>
      </c>
      <c r="C14" s="367">
        <v>1</v>
      </c>
      <c r="D14" s="442">
        <v>94911</v>
      </c>
      <c r="E14" s="367">
        <v>2.3455084641047819</v>
      </c>
      <c r="F14" s="442">
        <v>198893</v>
      </c>
      <c r="G14" s="390">
        <v>4.9151859631780548</v>
      </c>
      <c r="H14" s="442"/>
      <c r="I14" s="367"/>
      <c r="J14" s="442"/>
      <c r="K14" s="367"/>
      <c r="L14" s="442"/>
      <c r="M14" s="390"/>
      <c r="N14" s="442"/>
      <c r="O14" s="367"/>
      <c r="P14" s="442"/>
      <c r="Q14" s="367"/>
      <c r="R14" s="442"/>
      <c r="S14" s="414"/>
    </row>
    <row r="15" spans="1:19" ht="14.4" customHeight="1" x14ac:dyDescent="0.3">
      <c r="A15" s="436" t="s">
        <v>2165</v>
      </c>
      <c r="B15" s="442">
        <v>166</v>
      </c>
      <c r="C15" s="367">
        <v>1</v>
      </c>
      <c r="D15" s="442">
        <v>867</v>
      </c>
      <c r="E15" s="367">
        <v>5.2228915662650603</v>
      </c>
      <c r="F15" s="442">
        <v>6804</v>
      </c>
      <c r="G15" s="390">
        <v>40.987951807228917</v>
      </c>
      <c r="H15" s="442"/>
      <c r="I15" s="367"/>
      <c r="J15" s="442"/>
      <c r="K15" s="367"/>
      <c r="L15" s="442"/>
      <c r="M15" s="390"/>
      <c r="N15" s="442"/>
      <c r="O15" s="367"/>
      <c r="P15" s="442"/>
      <c r="Q15" s="367"/>
      <c r="R15" s="442"/>
      <c r="S15" s="414"/>
    </row>
    <row r="16" spans="1:19" ht="14.4" customHeight="1" x14ac:dyDescent="0.3">
      <c r="A16" s="436" t="s">
        <v>2166</v>
      </c>
      <c r="B16" s="442">
        <v>3797</v>
      </c>
      <c r="C16" s="367">
        <v>1</v>
      </c>
      <c r="D16" s="442">
        <v>1197</v>
      </c>
      <c r="E16" s="367">
        <v>0.31524888069528573</v>
      </c>
      <c r="F16" s="442">
        <v>4273</v>
      </c>
      <c r="G16" s="390">
        <v>1.1253621279957862</v>
      </c>
      <c r="H16" s="442"/>
      <c r="I16" s="367"/>
      <c r="J16" s="442"/>
      <c r="K16" s="367"/>
      <c r="L16" s="442"/>
      <c r="M16" s="390"/>
      <c r="N16" s="442"/>
      <c r="O16" s="367"/>
      <c r="P16" s="442"/>
      <c r="Q16" s="367"/>
      <c r="R16" s="442"/>
      <c r="S16" s="414"/>
    </row>
    <row r="17" spans="1:19" ht="14.4" customHeight="1" x14ac:dyDescent="0.3">
      <c r="A17" s="436" t="s">
        <v>2167</v>
      </c>
      <c r="B17" s="442">
        <v>497</v>
      </c>
      <c r="C17" s="367">
        <v>1</v>
      </c>
      <c r="D17" s="442">
        <v>368</v>
      </c>
      <c r="E17" s="367">
        <v>0.74044265593561365</v>
      </c>
      <c r="F17" s="442"/>
      <c r="G17" s="390"/>
      <c r="H17" s="442"/>
      <c r="I17" s="367"/>
      <c r="J17" s="442"/>
      <c r="K17" s="367"/>
      <c r="L17" s="442"/>
      <c r="M17" s="390"/>
      <c r="N17" s="442"/>
      <c r="O17" s="367"/>
      <c r="P17" s="442"/>
      <c r="Q17" s="367"/>
      <c r="R17" s="442"/>
      <c r="S17" s="414"/>
    </row>
    <row r="18" spans="1:19" ht="14.4" customHeight="1" x14ac:dyDescent="0.3">
      <c r="A18" s="436" t="s">
        <v>2168</v>
      </c>
      <c r="B18" s="442">
        <v>3106</v>
      </c>
      <c r="C18" s="367">
        <v>1</v>
      </c>
      <c r="D18" s="442">
        <v>201</v>
      </c>
      <c r="E18" s="367">
        <v>6.4713457823567286E-2</v>
      </c>
      <c r="F18" s="442">
        <v>7327</v>
      </c>
      <c r="G18" s="390">
        <v>2.3589826142949128</v>
      </c>
      <c r="H18" s="442"/>
      <c r="I18" s="367"/>
      <c r="J18" s="442"/>
      <c r="K18" s="367"/>
      <c r="L18" s="442"/>
      <c r="M18" s="390"/>
      <c r="N18" s="442"/>
      <c r="O18" s="367"/>
      <c r="P18" s="442"/>
      <c r="Q18" s="367"/>
      <c r="R18" s="442"/>
      <c r="S18" s="414"/>
    </row>
    <row r="19" spans="1:19" ht="14.4" customHeight="1" x14ac:dyDescent="0.3">
      <c r="A19" s="436" t="s">
        <v>2169</v>
      </c>
      <c r="B19" s="442">
        <v>332</v>
      </c>
      <c r="C19" s="367">
        <v>1</v>
      </c>
      <c r="D19" s="442">
        <v>2056</v>
      </c>
      <c r="E19" s="367">
        <v>6.1927710843373491</v>
      </c>
      <c r="F19" s="442">
        <v>2777</v>
      </c>
      <c r="G19" s="390">
        <v>8.3644578313253017</v>
      </c>
      <c r="H19" s="442"/>
      <c r="I19" s="367"/>
      <c r="J19" s="442"/>
      <c r="K19" s="367"/>
      <c r="L19" s="442"/>
      <c r="M19" s="390"/>
      <c r="N19" s="442"/>
      <c r="O19" s="367"/>
      <c r="P19" s="442"/>
      <c r="Q19" s="367"/>
      <c r="R19" s="442"/>
      <c r="S19" s="414"/>
    </row>
    <row r="20" spans="1:19" ht="14.4" customHeight="1" x14ac:dyDescent="0.3">
      <c r="A20" s="436" t="s">
        <v>2170</v>
      </c>
      <c r="B20" s="442">
        <v>17523</v>
      </c>
      <c r="C20" s="367">
        <v>1</v>
      </c>
      <c r="D20" s="442">
        <v>2546</v>
      </c>
      <c r="E20" s="367">
        <v>0.145294755464247</v>
      </c>
      <c r="F20" s="442">
        <v>6895</v>
      </c>
      <c r="G20" s="390">
        <v>0.39348285110996978</v>
      </c>
      <c r="H20" s="442"/>
      <c r="I20" s="367"/>
      <c r="J20" s="442"/>
      <c r="K20" s="367"/>
      <c r="L20" s="442"/>
      <c r="M20" s="390"/>
      <c r="N20" s="442"/>
      <c r="O20" s="367"/>
      <c r="P20" s="442"/>
      <c r="Q20" s="367"/>
      <c r="R20" s="442"/>
      <c r="S20" s="414"/>
    </row>
    <row r="21" spans="1:19" ht="14.4" customHeight="1" x14ac:dyDescent="0.3">
      <c r="A21" s="436" t="s">
        <v>2171</v>
      </c>
      <c r="B21" s="442">
        <v>331</v>
      </c>
      <c r="C21" s="367">
        <v>1</v>
      </c>
      <c r="D21" s="442">
        <v>167</v>
      </c>
      <c r="E21" s="367">
        <v>0.50453172205438068</v>
      </c>
      <c r="F21" s="442"/>
      <c r="G21" s="390"/>
      <c r="H21" s="442"/>
      <c r="I21" s="367"/>
      <c r="J21" s="442"/>
      <c r="K21" s="367"/>
      <c r="L21" s="442"/>
      <c r="M21" s="390"/>
      <c r="N21" s="442"/>
      <c r="O21" s="367"/>
      <c r="P21" s="442"/>
      <c r="Q21" s="367"/>
      <c r="R21" s="442"/>
      <c r="S21" s="414"/>
    </row>
    <row r="22" spans="1:19" ht="14.4" customHeight="1" x14ac:dyDescent="0.3">
      <c r="A22" s="436" t="s">
        <v>2172</v>
      </c>
      <c r="B22" s="442">
        <v>2376</v>
      </c>
      <c r="C22" s="367">
        <v>1</v>
      </c>
      <c r="D22" s="442">
        <v>1364</v>
      </c>
      <c r="E22" s="367">
        <v>0.57407407407407407</v>
      </c>
      <c r="F22" s="442">
        <v>2625</v>
      </c>
      <c r="G22" s="390">
        <v>1.1047979797979799</v>
      </c>
      <c r="H22" s="442"/>
      <c r="I22" s="367"/>
      <c r="J22" s="442"/>
      <c r="K22" s="367"/>
      <c r="L22" s="442"/>
      <c r="M22" s="390"/>
      <c r="N22" s="442"/>
      <c r="O22" s="367"/>
      <c r="P22" s="442"/>
      <c r="Q22" s="367"/>
      <c r="R22" s="442"/>
      <c r="S22" s="414"/>
    </row>
    <row r="23" spans="1:19" ht="14.4" customHeight="1" x14ac:dyDescent="0.3">
      <c r="A23" s="436" t="s">
        <v>2173</v>
      </c>
      <c r="B23" s="442">
        <v>2384</v>
      </c>
      <c r="C23" s="367">
        <v>1</v>
      </c>
      <c r="D23" s="442">
        <v>1964</v>
      </c>
      <c r="E23" s="367">
        <v>0.8238255033557047</v>
      </c>
      <c r="F23" s="442">
        <v>1872</v>
      </c>
      <c r="G23" s="390">
        <v>0.78523489932885904</v>
      </c>
      <c r="H23" s="442"/>
      <c r="I23" s="367"/>
      <c r="J23" s="442"/>
      <c r="K23" s="367"/>
      <c r="L23" s="442"/>
      <c r="M23" s="390"/>
      <c r="N23" s="442"/>
      <c r="O23" s="367"/>
      <c r="P23" s="442"/>
      <c r="Q23" s="367"/>
      <c r="R23" s="442"/>
      <c r="S23" s="414"/>
    </row>
    <row r="24" spans="1:19" ht="14.4" customHeight="1" x14ac:dyDescent="0.3">
      <c r="A24" s="436" t="s">
        <v>2174</v>
      </c>
      <c r="B24" s="442">
        <v>2654</v>
      </c>
      <c r="C24" s="367">
        <v>1</v>
      </c>
      <c r="D24" s="442">
        <v>11030</v>
      </c>
      <c r="E24" s="367">
        <v>4.1559909570459688</v>
      </c>
      <c r="F24" s="442">
        <v>293</v>
      </c>
      <c r="G24" s="390">
        <v>0.11039939713639789</v>
      </c>
      <c r="H24" s="442"/>
      <c r="I24" s="367"/>
      <c r="J24" s="442"/>
      <c r="K24" s="367"/>
      <c r="L24" s="442"/>
      <c r="M24" s="390"/>
      <c r="N24" s="442"/>
      <c r="O24" s="367"/>
      <c r="P24" s="442"/>
      <c r="Q24" s="367"/>
      <c r="R24" s="442"/>
      <c r="S24" s="414"/>
    </row>
    <row r="25" spans="1:19" ht="14.4" customHeight="1" x14ac:dyDescent="0.3">
      <c r="A25" s="436" t="s">
        <v>2175</v>
      </c>
      <c r="B25" s="442">
        <v>994</v>
      </c>
      <c r="C25" s="367">
        <v>1</v>
      </c>
      <c r="D25" s="442">
        <v>1169</v>
      </c>
      <c r="E25" s="367">
        <v>1.176056338028169</v>
      </c>
      <c r="F25" s="442">
        <v>829</v>
      </c>
      <c r="G25" s="390">
        <v>0.83400402414486918</v>
      </c>
      <c r="H25" s="442">
        <v>2964</v>
      </c>
      <c r="I25" s="367">
        <v>1</v>
      </c>
      <c r="J25" s="442"/>
      <c r="K25" s="367"/>
      <c r="L25" s="442"/>
      <c r="M25" s="390"/>
      <c r="N25" s="442"/>
      <c r="O25" s="367"/>
      <c r="P25" s="442"/>
      <c r="Q25" s="367"/>
      <c r="R25" s="442"/>
      <c r="S25" s="414"/>
    </row>
    <row r="26" spans="1:19" ht="14.4" customHeight="1" x14ac:dyDescent="0.3">
      <c r="A26" s="436" t="s">
        <v>2176</v>
      </c>
      <c r="B26" s="442">
        <v>6384165</v>
      </c>
      <c r="C26" s="367">
        <v>1</v>
      </c>
      <c r="D26" s="442">
        <v>4200006</v>
      </c>
      <c r="E26" s="367">
        <v>0.65787867324857674</v>
      </c>
      <c r="F26" s="442">
        <v>3243</v>
      </c>
      <c r="G26" s="390">
        <v>5.0797559273608995E-4</v>
      </c>
      <c r="H26" s="442">
        <v>866723.6399999999</v>
      </c>
      <c r="I26" s="367">
        <v>1</v>
      </c>
      <c r="J26" s="442">
        <v>417175.5</v>
      </c>
      <c r="K26" s="367">
        <v>0.48132470460826482</v>
      </c>
      <c r="L26" s="442">
        <v>273.60000000000002</v>
      </c>
      <c r="M26" s="390">
        <v>3.1567155592986947E-4</v>
      </c>
      <c r="N26" s="442"/>
      <c r="O26" s="367"/>
      <c r="P26" s="442"/>
      <c r="Q26" s="367"/>
      <c r="R26" s="442"/>
      <c r="S26" s="414"/>
    </row>
    <row r="27" spans="1:19" ht="14.4" customHeight="1" x14ac:dyDescent="0.3">
      <c r="A27" s="436" t="s">
        <v>2177</v>
      </c>
      <c r="B27" s="442">
        <v>3642</v>
      </c>
      <c r="C27" s="367">
        <v>1</v>
      </c>
      <c r="D27" s="442">
        <v>332</v>
      </c>
      <c r="E27" s="367">
        <v>9.1158704008786381E-2</v>
      </c>
      <c r="F27" s="442">
        <v>1585</v>
      </c>
      <c r="G27" s="390">
        <v>0.43520043931905544</v>
      </c>
      <c r="H27" s="442"/>
      <c r="I27" s="367"/>
      <c r="J27" s="442"/>
      <c r="K27" s="367"/>
      <c r="L27" s="442"/>
      <c r="M27" s="390"/>
      <c r="N27" s="442"/>
      <c r="O27" s="367"/>
      <c r="P27" s="442"/>
      <c r="Q27" s="367"/>
      <c r="R27" s="442"/>
      <c r="S27" s="414"/>
    </row>
    <row r="28" spans="1:19" ht="14.4" customHeight="1" x14ac:dyDescent="0.3">
      <c r="A28" s="436" t="s">
        <v>2178</v>
      </c>
      <c r="B28" s="442">
        <v>3181</v>
      </c>
      <c r="C28" s="367">
        <v>1</v>
      </c>
      <c r="D28" s="442">
        <v>9199</v>
      </c>
      <c r="E28" s="367">
        <v>2.8918579063187675</v>
      </c>
      <c r="F28" s="442">
        <v>18700</v>
      </c>
      <c r="G28" s="390">
        <v>5.8786545111600121</v>
      </c>
      <c r="H28" s="442"/>
      <c r="I28" s="367"/>
      <c r="J28" s="442"/>
      <c r="K28" s="367"/>
      <c r="L28" s="442">
        <v>0</v>
      </c>
      <c r="M28" s="390"/>
      <c r="N28" s="442"/>
      <c r="O28" s="367"/>
      <c r="P28" s="442"/>
      <c r="Q28" s="367"/>
      <c r="R28" s="442"/>
      <c r="S28" s="414"/>
    </row>
    <row r="29" spans="1:19" ht="14.4" customHeight="1" x14ac:dyDescent="0.3">
      <c r="A29" s="436" t="s">
        <v>2179</v>
      </c>
      <c r="B29" s="442">
        <v>662</v>
      </c>
      <c r="C29" s="367">
        <v>1</v>
      </c>
      <c r="D29" s="442"/>
      <c r="E29" s="367"/>
      <c r="F29" s="442">
        <v>5635</v>
      </c>
      <c r="G29" s="390">
        <v>8.5120845921450154</v>
      </c>
      <c r="H29" s="442"/>
      <c r="I29" s="367"/>
      <c r="J29" s="442"/>
      <c r="K29" s="367"/>
      <c r="L29" s="442"/>
      <c r="M29" s="390"/>
      <c r="N29" s="442"/>
      <c r="O29" s="367"/>
      <c r="P29" s="442"/>
      <c r="Q29" s="367"/>
      <c r="R29" s="442"/>
      <c r="S29" s="414"/>
    </row>
    <row r="30" spans="1:19" ht="14.4" customHeight="1" x14ac:dyDescent="0.3">
      <c r="A30" s="436" t="s">
        <v>2180</v>
      </c>
      <c r="B30" s="442">
        <v>1694</v>
      </c>
      <c r="C30" s="367">
        <v>1</v>
      </c>
      <c r="D30" s="442">
        <v>2030</v>
      </c>
      <c r="E30" s="367">
        <v>1.1983471074380165</v>
      </c>
      <c r="F30" s="442">
        <v>11217</v>
      </c>
      <c r="G30" s="390">
        <v>6.6216056670602121</v>
      </c>
      <c r="H30" s="442"/>
      <c r="I30" s="367"/>
      <c r="J30" s="442"/>
      <c r="K30" s="367"/>
      <c r="L30" s="442"/>
      <c r="M30" s="390"/>
      <c r="N30" s="442"/>
      <c r="O30" s="367"/>
      <c r="P30" s="442"/>
      <c r="Q30" s="367"/>
      <c r="R30" s="442"/>
      <c r="S30" s="414"/>
    </row>
    <row r="31" spans="1:19" ht="14.4" customHeight="1" thickBot="1" x14ac:dyDescent="0.35">
      <c r="A31" s="444" t="s">
        <v>2181</v>
      </c>
      <c r="B31" s="443">
        <v>2487</v>
      </c>
      <c r="C31" s="373">
        <v>1</v>
      </c>
      <c r="D31" s="443">
        <v>4027</v>
      </c>
      <c r="E31" s="373">
        <v>1.6192199437072778</v>
      </c>
      <c r="F31" s="443">
        <v>6055</v>
      </c>
      <c r="G31" s="384">
        <v>2.4346602332127061</v>
      </c>
      <c r="H31" s="443"/>
      <c r="I31" s="373"/>
      <c r="J31" s="443"/>
      <c r="K31" s="373"/>
      <c r="L31" s="443"/>
      <c r="M31" s="384"/>
      <c r="N31" s="443"/>
      <c r="O31" s="373"/>
      <c r="P31" s="443"/>
      <c r="Q31" s="373"/>
      <c r="R31" s="443"/>
      <c r="S31" s="4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41" t="s">
        <v>155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14.4" customHeight="1" thickBot="1" x14ac:dyDescent="0.4">
      <c r="A2" s="319" t="s">
        <v>197</v>
      </c>
      <c r="B2" s="106"/>
      <c r="C2" s="106"/>
      <c r="D2" s="106"/>
      <c r="E2" s="106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9"/>
      <c r="Q2" s="165"/>
    </row>
    <row r="3" spans="1:17" ht="14.4" customHeight="1" thickBot="1" x14ac:dyDescent="0.35">
      <c r="E3" s="124" t="s">
        <v>158</v>
      </c>
      <c r="F3" s="166">
        <f t="shared" ref="F3:O3" si="0">SUBTOTAL(9,F6:F1048576)</f>
        <v>10520.84</v>
      </c>
      <c r="G3" s="167">
        <f t="shared" si="0"/>
        <v>7354873.04</v>
      </c>
      <c r="H3" s="167"/>
      <c r="I3" s="167"/>
      <c r="J3" s="167">
        <f t="shared" si="0"/>
        <v>7467.5</v>
      </c>
      <c r="K3" s="167">
        <f t="shared" si="0"/>
        <v>4766800.5</v>
      </c>
      <c r="L3" s="167"/>
      <c r="M3" s="167"/>
      <c r="N3" s="167">
        <f t="shared" si="0"/>
        <v>1006</v>
      </c>
      <c r="O3" s="167">
        <f t="shared" si="0"/>
        <v>334337.59999999998</v>
      </c>
      <c r="P3" s="108">
        <f>IF(G3=0,0,O3/G3)</f>
        <v>4.5457970271095251E-2</v>
      </c>
      <c r="Q3" s="168">
        <f>IF(N3=0,0,O3/N3)</f>
        <v>332.34353876739561</v>
      </c>
    </row>
    <row r="4" spans="1:17" ht="14.4" customHeight="1" x14ac:dyDescent="0.3">
      <c r="A4" s="309" t="s">
        <v>90</v>
      </c>
      <c r="B4" s="308" t="s">
        <v>117</v>
      </c>
      <c r="C4" s="309" t="s">
        <v>118</v>
      </c>
      <c r="D4" s="310" t="s">
        <v>119</v>
      </c>
      <c r="E4" s="311" t="s">
        <v>91</v>
      </c>
      <c r="F4" s="315">
        <v>2011</v>
      </c>
      <c r="G4" s="316"/>
      <c r="H4" s="170"/>
      <c r="I4" s="170"/>
      <c r="J4" s="315">
        <v>2012</v>
      </c>
      <c r="K4" s="316"/>
      <c r="L4" s="170"/>
      <c r="M4" s="170"/>
      <c r="N4" s="315">
        <v>2013</v>
      </c>
      <c r="O4" s="316"/>
      <c r="P4" s="317" t="s">
        <v>5</v>
      </c>
      <c r="Q4" s="307" t="s">
        <v>120</v>
      </c>
    </row>
    <row r="5" spans="1:17" ht="14.4" customHeight="1" thickBot="1" x14ac:dyDescent="0.35">
      <c r="A5" s="446"/>
      <c r="B5" s="445"/>
      <c r="C5" s="446"/>
      <c r="D5" s="447"/>
      <c r="E5" s="448"/>
      <c r="F5" s="454" t="s">
        <v>93</v>
      </c>
      <c r="G5" s="455" t="s">
        <v>17</v>
      </c>
      <c r="H5" s="456"/>
      <c r="I5" s="456"/>
      <c r="J5" s="454" t="s">
        <v>93</v>
      </c>
      <c r="K5" s="455" t="s">
        <v>17</v>
      </c>
      <c r="L5" s="456"/>
      <c r="M5" s="456"/>
      <c r="N5" s="454" t="s">
        <v>93</v>
      </c>
      <c r="O5" s="455" t="s">
        <v>17</v>
      </c>
      <c r="P5" s="457"/>
      <c r="Q5" s="453"/>
    </row>
    <row r="6" spans="1:17" ht="14.4" customHeight="1" x14ac:dyDescent="0.3">
      <c r="A6" s="360" t="s">
        <v>2182</v>
      </c>
      <c r="B6" s="361" t="s">
        <v>1897</v>
      </c>
      <c r="C6" s="361" t="s">
        <v>1937</v>
      </c>
      <c r="D6" s="361" t="s">
        <v>1944</v>
      </c>
      <c r="E6" s="361" t="s">
        <v>1945</v>
      </c>
      <c r="F6" s="364">
        <v>1</v>
      </c>
      <c r="G6" s="364">
        <v>34</v>
      </c>
      <c r="H6" s="364">
        <v>1</v>
      </c>
      <c r="I6" s="364">
        <v>34</v>
      </c>
      <c r="J6" s="364">
        <v>1</v>
      </c>
      <c r="K6" s="364">
        <v>34</v>
      </c>
      <c r="L6" s="364">
        <v>1</v>
      </c>
      <c r="M6" s="364">
        <v>34</v>
      </c>
      <c r="N6" s="364"/>
      <c r="O6" s="364"/>
      <c r="P6" s="383"/>
      <c r="Q6" s="365"/>
    </row>
    <row r="7" spans="1:17" ht="14.4" customHeight="1" x14ac:dyDescent="0.3">
      <c r="A7" s="366" t="s">
        <v>2182</v>
      </c>
      <c r="B7" s="367" t="s">
        <v>1897</v>
      </c>
      <c r="C7" s="367" t="s">
        <v>1937</v>
      </c>
      <c r="D7" s="367" t="s">
        <v>1948</v>
      </c>
      <c r="E7" s="367" t="s">
        <v>1949</v>
      </c>
      <c r="F7" s="370"/>
      <c r="G7" s="370"/>
      <c r="H7" s="370"/>
      <c r="I7" s="370"/>
      <c r="J7" s="370">
        <v>1</v>
      </c>
      <c r="K7" s="370">
        <v>75</v>
      </c>
      <c r="L7" s="370"/>
      <c r="M7" s="370">
        <v>75</v>
      </c>
      <c r="N7" s="370"/>
      <c r="O7" s="370"/>
      <c r="P7" s="390"/>
      <c r="Q7" s="371"/>
    </row>
    <row r="8" spans="1:17" ht="14.4" customHeight="1" x14ac:dyDescent="0.3">
      <c r="A8" s="366" t="s">
        <v>2182</v>
      </c>
      <c r="B8" s="367" t="s">
        <v>1897</v>
      </c>
      <c r="C8" s="367" t="s">
        <v>1937</v>
      </c>
      <c r="D8" s="367" t="s">
        <v>2064</v>
      </c>
      <c r="E8" s="367" t="s">
        <v>2065</v>
      </c>
      <c r="F8" s="370"/>
      <c r="G8" s="370"/>
      <c r="H8" s="370"/>
      <c r="I8" s="370"/>
      <c r="J8" s="370">
        <v>1</v>
      </c>
      <c r="K8" s="370">
        <v>240</v>
      </c>
      <c r="L8" s="370"/>
      <c r="M8" s="370">
        <v>240</v>
      </c>
      <c r="N8" s="370"/>
      <c r="O8" s="370"/>
      <c r="P8" s="390"/>
      <c r="Q8" s="371"/>
    </row>
    <row r="9" spans="1:17" ht="14.4" customHeight="1" x14ac:dyDescent="0.3">
      <c r="A9" s="366" t="s">
        <v>2182</v>
      </c>
      <c r="B9" s="367" t="s">
        <v>1897</v>
      </c>
      <c r="C9" s="367" t="s">
        <v>1937</v>
      </c>
      <c r="D9" s="367" t="s">
        <v>2072</v>
      </c>
      <c r="E9" s="367" t="s">
        <v>2073</v>
      </c>
      <c r="F9" s="370"/>
      <c r="G9" s="370"/>
      <c r="H9" s="370"/>
      <c r="I9" s="370"/>
      <c r="J9" s="370">
        <v>1</v>
      </c>
      <c r="K9" s="370">
        <v>621</v>
      </c>
      <c r="L9" s="370"/>
      <c r="M9" s="370">
        <v>621</v>
      </c>
      <c r="N9" s="370"/>
      <c r="O9" s="370"/>
      <c r="P9" s="390"/>
      <c r="Q9" s="371"/>
    </row>
    <row r="10" spans="1:17" ht="14.4" customHeight="1" x14ac:dyDescent="0.3">
      <c r="A10" s="366" t="s">
        <v>2182</v>
      </c>
      <c r="B10" s="367" t="s">
        <v>1897</v>
      </c>
      <c r="C10" s="367" t="s">
        <v>1937</v>
      </c>
      <c r="D10" s="367" t="s">
        <v>2074</v>
      </c>
      <c r="E10" s="367" t="s">
        <v>2075</v>
      </c>
      <c r="F10" s="370">
        <v>4</v>
      </c>
      <c r="G10" s="370">
        <v>664</v>
      </c>
      <c r="H10" s="370">
        <v>1</v>
      </c>
      <c r="I10" s="370">
        <v>166</v>
      </c>
      <c r="J10" s="370"/>
      <c r="K10" s="370"/>
      <c r="L10" s="370"/>
      <c r="M10" s="370"/>
      <c r="N10" s="370">
        <v>3</v>
      </c>
      <c r="O10" s="370">
        <v>348</v>
      </c>
      <c r="P10" s="390">
        <v>0.52409638554216864</v>
      </c>
      <c r="Q10" s="371">
        <v>116</v>
      </c>
    </row>
    <row r="11" spans="1:17" ht="14.4" customHeight="1" x14ac:dyDescent="0.3">
      <c r="A11" s="366" t="s">
        <v>2182</v>
      </c>
      <c r="B11" s="367" t="s">
        <v>1897</v>
      </c>
      <c r="C11" s="367" t="s">
        <v>1937</v>
      </c>
      <c r="D11" s="367" t="s">
        <v>2076</v>
      </c>
      <c r="E11" s="367" t="s">
        <v>2077</v>
      </c>
      <c r="F11" s="370">
        <v>1</v>
      </c>
      <c r="G11" s="370">
        <v>331</v>
      </c>
      <c r="H11" s="370">
        <v>1</v>
      </c>
      <c r="I11" s="370">
        <v>331</v>
      </c>
      <c r="J11" s="370"/>
      <c r="K11" s="370"/>
      <c r="L11" s="370"/>
      <c r="M11" s="370"/>
      <c r="N11" s="370">
        <v>2</v>
      </c>
      <c r="O11" s="370">
        <v>464</v>
      </c>
      <c r="P11" s="390">
        <v>1.4018126888217524</v>
      </c>
      <c r="Q11" s="371">
        <v>232</v>
      </c>
    </row>
    <row r="12" spans="1:17" ht="14.4" customHeight="1" x14ac:dyDescent="0.3">
      <c r="A12" s="366" t="s">
        <v>2182</v>
      </c>
      <c r="B12" s="367" t="s">
        <v>1897</v>
      </c>
      <c r="C12" s="367" t="s">
        <v>1937</v>
      </c>
      <c r="D12" s="367" t="s">
        <v>2123</v>
      </c>
      <c r="E12" s="367" t="s">
        <v>2124</v>
      </c>
      <c r="F12" s="370"/>
      <c r="G12" s="370"/>
      <c r="H12" s="370"/>
      <c r="I12" s="370"/>
      <c r="J12" s="370"/>
      <c r="K12" s="370"/>
      <c r="L12" s="370"/>
      <c r="M12" s="370"/>
      <c r="N12" s="370">
        <v>1</v>
      </c>
      <c r="O12" s="370">
        <v>200</v>
      </c>
      <c r="P12" s="390"/>
      <c r="Q12" s="371">
        <v>200</v>
      </c>
    </row>
    <row r="13" spans="1:17" ht="14.4" customHeight="1" x14ac:dyDescent="0.3">
      <c r="A13" s="366" t="s">
        <v>2182</v>
      </c>
      <c r="B13" s="367" t="s">
        <v>1897</v>
      </c>
      <c r="C13" s="367" t="s">
        <v>1937</v>
      </c>
      <c r="D13" s="367" t="s">
        <v>2125</v>
      </c>
      <c r="E13" s="367" t="s">
        <v>2126</v>
      </c>
      <c r="F13" s="370">
        <v>1</v>
      </c>
      <c r="G13" s="370">
        <v>64</v>
      </c>
      <c r="H13" s="370">
        <v>1</v>
      </c>
      <c r="I13" s="370">
        <v>64</v>
      </c>
      <c r="J13" s="370"/>
      <c r="K13" s="370"/>
      <c r="L13" s="370"/>
      <c r="M13" s="370"/>
      <c r="N13" s="370"/>
      <c r="O13" s="370"/>
      <c r="P13" s="390"/>
      <c r="Q13" s="371"/>
    </row>
    <row r="14" spans="1:17" ht="14.4" customHeight="1" x14ac:dyDescent="0.3">
      <c r="A14" s="366" t="s">
        <v>2182</v>
      </c>
      <c r="B14" s="367" t="s">
        <v>1897</v>
      </c>
      <c r="C14" s="367" t="s">
        <v>1937</v>
      </c>
      <c r="D14" s="367" t="s">
        <v>2135</v>
      </c>
      <c r="E14" s="367" t="s">
        <v>2136</v>
      </c>
      <c r="F14" s="370"/>
      <c r="G14" s="370"/>
      <c r="H14" s="370"/>
      <c r="I14" s="370"/>
      <c r="J14" s="370"/>
      <c r="K14" s="370"/>
      <c r="L14" s="370"/>
      <c r="M14" s="370"/>
      <c r="N14" s="370">
        <v>1</v>
      </c>
      <c r="O14" s="370">
        <v>854</v>
      </c>
      <c r="P14" s="390"/>
      <c r="Q14" s="371">
        <v>854</v>
      </c>
    </row>
    <row r="15" spans="1:17" ht="14.4" customHeight="1" x14ac:dyDescent="0.3">
      <c r="A15" s="366" t="s">
        <v>2183</v>
      </c>
      <c r="B15" s="367" t="s">
        <v>1897</v>
      </c>
      <c r="C15" s="367" t="s">
        <v>1937</v>
      </c>
      <c r="D15" s="367" t="s">
        <v>1944</v>
      </c>
      <c r="E15" s="367" t="s">
        <v>1945</v>
      </c>
      <c r="F15" s="370"/>
      <c r="G15" s="370"/>
      <c r="H15" s="370"/>
      <c r="I15" s="370"/>
      <c r="J15" s="370">
        <v>1</v>
      </c>
      <c r="K15" s="370">
        <v>34</v>
      </c>
      <c r="L15" s="370"/>
      <c r="M15" s="370">
        <v>34</v>
      </c>
      <c r="N15" s="370"/>
      <c r="O15" s="370"/>
      <c r="P15" s="390"/>
      <c r="Q15" s="371"/>
    </row>
    <row r="16" spans="1:17" ht="14.4" customHeight="1" x14ac:dyDescent="0.3">
      <c r="A16" s="366" t="s">
        <v>2183</v>
      </c>
      <c r="B16" s="367" t="s">
        <v>1897</v>
      </c>
      <c r="C16" s="367" t="s">
        <v>1937</v>
      </c>
      <c r="D16" s="367" t="s">
        <v>1948</v>
      </c>
      <c r="E16" s="367" t="s">
        <v>1949</v>
      </c>
      <c r="F16" s="370"/>
      <c r="G16" s="370"/>
      <c r="H16" s="370"/>
      <c r="I16" s="370"/>
      <c r="J16" s="370">
        <v>1</v>
      </c>
      <c r="K16" s="370">
        <v>75</v>
      </c>
      <c r="L16" s="370"/>
      <c r="M16" s="370">
        <v>75</v>
      </c>
      <c r="N16" s="370"/>
      <c r="O16" s="370"/>
      <c r="P16" s="390"/>
      <c r="Q16" s="371"/>
    </row>
    <row r="17" spans="1:17" ht="14.4" customHeight="1" x14ac:dyDescent="0.3">
      <c r="A17" s="366" t="s">
        <v>2183</v>
      </c>
      <c r="B17" s="367" t="s">
        <v>1897</v>
      </c>
      <c r="C17" s="367" t="s">
        <v>1937</v>
      </c>
      <c r="D17" s="367" t="s">
        <v>1958</v>
      </c>
      <c r="E17" s="367" t="s">
        <v>1959</v>
      </c>
      <c r="F17" s="370"/>
      <c r="G17" s="370"/>
      <c r="H17" s="370"/>
      <c r="I17" s="370"/>
      <c r="J17" s="370">
        <v>1</v>
      </c>
      <c r="K17" s="370">
        <v>176</v>
      </c>
      <c r="L17" s="370"/>
      <c r="M17" s="370">
        <v>176</v>
      </c>
      <c r="N17" s="370"/>
      <c r="O17" s="370"/>
      <c r="P17" s="390"/>
      <c r="Q17" s="371"/>
    </row>
    <row r="18" spans="1:17" ht="14.4" customHeight="1" x14ac:dyDescent="0.3">
      <c r="A18" s="366" t="s">
        <v>2183</v>
      </c>
      <c r="B18" s="367" t="s">
        <v>1897</v>
      </c>
      <c r="C18" s="367" t="s">
        <v>1937</v>
      </c>
      <c r="D18" s="367" t="s">
        <v>2060</v>
      </c>
      <c r="E18" s="367" t="s">
        <v>2061</v>
      </c>
      <c r="F18" s="370"/>
      <c r="G18" s="370"/>
      <c r="H18" s="370"/>
      <c r="I18" s="370"/>
      <c r="J18" s="370">
        <v>1</v>
      </c>
      <c r="K18" s="370">
        <v>637</v>
      </c>
      <c r="L18" s="370"/>
      <c r="M18" s="370">
        <v>637</v>
      </c>
      <c r="N18" s="370"/>
      <c r="O18" s="370"/>
      <c r="P18" s="390"/>
      <c r="Q18" s="371"/>
    </row>
    <row r="19" spans="1:17" ht="14.4" customHeight="1" x14ac:dyDescent="0.3">
      <c r="A19" s="366" t="s">
        <v>2183</v>
      </c>
      <c r="B19" s="367" t="s">
        <v>1897</v>
      </c>
      <c r="C19" s="367" t="s">
        <v>1937</v>
      </c>
      <c r="D19" s="367" t="s">
        <v>2074</v>
      </c>
      <c r="E19" s="367" t="s">
        <v>2075</v>
      </c>
      <c r="F19" s="370">
        <v>8</v>
      </c>
      <c r="G19" s="370">
        <v>1328</v>
      </c>
      <c r="H19" s="370">
        <v>1</v>
      </c>
      <c r="I19" s="370">
        <v>166</v>
      </c>
      <c r="J19" s="370">
        <v>6</v>
      </c>
      <c r="K19" s="370">
        <v>1002</v>
      </c>
      <c r="L19" s="370">
        <v>0.75451807228915657</v>
      </c>
      <c r="M19" s="370">
        <v>167</v>
      </c>
      <c r="N19" s="370">
        <v>1</v>
      </c>
      <c r="O19" s="370">
        <v>116</v>
      </c>
      <c r="P19" s="390">
        <v>8.7349397590361449E-2</v>
      </c>
      <c r="Q19" s="371">
        <v>116</v>
      </c>
    </row>
    <row r="20" spans="1:17" ht="14.4" customHeight="1" x14ac:dyDescent="0.3">
      <c r="A20" s="366" t="s">
        <v>2183</v>
      </c>
      <c r="B20" s="367" t="s">
        <v>1897</v>
      </c>
      <c r="C20" s="367" t="s">
        <v>1937</v>
      </c>
      <c r="D20" s="367" t="s">
        <v>2076</v>
      </c>
      <c r="E20" s="367" t="s">
        <v>2077</v>
      </c>
      <c r="F20" s="370">
        <v>3</v>
      </c>
      <c r="G20" s="370">
        <v>993</v>
      </c>
      <c r="H20" s="370">
        <v>1</v>
      </c>
      <c r="I20" s="370">
        <v>331</v>
      </c>
      <c r="J20" s="370">
        <v>1</v>
      </c>
      <c r="K20" s="370">
        <v>332</v>
      </c>
      <c r="L20" s="370">
        <v>0.33434038267875127</v>
      </c>
      <c r="M20" s="370">
        <v>332</v>
      </c>
      <c r="N20" s="370">
        <v>3</v>
      </c>
      <c r="O20" s="370">
        <v>696</v>
      </c>
      <c r="P20" s="390">
        <v>0.70090634441087618</v>
      </c>
      <c r="Q20" s="371">
        <v>232</v>
      </c>
    </row>
    <row r="21" spans="1:17" ht="14.4" customHeight="1" x14ac:dyDescent="0.3">
      <c r="A21" s="366" t="s">
        <v>2184</v>
      </c>
      <c r="B21" s="367" t="s">
        <v>1897</v>
      </c>
      <c r="C21" s="367" t="s">
        <v>1937</v>
      </c>
      <c r="D21" s="367" t="s">
        <v>1944</v>
      </c>
      <c r="E21" s="367" t="s">
        <v>1945</v>
      </c>
      <c r="F21" s="370">
        <v>1</v>
      </c>
      <c r="G21" s="370">
        <v>34</v>
      </c>
      <c r="H21" s="370">
        <v>1</v>
      </c>
      <c r="I21" s="370">
        <v>34</v>
      </c>
      <c r="J21" s="370"/>
      <c r="K21" s="370"/>
      <c r="L21" s="370"/>
      <c r="M21" s="370"/>
      <c r="N21" s="370"/>
      <c r="O21" s="370"/>
      <c r="P21" s="390"/>
      <c r="Q21" s="371"/>
    </row>
    <row r="22" spans="1:17" ht="14.4" customHeight="1" x14ac:dyDescent="0.3">
      <c r="A22" s="366" t="s">
        <v>2184</v>
      </c>
      <c r="B22" s="367" t="s">
        <v>1897</v>
      </c>
      <c r="C22" s="367" t="s">
        <v>1937</v>
      </c>
      <c r="D22" s="367" t="s">
        <v>1988</v>
      </c>
      <c r="E22" s="367" t="s">
        <v>1989</v>
      </c>
      <c r="F22" s="370">
        <v>1</v>
      </c>
      <c r="G22" s="370">
        <v>348</v>
      </c>
      <c r="H22" s="370">
        <v>1</v>
      </c>
      <c r="I22" s="370">
        <v>348</v>
      </c>
      <c r="J22" s="370"/>
      <c r="K22" s="370"/>
      <c r="L22" s="370"/>
      <c r="M22" s="370"/>
      <c r="N22" s="370"/>
      <c r="O22" s="370"/>
      <c r="P22" s="390"/>
      <c r="Q22" s="371"/>
    </row>
    <row r="23" spans="1:17" ht="14.4" customHeight="1" x14ac:dyDescent="0.3">
      <c r="A23" s="366" t="s">
        <v>2184</v>
      </c>
      <c r="B23" s="367" t="s">
        <v>1897</v>
      </c>
      <c r="C23" s="367" t="s">
        <v>1937</v>
      </c>
      <c r="D23" s="367" t="s">
        <v>2074</v>
      </c>
      <c r="E23" s="367" t="s">
        <v>2075</v>
      </c>
      <c r="F23" s="370">
        <v>9</v>
      </c>
      <c r="G23" s="370">
        <v>1494</v>
      </c>
      <c r="H23" s="370">
        <v>1</v>
      </c>
      <c r="I23" s="370">
        <v>166</v>
      </c>
      <c r="J23" s="370">
        <v>3</v>
      </c>
      <c r="K23" s="370">
        <v>501</v>
      </c>
      <c r="L23" s="370">
        <v>0.3353413654618474</v>
      </c>
      <c r="M23" s="370">
        <v>167</v>
      </c>
      <c r="N23" s="370">
        <v>1</v>
      </c>
      <c r="O23" s="370">
        <v>116</v>
      </c>
      <c r="P23" s="390">
        <v>7.7643908969210168E-2</v>
      </c>
      <c r="Q23" s="371">
        <v>116</v>
      </c>
    </row>
    <row r="24" spans="1:17" ht="14.4" customHeight="1" x14ac:dyDescent="0.3">
      <c r="A24" s="366" t="s">
        <v>2184</v>
      </c>
      <c r="B24" s="367" t="s">
        <v>1897</v>
      </c>
      <c r="C24" s="367" t="s">
        <v>1937</v>
      </c>
      <c r="D24" s="367" t="s">
        <v>2076</v>
      </c>
      <c r="E24" s="367" t="s">
        <v>2077</v>
      </c>
      <c r="F24" s="370">
        <v>6</v>
      </c>
      <c r="G24" s="370">
        <v>1986</v>
      </c>
      <c r="H24" s="370">
        <v>1</v>
      </c>
      <c r="I24" s="370">
        <v>331</v>
      </c>
      <c r="J24" s="370">
        <v>2</v>
      </c>
      <c r="K24" s="370">
        <v>664</v>
      </c>
      <c r="L24" s="370">
        <v>0.33434038267875127</v>
      </c>
      <c r="M24" s="370">
        <v>332</v>
      </c>
      <c r="N24" s="370">
        <v>2</v>
      </c>
      <c r="O24" s="370">
        <v>464</v>
      </c>
      <c r="P24" s="390">
        <v>0.23363544813695872</v>
      </c>
      <c r="Q24" s="371">
        <v>232</v>
      </c>
    </row>
    <row r="25" spans="1:17" ht="14.4" customHeight="1" x14ac:dyDescent="0.3">
      <c r="A25" s="366" t="s">
        <v>2184</v>
      </c>
      <c r="B25" s="367" t="s">
        <v>1897</v>
      </c>
      <c r="C25" s="367" t="s">
        <v>1937</v>
      </c>
      <c r="D25" s="367" t="s">
        <v>2080</v>
      </c>
      <c r="E25" s="367" t="s">
        <v>2081</v>
      </c>
      <c r="F25" s="370">
        <v>1</v>
      </c>
      <c r="G25" s="370">
        <v>480</v>
      </c>
      <c r="H25" s="370">
        <v>1</v>
      </c>
      <c r="I25" s="370">
        <v>480</v>
      </c>
      <c r="J25" s="370">
        <v>1</v>
      </c>
      <c r="K25" s="370">
        <v>482</v>
      </c>
      <c r="L25" s="370">
        <v>1.0041666666666667</v>
      </c>
      <c r="M25" s="370">
        <v>482</v>
      </c>
      <c r="N25" s="370"/>
      <c r="O25" s="370"/>
      <c r="P25" s="390"/>
      <c r="Q25" s="371"/>
    </row>
    <row r="26" spans="1:17" ht="14.4" customHeight="1" x14ac:dyDescent="0.3">
      <c r="A26" s="366" t="s">
        <v>2185</v>
      </c>
      <c r="B26" s="367" t="s">
        <v>1897</v>
      </c>
      <c r="C26" s="367" t="s">
        <v>1937</v>
      </c>
      <c r="D26" s="367" t="s">
        <v>1942</v>
      </c>
      <c r="E26" s="367" t="s">
        <v>1943</v>
      </c>
      <c r="F26" s="370"/>
      <c r="G26" s="370"/>
      <c r="H26" s="370"/>
      <c r="I26" s="370"/>
      <c r="J26" s="370"/>
      <c r="K26" s="370"/>
      <c r="L26" s="370"/>
      <c r="M26" s="370"/>
      <c r="N26" s="370">
        <v>4</v>
      </c>
      <c r="O26" s="370">
        <v>0</v>
      </c>
      <c r="P26" s="390"/>
      <c r="Q26" s="371">
        <v>0</v>
      </c>
    </row>
    <row r="27" spans="1:17" ht="14.4" customHeight="1" x14ac:dyDescent="0.3">
      <c r="A27" s="366" t="s">
        <v>2185</v>
      </c>
      <c r="B27" s="367" t="s">
        <v>1897</v>
      </c>
      <c r="C27" s="367" t="s">
        <v>1937</v>
      </c>
      <c r="D27" s="367" t="s">
        <v>1944</v>
      </c>
      <c r="E27" s="367" t="s">
        <v>1945</v>
      </c>
      <c r="F27" s="370"/>
      <c r="G27" s="370"/>
      <c r="H27" s="370"/>
      <c r="I27" s="370"/>
      <c r="J27" s="370">
        <v>36</v>
      </c>
      <c r="K27" s="370">
        <v>1224</v>
      </c>
      <c r="L27" s="370"/>
      <c r="M27" s="370">
        <v>34</v>
      </c>
      <c r="N27" s="370">
        <v>123</v>
      </c>
      <c r="O27" s="370">
        <v>4182</v>
      </c>
      <c r="P27" s="390"/>
      <c r="Q27" s="371">
        <v>34</v>
      </c>
    </row>
    <row r="28" spans="1:17" ht="14.4" customHeight="1" x14ac:dyDescent="0.3">
      <c r="A28" s="366" t="s">
        <v>2185</v>
      </c>
      <c r="B28" s="367" t="s">
        <v>1897</v>
      </c>
      <c r="C28" s="367" t="s">
        <v>1937</v>
      </c>
      <c r="D28" s="367" t="s">
        <v>1948</v>
      </c>
      <c r="E28" s="367" t="s">
        <v>1949</v>
      </c>
      <c r="F28" s="370"/>
      <c r="G28" s="370"/>
      <c r="H28" s="370"/>
      <c r="I28" s="370"/>
      <c r="J28" s="370"/>
      <c r="K28" s="370"/>
      <c r="L28" s="370"/>
      <c r="M28" s="370"/>
      <c r="N28" s="370">
        <v>9</v>
      </c>
      <c r="O28" s="370">
        <v>729</v>
      </c>
      <c r="P28" s="390"/>
      <c r="Q28" s="371">
        <v>81</v>
      </c>
    </row>
    <row r="29" spans="1:17" ht="14.4" customHeight="1" x14ac:dyDescent="0.3">
      <c r="A29" s="366" t="s">
        <v>2185</v>
      </c>
      <c r="B29" s="367" t="s">
        <v>1897</v>
      </c>
      <c r="C29" s="367" t="s">
        <v>1937</v>
      </c>
      <c r="D29" s="367" t="s">
        <v>1958</v>
      </c>
      <c r="E29" s="367" t="s">
        <v>1959</v>
      </c>
      <c r="F29" s="370"/>
      <c r="G29" s="370"/>
      <c r="H29" s="370"/>
      <c r="I29" s="370"/>
      <c r="J29" s="370"/>
      <c r="K29" s="370"/>
      <c r="L29" s="370"/>
      <c r="M29" s="370"/>
      <c r="N29" s="370">
        <v>1</v>
      </c>
      <c r="O29" s="370">
        <v>177</v>
      </c>
      <c r="P29" s="390"/>
      <c r="Q29" s="371">
        <v>177</v>
      </c>
    </row>
    <row r="30" spans="1:17" ht="14.4" customHeight="1" x14ac:dyDescent="0.3">
      <c r="A30" s="366" t="s">
        <v>2185</v>
      </c>
      <c r="B30" s="367" t="s">
        <v>1897</v>
      </c>
      <c r="C30" s="367" t="s">
        <v>1937</v>
      </c>
      <c r="D30" s="367" t="s">
        <v>1988</v>
      </c>
      <c r="E30" s="367" t="s">
        <v>1989</v>
      </c>
      <c r="F30" s="370"/>
      <c r="G30" s="370"/>
      <c r="H30" s="370"/>
      <c r="I30" s="370"/>
      <c r="J30" s="370"/>
      <c r="K30" s="370"/>
      <c r="L30" s="370"/>
      <c r="M30" s="370"/>
      <c r="N30" s="370">
        <v>3</v>
      </c>
      <c r="O30" s="370">
        <v>1053</v>
      </c>
      <c r="P30" s="390"/>
      <c r="Q30" s="371">
        <v>351</v>
      </c>
    </row>
    <row r="31" spans="1:17" ht="14.4" customHeight="1" x14ac:dyDescent="0.3">
      <c r="A31" s="366" t="s">
        <v>2185</v>
      </c>
      <c r="B31" s="367" t="s">
        <v>1897</v>
      </c>
      <c r="C31" s="367" t="s">
        <v>1937</v>
      </c>
      <c r="D31" s="367" t="s">
        <v>1992</v>
      </c>
      <c r="E31" s="367" t="s">
        <v>1993</v>
      </c>
      <c r="F31" s="370"/>
      <c r="G31" s="370"/>
      <c r="H31" s="370"/>
      <c r="I31" s="370"/>
      <c r="J31" s="370"/>
      <c r="K31" s="370"/>
      <c r="L31" s="370"/>
      <c r="M31" s="370"/>
      <c r="N31" s="370">
        <v>4</v>
      </c>
      <c r="O31" s="370">
        <v>1924</v>
      </c>
      <c r="P31" s="390"/>
      <c r="Q31" s="371">
        <v>481</v>
      </c>
    </row>
    <row r="32" spans="1:17" ht="14.4" customHeight="1" x14ac:dyDescent="0.3">
      <c r="A32" s="366" t="s">
        <v>2185</v>
      </c>
      <c r="B32" s="367" t="s">
        <v>1897</v>
      </c>
      <c r="C32" s="367" t="s">
        <v>1937</v>
      </c>
      <c r="D32" s="367" t="s">
        <v>2000</v>
      </c>
      <c r="E32" s="367" t="s">
        <v>2001</v>
      </c>
      <c r="F32" s="370"/>
      <c r="G32" s="370"/>
      <c r="H32" s="370"/>
      <c r="I32" s="370"/>
      <c r="J32" s="370"/>
      <c r="K32" s="370"/>
      <c r="L32" s="370"/>
      <c r="M32" s="370"/>
      <c r="N32" s="370">
        <v>1</v>
      </c>
      <c r="O32" s="370">
        <v>431</v>
      </c>
      <c r="P32" s="390"/>
      <c r="Q32" s="371">
        <v>431</v>
      </c>
    </row>
    <row r="33" spans="1:17" ht="14.4" customHeight="1" x14ac:dyDescent="0.3">
      <c r="A33" s="366" t="s">
        <v>2185</v>
      </c>
      <c r="B33" s="367" t="s">
        <v>1897</v>
      </c>
      <c r="C33" s="367" t="s">
        <v>1937</v>
      </c>
      <c r="D33" s="367" t="s">
        <v>2012</v>
      </c>
      <c r="E33" s="367" t="s">
        <v>2013</v>
      </c>
      <c r="F33" s="370"/>
      <c r="G33" s="370"/>
      <c r="H33" s="370"/>
      <c r="I33" s="370"/>
      <c r="J33" s="370"/>
      <c r="K33" s="370"/>
      <c r="L33" s="370"/>
      <c r="M33" s="370"/>
      <c r="N33" s="370">
        <v>3</v>
      </c>
      <c r="O33" s="370">
        <v>6000</v>
      </c>
      <c r="P33" s="390"/>
      <c r="Q33" s="371">
        <v>2000</v>
      </c>
    </row>
    <row r="34" spans="1:17" ht="14.4" customHeight="1" x14ac:dyDescent="0.3">
      <c r="A34" s="366" t="s">
        <v>2185</v>
      </c>
      <c r="B34" s="367" t="s">
        <v>1897</v>
      </c>
      <c r="C34" s="367" t="s">
        <v>1937</v>
      </c>
      <c r="D34" s="367" t="s">
        <v>2018</v>
      </c>
      <c r="E34" s="367" t="s">
        <v>2019</v>
      </c>
      <c r="F34" s="370"/>
      <c r="G34" s="370"/>
      <c r="H34" s="370"/>
      <c r="I34" s="370"/>
      <c r="J34" s="370"/>
      <c r="K34" s="370"/>
      <c r="L34" s="370"/>
      <c r="M34" s="370"/>
      <c r="N34" s="370">
        <v>5</v>
      </c>
      <c r="O34" s="370">
        <v>3420</v>
      </c>
      <c r="P34" s="390"/>
      <c r="Q34" s="371">
        <v>684</v>
      </c>
    </row>
    <row r="35" spans="1:17" ht="14.4" customHeight="1" x14ac:dyDescent="0.3">
      <c r="A35" s="366" t="s">
        <v>2185</v>
      </c>
      <c r="B35" s="367" t="s">
        <v>1897</v>
      </c>
      <c r="C35" s="367" t="s">
        <v>1937</v>
      </c>
      <c r="D35" s="367" t="s">
        <v>2026</v>
      </c>
      <c r="E35" s="367" t="s">
        <v>2027</v>
      </c>
      <c r="F35" s="370"/>
      <c r="G35" s="370"/>
      <c r="H35" s="370"/>
      <c r="I35" s="370"/>
      <c r="J35" s="370"/>
      <c r="K35" s="370"/>
      <c r="L35" s="370"/>
      <c r="M35" s="370"/>
      <c r="N35" s="370">
        <v>1</v>
      </c>
      <c r="O35" s="370">
        <v>3499</v>
      </c>
      <c r="P35" s="390"/>
      <c r="Q35" s="371">
        <v>3499</v>
      </c>
    </row>
    <row r="36" spans="1:17" ht="14.4" customHeight="1" x14ac:dyDescent="0.3">
      <c r="A36" s="366" t="s">
        <v>2185</v>
      </c>
      <c r="B36" s="367" t="s">
        <v>1897</v>
      </c>
      <c r="C36" s="367" t="s">
        <v>1937</v>
      </c>
      <c r="D36" s="367" t="s">
        <v>2038</v>
      </c>
      <c r="E36" s="367" t="s">
        <v>2039</v>
      </c>
      <c r="F36" s="370"/>
      <c r="G36" s="370"/>
      <c r="H36" s="370"/>
      <c r="I36" s="370"/>
      <c r="J36" s="370"/>
      <c r="K36" s="370"/>
      <c r="L36" s="370"/>
      <c r="M36" s="370"/>
      <c r="N36" s="370">
        <v>1</v>
      </c>
      <c r="O36" s="370">
        <v>1001</v>
      </c>
      <c r="P36" s="390"/>
      <c r="Q36" s="371">
        <v>1001</v>
      </c>
    </row>
    <row r="37" spans="1:17" ht="14.4" customHeight="1" x14ac:dyDescent="0.3">
      <c r="A37" s="366" t="s">
        <v>2185</v>
      </c>
      <c r="B37" s="367" t="s">
        <v>1897</v>
      </c>
      <c r="C37" s="367" t="s">
        <v>1937</v>
      </c>
      <c r="D37" s="367" t="s">
        <v>2044</v>
      </c>
      <c r="E37" s="367" t="s">
        <v>2017</v>
      </c>
      <c r="F37" s="370"/>
      <c r="G37" s="370"/>
      <c r="H37" s="370"/>
      <c r="I37" s="370"/>
      <c r="J37" s="370"/>
      <c r="K37" s="370"/>
      <c r="L37" s="370"/>
      <c r="M37" s="370"/>
      <c r="N37" s="370">
        <v>3</v>
      </c>
      <c r="O37" s="370">
        <v>2004</v>
      </c>
      <c r="P37" s="390"/>
      <c r="Q37" s="371">
        <v>668</v>
      </c>
    </row>
    <row r="38" spans="1:17" ht="14.4" customHeight="1" x14ac:dyDescent="0.3">
      <c r="A38" s="366" t="s">
        <v>2185</v>
      </c>
      <c r="B38" s="367" t="s">
        <v>1897</v>
      </c>
      <c r="C38" s="367" t="s">
        <v>1937</v>
      </c>
      <c r="D38" s="367" t="s">
        <v>2064</v>
      </c>
      <c r="E38" s="367" t="s">
        <v>2065</v>
      </c>
      <c r="F38" s="370"/>
      <c r="G38" s="370"/>
      <c r="H38" s="370"/>
      <c r="I38" s="370"/>
      <c r="J38" s="370"/>
      <c r="K38" s="370"/>
      <c r="L38" s="370"/>
      <c r="M38" s="370"/>
      <c r="N38" s="370">
        <v>3</v>
      </c>
      <c r="O38" s="370">
        <v>723</v>
      </c>
      <c r="P38" s="390"/>
      <c r="Q38" s="371">
        <v>241</v>
      </c>
    </row>
    <row r="39" spans="1:17" ht="14.4" customHeight="1" x14ac:dyDescent="0.3">
      <c r="A39" s="366" t="s">
        <v>2185</v>
      </c>
      <c r="B39" s="367" t="s">
        <v>1897</v>
      </c>
      <c r="C39" s="367" t="s">
        <v>1937</v>
      </c>
      <c r="D39" s="367" t="s">
        <v>2066</v>
      </c>
      <c r="E39" s="367" t="s">
        <v>2067</v>
      </c>
      <c r="F39" s="370"/>
      <c r="G39" s="370"/>
      <c r="H39" s="370"/>
      <c r="I39" s="370"/>
      <c r="J39" s="370"/>
      <c r="K39" s="370"/>
      <c r="L39" s="370"/>
      <c r="M39" s="370"/>
      <c r="N39" s="370">
        <v>1</v>
      </c>
      <c r="O39" s="370">
        <v>2198</v>
      </c>
      <c r="P39" s="390"/>
      <c r="Q39" s="371">
        <v>2198</v>
      </c>
    </row>
    <row r="40" spans="1:17" ht="14.4" customHeight="1" x14ac:dyDescent="0.3">
      <c r="A40" s="366" t="s">
        <v>2185</v>
      </c>
      <c r="B40" s="367" t="s">
        <v>1897</v>
      </c>
      <c r="C40" s="367" t="s">
        <v>1937</v>
      </c>
      <c r="D40" s="367" t="s">
        <v>2074</v>
      </c>
      <c r="E40" s="367" t="s">
        <v>2075</v>
      </c>
      <c r="F40" s="370">
        <v>1</v>
      </c>
      <c r="G40" s="370">
        <v>166</v>
      </c>
      <c r="H40" s="370">
        <v>1</v>
      </c>
      <c r="I40" s="370">
        <v>166</v>
      </c>
      <c r="J40" s="370">
        <v>4</v>
      </c>
      <c r="K40" s="370">
        <v>668</v>
      </c>
      <c r="L40" s="370">
        <v>4.024096385542169</v>
      </c>
      <c r="M40" s="370">
        <v>167</v>
      </c>
      <c r="N40" s="370">
        <v>9</v>
      </c>
      <c r="O40" s="370">
        <v>1044</v>
      </c>
      <c r="P40" s="390">
        <v>6.2891566265060241</v>
      </c>
      <c r="Q40" s="371">
        <v>116</v>
      </c>
    </row>
    <row r="41" spans="1:17" ht="14.4" customHeight="1" x14ac:dyDescent="0.3">
      <c r="A41" s="366" t="s">
        <v>2185</v>
      </c>
      <c r="B41" s="367" t="s">
        <v>1897</v>
      </c>
      <c r="C41" s="367" t="s">
        <v>1937</v>
      </c>
      <c r="D41" s="367" t="s">
        <v>2076</v>
      </c>
      <c r="E41" s="367" t="s">
        <v>2077</v>
      </c>
      <c r="F41" s="370">
        <v>3</v>
      </c>
      <c r="G41" s="370">
        <v>993</v>
      </c>
      <c r="H41" s="370">
        <v>1</v>
      </c>
      <c r="I41" s="370">
        <v>331</v>
      </c>
      <c r="J41" s="370">
        <v>4</v>
      </c>
      <c r="K41" s="370">
        <v>1328</v>
      </c>
      <c r="L41" s="370">
        <v>1.3373615307150051</v>
      </c>
      <c r="M41" s="370">
        <v>332</v>
      </c>
      <c r="N41" s="370">
        <v>4</v>
      </c>
      <c r="O41" s="370">
        <v>928</v>
      </c>
      <c r="P41" s="390">
        <v>0.93454179254783487</v>
      </c>
      <c r="Q41" s="371">
        <v>232</v>
      </c>
    </row>
    <row r="42" spans="1:17" ht="14.4" customHeight="1" x14ac:dyDescent="0.3">
      <c r="A42" s="366" t="s">
        <v>2185</v>
      </c>
      <c r="B42" s="367" t="s">
        <v>1897</v>
      </c>
      <c r="C42" s="367" t="s">
        <v>1937</v>
      </c>
      <c r="D42" s="367" t="s">
        <v>2092</v>
      </c>
      <c r="E42" s="367" t="s">
        <v>2093</v>
      </c>
      <c r="F42" s="370"/>
      <c r="G42" s="370"/>
      <c r="H42" s="370"/>
      <c r="I42" s="370"/>
      <c r="J42" s="370"/>
      <c r="K42" s="370"/>
      <c r="L42" s="370"/>
      <c r="M42" s="370"/>
      <c r="N42" s="370">
        <v>8</v>
      </c>
      <c r="O42" s="370">
        <v>6464</v>
      </c>
      <c r="P42" s="390"/>
      <c r="Q42" s="371">
        <v>808</v>
      </c>
    </row>
    <row r="43" spans="1:17" ht="14.4" customHeight="1" x14ac:dyDescent="0.3">
      <c r="A43" s="366" t="s">
        <v>2185</v>
      </c>
      <c r="B43" s="367" t="s">
        <v>1897</v>
      </c>
      <c r="C43" s="367" t="s">
        <v>1937</v>
      </c>
      <c r="D43" s="367" t="s">
        <v>2100</v>
      </c>
      <c r="E43" s="367" t="s">
        <v>2101</v>
      </c>
      <c r="F43" s="370"/>
      <c r="G43" s="370"/>
      <c r="H43" s="370"/>
      <c r="I43" s="370"/>
      <c r="J43" s="370"/>
      <c r="K43" s="370"/>
      <c r="L43" s="370"/>
      <c r="M43" s="370"/>
      <c r="N43" s="370">
        <v>1</v>
      </c>
      <c r="O43" s="370">
        <v>1154</v>
      </c>
      <c r="P43" s="390"/>
      <c r="Q43" s="371">
        <v>1154</v>
      </c>
    </row>
    <row r="44" spans="1:17" ht="14.4" customHeight="1" x14ac:dyDescent="0.3">
      <c r="A44" s="366" t="s">
        <v>2185</v>
      </c>
      <c r="B44" s="367" t="s">
        <v>1897</v>
      </c>
      <c r="C44" s="367" t="s">
        <v>1937</v>
      </c>
      <c r="D44" s="367" t="s">
        <v>2186</v>
      </c>
      <c r="E44" s="367" t="s">
        <v>2187</v>
      </c>
      <c r="F44" s="370"/>
      <c r="G44" s="370"/>
      <c r="H44" s="370"/>
      <c r="I44" s="370"/>
      <c r="J44" s="370"/>
      <c r="K44" s="370"/>
      <c r="L44" s="370"/>
      <c r="M44" s="370"/>
      <c r="N44" s="370">
        <v>4</v>
      </c>
      <c r="O44" s="370">
        <v>4744</v>
      </c>
      <c r="P44" s="390"/>
      <c r="Q44" s="371">
        <v>1186</v>
      </c>
    </row>
    <row r="45" spans="1:17" ht="14.4" customHeight="1" x14ac:dyDescent="0.3">
      <c r="A45" s="366" t="s">
        <v>2185</v>
      </c>
      <c r="B45" s="367" t="s">
        <v>2152</v>
      </c>
      <c r="C45" s="367" t="s">
        <v>1937</v>
      </c>
      <c r="D45" s="367" t="s">
        <v>2188</v>
      </c>
      <c r="E45" s="367" t="s">
        <v>2189</v>
      </c>
      <c r="F45" s="370"/>
      <c r="G45" s="370"/>
      <c r="H45" s="370"/>
      <c r="I45" s="370"/>
      <c r="J45" s="370"/>
      <c r="K45" s="370"/>
      <c r="L45" s="370"/>
      <c r="M45" s="370"/>
      <c r="N45" s="370">
        <v>0</v>
      </c>
      <c r="O45" s="370">
        <v>0</v>
      </c>
      <c r="P45" s="390"/>
      <c r="Q45" s="371"/>
    </row>
    <row r="46" spans="1:17" ht="14.4" customHeight="1" x14ac:dyDescent="0.3">
      <c r="A46" s="366" t="s">
        <v>2185</v>
      </c>
      <c r="B46" s="367" t="s">
        <v>2152</v>
      </c>
      <c r="C46" s="367" t="s">
        <v>1937</v>
      </c>
      <c r="D46" s="367" t="s">
        <v>2018</v>
      </c>
      <c r="E46" s="367" t="s">
        <v>2019</v>
      </c>
      <c r="F46" s="370"/>
      <c r="G46" s="370"/>
      <c r="H46" s="370"/>
      <c r="I46" s="370"/>
      <c r="J46" s="370"/>
      <c r="K46" s="370"/>
      <c r="L46" s="370"/>
      <c r="M46" s="370"/>
      <c r="N46" s="370">
        <v>0</v>
      </c>
      <c r="O46" s="370">
        <v>0</v>
      </c>
      <c r="P46" s="390"/>
      <c r="Q46" s="371"/>
    </row>
    <row r="47" spans="1:17" ht="14.4" customHeight="1" x14ac:dyDescent="0.3">
      <c r="A47" s="366" t="s">
        <v>2185</v>
      </c>
      <c r="B47" s="367" t="s">
        <v>2152</v>
      </c>
      <c r="C47" s="367" t="s">
        <v>1937</v>
      </c>
      <c r="D47" s="367" t="s">
        <v>2190</v>
      </c>
      <c r="E47" s="367" t="s">
        <v>2191</v>
      </c>
      <c r="F47" s="370"/>
      <c r="G47" s="370"/>
      <c r="H47" s="370"/>
      <c r="I47" s="370"/>
      <c r="J47" s="370"/>
      <c r="K47" s="370"/>
      <c r="L47" s="370"/>
      <c r="M47" s="370"/>
      <c r="N47" s="370">
        <v>0</v>
      </c>
      <c r="O47" s="370">
        <v>0</v>
      </c>
      <c r="P47" s="390"/>
      <c r="Q47" s="371"/>
    </row>
    <row r="48" spans="1:17" ht="14.4" customHeight="1" x14ac:dyDescent="0.3">
      <c r="A48" s="366" t="s">
        <v>2185</v>
      </c>
      <c r="B48" s="367" t="s">
        <v>2152</v>
      </c>
      <c r="C48" s="367" t="s">
        <v>1937</v>
      </c>
      <c r="D48" s="367" t="s">
        <v>2192</v>
      </c>
      <c r="E48" s="367" t="s">
        <v>2193</v>
      </c>
      <c r="F48" s="370"/>
      <c r="G48" s="370"/>
      <c r="H48" s="370"/>
      <c r="I48" s="370"/>
      <c r="J48" s="370"/>
      <c r="K48" s="370"/>
      <c r="L48" s="370"/>
      <c r="M48" s="370"/>
      <c r="N48" s="370">
        <v>0</v>
      </c>
      <c r="O48" s="370">
        <v>0</v>
      </c>
      <c r="P48" s="390"/>
      <c r="Q48" s="371"/>
    </row>
    <row r="49" spans="1:17" ht="14.4" customHeight="1" x14ac:dyDescent="0.3">
      <c r="A49" s="366" t="s">
        <v>2185</v>
      </c>
      <c r="B49" s="367" t="s">
        <v>2152</v>
      </c>
      <c r="C49" s="367" t="s">
        <v>1937</v>
      </c>
      <c r="D49" s="367" t="s">
        <v>2092</v>
      </c>
      <c r="E49" s="367" t="s">
        <v>2093</v>
      </c>
      <c r="F49" s="370"/>
      <c r="G49" s="370"/>
      <c r="H49" s="370"/>
      <c r="I49" s="370"/>
      <c r="J49" s="370"/>
      <c r="K49" s="370"/>
      <c r="L49" s="370"/>
      <c r="M49" s="370"/>
      <c r="N49" s="370">
        <v>0</v>
      </c>
      <c r="O49" s="370">
        <v>0</v>
      </c>
      <c r="P49" s="390"/>
      <c r="Q49" s="371"/>
    </row>
    <row r="50" spans="1:17" ht="14.4" customHeight="1" x14ac:dyDescent="0.3">
      <c r="A50" s="366" t="s">
        <v>2185</v>
      </c>
      <c r="B50" s="367" t="s">
        <v>2152</v>
      </c>
      <c r="C50" s="367" t="s">
        <v>1937</v>
      </c>
      <c r="D50" s="367" t="s">
        <v>2194</v>
      </c>
      <c r="E50" s="367" t="s">
        <v>2195</v>
      </c>
      <c r="F50" s="370"/>
      <c r="G50" s="370"/>
      <c r="H50" s="370"/>
      <c r="I50" s="370"/>
      <c r="J50" s="370"/>
      <c r="K50" s="370"/>
      <c r="L50" s="370"/>
      <c r="M50" s="370"/>
      <c r="N50" s="370">
        <v>0</v>
      </c>
      <c r="O50" s="370">
        <v>0</v>
      </c>
      <c r="P50" s="390"/>
      <c r="Q50" s="371"/>
    </row>
    <row r="51" spans="1:17" ht="14.4" customHeight="1" x14ac:dyDescent="0.3">
      <c r="A51" s="366" t="s">
        <v>2185</v>
      </c>
      <c r="B51" s="367" t="s">
        <v>2152</v>
      </c>
      <c r="C51" s="367" t="s">
        <v>1937</v>
      </c>
      <c r="D51" s="367" t="s">
        <v>2196</v>
      </c>
      <c r="E51" s="367" t="s">
        <v>2197</v>
      </c>
      <c r="F51" s="370"/>
      <c r="G51" s="370"/>
      <c r="H51" s="370"/>
      <c r="I51" s="370"/>
      <c r="J51" s="370"/>
      <c r="K51" s="370"/>
      <c r="L51" s="370"/>
      <c r="M51" s="370"/>
      <c r="N51" s="370">
        <v>0</v>
      </c>
      <c r="O51" s="370">
        <v>0</v>
      </c>
      <c r="P51" s="390"/>
      <c r="Q51" s="371"/>
    </row>
    <row r="52" spans="1:17" ht="14.4" customHeight="1" x14ac:dyDescent="0.3">
      <c r="A52" s="366" t="s">
        <v>2198</v>
      </c>
      <c r="B52" s="367" t="s">
        <v>1897</v>
      </c>
      <c r="C52" s="367" t="s">
        <v>1937</v>
      </c>
      <c r="D52" s="367" t="s">
        <v>2074</v>
      </c>
      <c r="E52" s="367" t="s">
        <v>2075</v>
      </c>
      <c r="F52" s="370">
        <v>1</v>
      </c>
      <c r="G52" s="370">
        <v>166</v>
      </c>
      <c r="H52" s="370">
        <v>1</v>
      </c>
      <c r="I52" s="370">
        <v>166</v>
      </c>
      <c r="J52" s="370">
        <v>1</v>
      </c>
      <c r="K52" s="370">
        <v>167</v>
      </c>
      <c r="L52" s="370">
        <v>1.0060240963855422</v>
      </c>
      <c r="M52" s="370">
        <v>167</v>
      </c>
      <c r="N52" s="370"/>
      <c r="O52" s="370"/>
      <c r="P52" s="390"/>
      <c r="Q52" s="371"/>
    </row>
    <row r="53" spans="1:17" ht="14.4" customHeight="1" x14ac:dyDescent="0.3">
      <c r="A53" s="366" t="s">
        <v>2198</v>
      </c>
      <c r="B53" s="367" t="s">
        <v>1897</v>
      </c>
      <c r="C53" s="367" t="s">
        <v>1937</v>
      </c>
      <c r="D53" s="367" t="s">
        <v>2076</v>
      </c>
      <c r="E53" s="367" t="s">
        <v>2077</v>
      </c>
      <c r="F53" s="370">
        <v>3</v>
      </c>
      <c r="G53" s="370">
        <v>993</v>
      </c>
      <c r="H53" s="370">
        <v>1</v>
      </c>
      <c r="I53" s="370">
        <v>331</v>
      </c>
      <c r="J53" s="370"/>
      <c r="K53" s="370"/>
      <c r="L53" s="370"/>
      <c r="M53" s="370"/>
      <c r="N53" s="370"/>
      <c r="O53" s="370"/>
      <c r="P53" s="390"/>
      <c r="Q53" s="371"/>
    </row>
    <row r="54" spans="1:17" ht="14.4" customHeight="1" x14ac:dyDescent="0.3">
      <c r="A54" s="366" t="s">
        <v>2199</v>
      </c>
      <c r="B54" s="367" t="s">
        <v>1897</v>
      </c>
      <c r="C54" s="367" t="s">
        <v>1937</v>
      </c>
      <c r="D54" s="367" t="s">
        <v>2074</v>
      </c>
      <c r="E54" s="367" t="s">
        <v>2075</v>
      </c>
      <c r="F54" s="370"/>
      <c r="G54" s="370"/>
      <c r="H54" s="370"/>
      <c r="I54" s="370"/>
      <c r="J54" s="370"/>
      <c r="K54" s="370"/>
      <c r="L54" s="370"/>
      <c r="M54" s="370"/>
      <c r="N54" s="370">
        <v>3</v>
      </c>
      <c r="O54" s="370">
        <v>348</v>
      </c>
      <c r="P54" s="390"/>
      <c r="Q54" s="371">
        <v>116</v>
      </c>
    </row>
    <row r="55" spans="1:17" ht="14.4" customHeight="1" x14ac:dyDescent="0.3">
      <c r="A55" s="366" t="s">
        <v>2199</v>
      </c>
      <c r="B55" s="367" t="s">
        <v>1897</v>
      </c>
      <c r="C55" s="367" t="s">
        <v>1937</v>
      </c>
      <c r="D55" s="367" t="s">
        <v>2076</v>
      </c>
      <c r="E55" s="367" t="s">
        <v>2077</v>
      </c>
      <c r="F55" s="370">
        <v>3</v>
      </c>
      <c r="G55" s="370">
        <v>993</v>
      </c>
      <c r="H55" s="370">
        <v>1</v>
      </c>
      <c r="I55" s="370">
        <v>331</v>
      </c>
      <c r="J55" s="370"/>
      <c r="K55" s="370"/>
      <c r="L55" s="370"/>
      <c r="M55" s="370"/>
      <c r="N55" s="370">
        <v>4</v>
      </c>
      <c r="O55" s="370">
        <v>928</v>
      </c>
      <c r="P55" s="390">
        <v>0.93454179254783487</v>
      </c>
      <c r="Q55" s="371">
        <v>232</v>
      </c>
    </row>
    <row r="56" spans="1:17" ht="14.4" customHeight="1" x14ac:dyDescent="0.3">
      <c r="A56" s="366" t="s">
        <v>2200</v>
      </c>
      <c r="B56" s="367" t="s">
        <v>1897</v>
      </c>
      <c r="C56" s="367" t="s">
        <v>1922</v>
      </c>
      <c r="D56" s="367" t="s">
        <v>2201</v>
      </c>
      <c r="E56" s="367" t="s">
        <v>2202</v>
      </c>
      <c r="F56" s="370">
        <v>1</v>
      </c>
      <c r="G56" s="370">
        <v>304.39999999999998</v>
      </c>
      <c r="H56" s="370">
        <v>1</v>
      </c>
      <c r="I56" s="370">
        <v>304.39999999999998</v>
      </c>
      <c r="J56" s="370"/>
      <c r="K56" s="370"/>
      <c r="L56" s="370"/>
      <c r="M56" s="370"/>
      <c r="N56" s="370"/>
      <c r="O56" s="370"/>
      <c r="P56" s="390"/>
      <c r="Q56" s="371"/>
    </row>
    <row r="57" spans="1:17" ht="14.4" customHeight="1" x14ac:dyDescent="0.3">
      <c r="A57" s="366" t="s">
        <v>2200</v>
      </c>
      <c r="B57" s="367" t="s">
        <v>1897</v>
      </c>
      <c r="C57" s="367" t="s">
        <v>1937</v>
      </c>
      <c r="D57" s="367" t="s">
        <v>1944</v>
      </c>
      <c r="E57" s="367" t="s">
        <v>1945</v>
      </c>
      <c r="F57" s="370"/>
      <c r="G57" s="370"/>
      <c r="H57" s="370"/>
      <c r="I57" s="370"/>
      <c r="J57" s="370">
        <v>1</v>
      </c>
      <c r="K57" s="370">
        <v>34</v>
      </c>
      <c r="L57" s="370"/>
      <c r="M57" s="370">
        <v>34</v>
      </c>
      <c r="N57" s="370">
        <v>1</v>
      </c>
      <c r="O57" s="370">
        <v>34</v>
      </c>
      <c r="P57" s="390"/>
      <c r="Q57" s="371">
        <v>34</v>
      </c>
    </row>
    <row r="58" spans="1:17" ht="14.4" customHeight="1" x14ac:dyDescent="0.3">
      <c r="A58" s="366" t="s">
        <v>2200</v>
      </c>
      <c r="B58" s="367" t="s">
        <v>1897</v>
      </c>
      <c r="C58" s="367" t="s">
        <v>1937</v>
      </c>
      <c r="D58" s="367" t="s">
        <v>1948</v>
      </c>
      <c r="E58" s="367" t="s">
        <v>1949</v>
      </c>
      <c r="F58" s="370">
        <v>1</v>
      </c>
      <c r="G58" s="370">
        <v>75</v>
      </c>
      <c r="H58" s="370">
        <v>1</v>
      </c>
      <c r="I58" s="370">
        <v>75</v>
      </c>
      <c r="J58" s="370"/>
      <c r="K58" s="370"/>
      <c r="L58" s="370"/>
      <c r="M58" s="370"/>
      <c r="N58" s="370">
        <v>1</v>
      </c>
      <c r="O58" s="370">
        <v>81</v>
      </c>
      <c r="P58" s="390">
        <v>1.08</v>
      </c>
      <c r="Q58" s="371">
        <v>81</v>
      </c>
    </row>
    <row r="59" spans="1:17" ht="14.4" customHeight="1" x14ac:dyDescent="0.3">
      <c r="A59" s="366" t="s">
        <v>2200</v>
      </c>
      <c r="B59" s="367" t="s">
        <v>1897</v>
      </c>
      <c r="C59" s="367" t="s">
        <v>1937</v>
      </c>
      <c r="D59" s="367" t="s">
        <v>1958</v>
      </c>
      <c r="E59" s="367" t="s">
        <v>1959</v>
      </c>
      <c r="F59" s="370"/>
      <c r="G59" s="370"/>
      <c r="H59" s="370"/>
      <c r="I59" s="370"/>
      <c r="J59" s="370"/>
      <c r="K59" s="370"/>
      <c r="L59" s="370"/>
      <c r="M59" s="370"/>
      <c r="N59" s="370">
        <v>2</v>
      </c>
      <c r="O59" s="370">
        <v>354</v>
      </c>
      <c r="P59" s="390"/>
      <c r="Q59" s="371">
        <v>177</v>
      </c>
    </row>
    <row r="60" spans="1:17" ht="14.4" customHeight="1" x14ac:dyDescent="0.3">
      <c r="A60" s="366" t="s">
        <v>2200</v>
      </c>
      <c r="B60" s="367" t="s">
        <v>1897</v>
      </c>
      <c r="C60" s="367" t="s">
        <v>1937</v>
      </c>
      <c r="D60" s="367" t="s">
        <v>1988</v>
      </c>
      <c r="E60" s="367" t="s">
        <v>1989</v>
      </c>
      <c r="F60" s="370"/>
      <c r="G60" s="370"/>
      <c r="H60" s="370"/>
      <c r="I60" s="370"/>
      <c r="J60" s="370"/>
      <c r="K60" s="370"/>
      <c r="L60" s="370"/>
      <c r="M60" s="370"/>
      <c r="N60" s="370">
        <v>1</v>
      </c>
      <c r="O60" s="370">
        <v>351</v>
      </c>
      <c r="P60" s="390"/>
      <c r="Q60" s="371">
        <v>351</v>
      </c>
    </row>
    <row r="61" spans="1:17" ht="14.4" customHeight="1" x14ac:dyDescent="0.3">
      <c r="A61" s="366" t="s">
        <v>2200</v>
      </c>
      <c r="B61" s="367" t="s">
        <v>1897</v>
      </c>
      <c r="C61" s="367" t="s">
        <v>1937</v>
      </c>
      <c r="D61" s="367" t="s">
        <v>2012</v>
      </c>
      <c r="E61" s="367" t="s">
        <v>2013</v>
      </c>
      <c r="F61" s="370"/>
      <c r="G61" s="370"/>
      <c r="H61" s="370"/>
      <c r="I61" s="370"/>
      <c r="J61" s="370"/>
      <c r="K61" s="370"/>
      <c r="L61" s="370"/>
      <c r="M61" s="370"/>
      <c r="N61" s="370">
        <v>1</v>
      </c>
      <c r="O61" s="370">
        <v>2000</v>
      </c>
      <c r="P61" s="390"/>
      <c r="Q61" s="371">
        <v>2000</v>
      </c>
    </row>
    <row r="62" spans="1:17" ht="14.4" customHeight="1" x14ac:dyDescent="0.3">
      <c r="A62" s="366" t="s">
        <v>2200</v>
      </c>
      <c r="B62" s="367" t="s">
        <v>1897</v>
      </c>
      <c r="C62" s="367" t="s">
        <v>1937</v>
      </c>
      <c r="D62" s="367" t="s">
        <v>2038</v>
      </c>
      <c r="E62" s="367" t="s">
        <v>2039</v>
      </c>
      <c r="F62" s="370">
        <v>1</v>
      </c>
      <c r="G62" s="370">
        <v>994</v>
      </c>
      <c r="H62" s="370">
        <v>1</v>
      </c>
      <c r="I62" s="370">
        <v>994</v>
      </c>
      <c r="J62" s="370"/>
      <c r="K62" s="370"/>
      <c r="L62" s="370"/>
      <c r="M62" s="370"/>
      <c r="N62" s="370"/>
      <c r="O62" s="370"/>
      <c r="P62" s="390"/>
      <c r="Q62" s="371"/>
    </row>
    <row r="63" spans="1:17" ht="14.4" customHeight="1" x14ac:dyDescent="0.3">
      <c r="A63" s="366" t="s">
        <v>2200</v>
      </c>
      <c r="B63" s="367" t="s">
        <v>1897</v>
      </c>
      <c r="C63" s="367" t="s">
        <v>1937</v>
      </c>
      <c r="D63" s="367" t="s">
        <v>2074</v>
      </c>
      <c r="E63" s="367" t="s">
        <v>2075</v>
      </c>
      <c r="F63" s="370">
        <v>1</v>
      </c>
      <c r="G63" s="370">
        <v>166</v>
      </c>
      <c r="H63" s="370">
        <v>1</v>
      </c>
      <c r="I63" s="370">
        <v>166</v>
      </c>
      <c r="J63" s="370">
        <v>9</v>
      </c>
      <c r="K63" s="370">
        <v>1503</v>
      </c>
      <c r="L63" s="370">
        <v>9.0542168674698793</v>
      </c>
      <c r="M63" s="370">
        <v>167</v>
      </c>
      <c r="N63" s="370">
        <v>11</v>
      </c>
      <c r="O63" s="370">
        <v>1276</v>
      </c>
      <c r="P63" s="390">
        <v>7.6867469879518069</v>
      </c>
      <c r="Q63" s="371">
        <v>116</v>
      </c>
    </row>
    <row r="64" spans="1:17" ht="14.4" customHeight="1" x14ac:dyDescent="0.3">
      <c r="A64" s="366" t="s">
        <v>2200</v>
      </c>
      <c r="B64" s="367" t="s">
        <v>1897</v>
      </c>
      <c r="C64" s="367" t="s">
        <v>1937</v>
      </c>
      <c r="D64" s="367" t="s">
        <v>2076</v>
      </c>
      <c r="E64" s="367" t="s">
        <v>2077</v>
      </c>
      <c r="F64" s="370">
        <v>2</v>
      </c>
      <c r="G64" s="370">
        <v>662</v>
      </c>
      <c r="H64" s="370">
        <v>1</v>
      </c>
      <c r="I64" s="370">
        <v>331</v>
      </c>
      <c r="J64" s="370">
        <v>6</v>
      </c>
      <c r="K64" s="370">
        <v>1992</v>
      </c>
      <c r="L64" s="370">
        <v>3.0090634441087611</v>
      </c>
      <c r="M64" s="370">
        <v>332</v>
      </c>
      <c r="N64" s="370">
        <v>1</v>
      </c>
      <c r="O64" s="370">
        <v>232</v>
      </c>
      <c r="P64" s="390">
        <v>0.35045317220543809</v>
      </c>
      <c r="Q64" s="371">
        <v>232</v>
      </c>
    </row>
    <row r="65" spans="1:17" ht="14.4" customHeight="1" x14ac:dyDescent="0.3">
      <c r="A65" s="366" t="s">
        <v>2200</v>
      </c>
      <c r="B65" s="367" t="s">
        <v>1897</v>
      </c>
      <c r="C65" s="367" t="s">
        <v>1937</v>
      </c>
      <c r="D65" s="367" t="s">
        <v>2082</v>
      </c>
      <c r="E65" s="367" t="s">
        <v>2083</v>
      </c>
      <c r="F65" s="370"/>
      <c r="G65" s="370"/>
      <c r="H65" s="370"/>
      <c r="I65" s="370"/>
      <c r="J65" s="370">
        <v>3</v>
      </c>
      <c r="K65" s="370">
        <v>3039</v>
      </c>
      <c r="L65" s="370"/>
      <c r="M65" s="370">
        <v>1013</v>
      </c>
      <c r="N65" s="370"/>
      <c r="O65" s="370"/>
      <c r="P65" s="390"/>
      <c r="Q65" s="371"/>
    </row>
    <row r="66" spans="1:17" ht="14.4" customHeight="1" x14ac:dyDescent="0.3">
      <c r="A66" s="366" t="s">
        <v>2200</v>
      </c>
      <c r="B66" s="367" t="s">
        <v>1897</v>
      </c>
      <c r="C66" s="367" t="s">
        <v>1937</v>
      </c>
      <c r="D66" s="367" t="s">
        <v>2092</v>
      </c>
      <c r="E66" s="367" t="s">
        <v>2093</v>
      </c>
      <c r="F66" s="370"/>
      <c r="G66" s="370"/>
      <c r="H66" s="370"/>
      <c r="I66" s="370"/>
      <c r="J66" s="370"/>
      <c r="K66" s="370"/>
      <c r="L66" s="370"/>
      <c r="M66" s="370"/>
      <c r="N66" s="370">
        <v>5</v>
      </c>
      <c r="O66" s="370">
        <v>4040</v>
      </c>
      <c r="P66" s="390"/>
      <c r="Q66" s="371">
        <v>808</v>
      </c>
    </row>
    <row r="67" spans="1:17" ht="14.4" customHeight="1" x14ac:dyDescent="0.3">
      <c r="A67" s="366" t="s">
        <v>2200</v>
      </c>
      <c r="B67" s="367" t="s">
        <v>1897</v>
      </c>
      <c r="C67" s="367" t="s">
        <v>1937</v>
      </c>
      <c r="D67" s="367" t="s">
        <v>2123</v>
      </c>
      <c r="E67" s="367" t="s">
        <v>2124</v>
      </c>
      <c r="F67" s="370"/>
      <c r="G67" s="370"/>
      <c r="H67" s="370"/>
      <c r="I67" s="370"/>
      <c r="J67" s="370">
        <v>3</v>
      </c>
      <c r="K67" s="370">
        <v>597</v>
      </c>
      <c r="L67" s="370"/>
      <c r="M67" s="370">
        <v>199</v>
      </c>
      <c r="N67" s="370"/>
      <c r="O67" s="370"/>
      <c r="P67" s="390"/>
      <c r="Q67" s="371"/>
    </row>
    <row r="68" spans="1:17" ht="14.4" customHeight="1" x14ac:dyDescent="0.3">
      <c r="A68" s="366" t="s">
        <v>2200</v>
      </c>
      <c r="B68" s="367" t="s">
        <v>1897</v>
      </c>
      <c r="C68" s="367" t="s">
        <v>1937</v>
      </c>
      <c r="D68" s="367" t="s">
        <v>2125</v>
      </c>
      <c r="E68" s="367" t="s">
        <v>2126</v>
      </c>
      <c r="F68" s="370"/>
      <c r="G68" s="370"/>
      <c r="H68" s="370"/>
      <c r="I68" s="370"/>
      <c r="J68" s="370">
        <v>3</v>
      </c>
      <c r="K68" s="370">
        <v>192</v>
      </c>
      <c r="L68" s="370"/>
      <c r="M68" s="370">
        <v>64</v>
      </c>
      <c r="N68" s="370"/>
      <c r="O68" s="370"/>
      <c r="P68" s="390"/>
      <c r="Q68" s="371"/>
    </row>
    <row r="69" spans="1:17" ht="14.4" customHeight="1" x14ac:dyDescent="0.3">
      <c r="A69" s="366" t="s">
        <v>2200</v>
      </c>
      <c r="B69" s="367" t="s">
        <v>1897</v>
      </c>
      <c r="C69" s="367" t="s">
        <v>1937</v>
      </c>
      <c r="D69" s="367" t="s">
        <v>2143</v>
      </c>
      <c r="E69" s="367" t="s">
        <v>2144</v>
      </c>
      <c r="F69" s="370"/>
      <c r="G69" s="370"/>
      <c r="H69" s="370"/>
      <c r="I69" s="370"/>
      <c r="J69" s="370"/>
      <c r="K69" s="370"/>
      <c r="L69" s="370"/>
      <c r="M69" s="370"/>
      <c r="N69" s="370">
        <v>0</v>
      </c>
      <c r="O69" s="370">
        <v>0</v>
      </c>
      <c r="P69" s="390"/>
      <c r="Q69" s="371"/>
    </row>
    <row r="70" spans="1:17" ht="14.4" customHeight="1" x14ac:dyDescent="0.3">
      <c r="A70" s="366" t="s">
        <v>2203</v>
      </c>
      <c r="B70" s="367" t="s">
        <v>1897</v>
      </c>
      <c r="C70" s="367" t="s">
        <v>1937</v>
      </c>
      <c r="D70" s="367" t="s">
        <v>1944</v>
      </c>
      <c r="E70" s="367" t="s">
        <v>1945</v>
      </c>
      <c r="F70" s="370">
        <v>1</v>
      </c>
      <c r="G70" s="370">
        <v>34</v>
      </c>
      <c r="H70" s="370">
        <v>1</v>
      </c>
      <c r="I70" s="370">
        <v>34</v>
      </c>
      <c r="J70" s="370"/>
      <c r="K70" s="370"/>
      <c r="L70" s="370"/>
      <c r="M70" s="370"/>
      <c r="N70" s="370"/>
      <c r="O70" s="370"/>
      <c r="P70" s="390"/>
      <c r="Q70" s="371"/>
    </row>
    <row r="71" spans="1:17" ht="14.4" customHeight="1" x14ac:dyDescent="0.3">
      <c r="A71" s="366" t="s">
        <v>2203</v>
      </c>
      <c r="B71" s="367" t="s">
        <v>1897</v>
      </c>
      <c r="C71" s="367" t="s">
        <v>1937</v>
      </c>
      <c r="D71" s="367" t="s">
        <v>1948</v>
      </c>
      <c r="E71" s="367" t="s">
        <v>1949</v>
      </c>
      <c r="F71" s="370">
        <v>1</v>
      </c>
      <c r="G71" s="370">
        <v>75</v>
      </c>
      <c r="H71" s="370">
        <v>1</v>
      </c>
      <c r="I71" s="370">
        <v>75</v>
      </c>
      <c r="J71" s="370">
        <v>1</v>
      </c>
      <c r="K71" s="370">
        <v>75</v>
      </c>
      <c r="L71" s="370">
        <v>1</v>
      </c>
      <c r="M71" s="370">
        <v>75</v>
      </c>
      <c r="N71" s="370"/>
      <c r="O71" s="370"/>
      <c r="P71" s="390"/>
      <c r="Q71" s="371"/>
    </row>
    <row r="72" spans="1:17" ht="14.4" customHeight="1" x14ac:dyDescent="0.3">
      <c r="A72" s="366" t="s">
        <v>2203</v>
      </c>
      <c r="B72" s="367" t="s">
        <v>1897</v>
      </c>
      <c r="C72" s="367" t="s">
        <v>1937</v>
      </c>
      <c r="D72" s="367" t="s">
        <v>2016</v>
      </c>
      <c r="E72" s="367" t="s">
        <v>2017</v>
      </c>
      <c r="F72" s="370">
        <v>1</v>
      </c>
      <c r="G72" s="370">
        <v>524</v>
      </c>
      <c r="H72" s="370">
        <v>1</v>
      </c>
      <c r="I72" s="370">
        <v>524</v>
      </c>
      <c r="J72" s="370"/>
      <c r="K72" s="370"/>
      <c r="L72" s="370"/>
      <c r="M72" s="370"/>
      <c r="N72" s="370"/>
      <c r="O72" s="370"/>
      <c r="P72" s="390"/>
      <c r="Q72" s="371"/>
    </row>
    <row r="73" spans="1:17" ht="14.4" customHeight="1" x14ac:dyDescent="0.3">
      <c r="A73" s="366" t="s">
        <v>2203</v>
      </c>
      <c r="B73" s="367" t="s">
        <v>1897</v>
      </c>
      <c r="C73" s="367" t="s">
        <v>1937</v>
      </c>
      <c r="D73" s="367" t="s">
        <v>2074</v>
      </c>
      <c r="E73" s="367" t="s">
        <v>2075</v>
      </c>
      <c r="F73" s="370">
        <v>1</v>
      </c>
      <c r="G73" s="370">
        <v>166</v>
      </c>
      <c r="H73" s="370">
        <v>1</v>
      </c>
      <c r="I73" s="370">
        <v>166</v>
      </c>
      <c r="J73" s="370">
        <v>1</v>
      </c>
      <c r="K73" s="370">
        <v>167</v>
      </c>
      <c r="L73" s="370">
        <v>1.0060240963855422</v>
      </c>
      <c r="M73" s="370">
        <v>167</v>
      </c>
      <c r="N73" s="370"/>
      <c r="O73" s="370"/>
      <c r="P73" s="390"/>
      <c r="Q73" s="371"/>
    </row>
    <row r="74" spans="1:17" ht="14.4" customHeight="1" x14ac:dyDescent="0.3">
      <c r="A74" s="366" t="s">
        <v>2203</v>
      </c>
      <c r="B74" s="367" t="s">
        <v>1897</v>
      </c>
      <c r="C74" s="367" t="s">
        <v>1937</v>
      </c>
      <c r="D74" s="367" t="s">
        <v>2076</v>
      </c>
      <c r="E74" s="367" t="s">
        <v>2077</v>
      </c>
      <c r="F74" s="370">
        <v>2</v>
      </c>
      <c r="G74" s="370">
        <v>662</v>
      </c>
      <c r="H74" s="370">
        <v>1</v>
      </c>
      <c r="I74" s="370">
        <v>331</v>
      </c>
      <c r="J74" s="370">
        <v>1</v>
      </c>
      <c r="K74" s="370">
        <v>332</v>
      </c>
      <c r="L74" s="370">
        <v>0.50151057401812693</v>
      </c>
      <c r="M74" s="370">
        <v>332</v>
      </c>
      <c r="N74" s="370">
        <v>2</v>
      </c>
      <c r="O74" s="370">
        <v>464</v>
      </c>
      <c r="P74" s="390">
        <v>0.70090634441087618</v>
      </c>
      <c r="Q74" s="371">
        <v>232</v>
      </c>
    </row>
    <row r="75" spans="1:17" ht="14.4" customHeight="1" x14ac:dyDescent="0.3">
      <c r="A75" s="366" t="s">
        <v>2203</v>
      </c>
      <c r="B75" s="367" t="s">
        <v>1897</v>
      </c>
      <c r="C75" s="367" t="s">
        <v>1937</v>
      </c>
      <c r="D75" s="367" t="s">
        <v>2143</v>
      </c>
      <c r="E75" s="367" t="s">
        <v>2144</v>
      </c>
      <c r="F75" s="370"/>
      <c r="G75" s="370"/>
      <c r="H75" s="370"/>
      <c r="I75" s="370"/>
      <c r="J75" s="370"/>
      <c r="K75" s="370"/>
      <c r="L75" s="370"/>
      <c r="M75" s="370"/>
      <c r="N75" s="370">
        <v>0</v>
      </c>
      <c r="O75" s="370">
        <v>0</v>
      </c>
      <c r="P75" s="390"/>
      <c r="Q75" s="371"/>
    </row>
    <row r="76" spans="1:17" ht="14.4" customHeight="1" x14ac:dyDescent="0.3">
      <c r="A76" s="366" t="s">
        <v>2204</v>
      </c>
      <c r="B76" s="367" t="s">
        <v>1897</v>
      </c>
      <c r="C76" s="367" t="s">
        <v>1937</v>
      </c>
      <c r="D76" s="367" t="s">
        <v>1944</v>
      </c>
      <c r="E76" s="367" t="s">
        <v>1945</v>
      </c>
      <c r="F76" s="370">
        <v>1</v>
      </c>
      <c r="G76" s="370">
        <v>34</v>
      </c>
      <c r="H76" s="370">
        <v>1</v>
      </c>
      <c r="I76" s="370">
        <v>34</v>
      </c>
      <c r="J76" s="370">
        <v>7</v>
      </c>
      <c r="K76" s="370">
        <v>238</v>
      </c>
      <c r="L76" s="370">
        <v>7</v>
      </c>
      <c r="M76" s="370">
        <v>34</v>
      </c>
      <c r="N76" s="370">
        <v>25</v>
      </c>
      <c r="O76" s="370">
        <v>850</v>
      </c>
      <c r="P76" s="390">
        <v>25</v>
      </c>
      <c r="Q76" s="371">
        <v>34</v>
      </c>
    </row>
    <row r="77" spans="1:17" ht="14.4" customHeight="1" x14ac:dyDescent="0.3">
      <c r="A77" s="366" t="s">
        <v>2204</v>
      </c>
      <c r="B77" s="367" t="s">
        <v>1897</v>
      </c>
      <c r="C77" s="367" t="s">
        <v>1937</v>
      </c>
      <c r="D77" s="367" t="s">
        <v>1948</v>
      </c>
      <c r="E77" s="367" t="s">
        <v>1949</v>
      </c>
      <c r="F77" s="370">
        <v>2</v>
      </c>
      <c r="G77" s="370">
        <v>150</v>
      </c>
      <c r="H77" s="370">
        <v>1</v>
      </c>
      <c r="I77" s="370">
        <v>75</v>
      </c>
      <c r="J77" s="370">
        <v>11</v>
      </c>
      <c r="K77" s="370">
        <v>825</v>
      </c>
      <c r="L77" s="370">
        <v>5.5</v>
      </c>
      <c r="M77" s="370">
        <v>75</v>
      </c>
      <c r="N77" s="370">
        <v>87</v>
      </c>
      <c r="O77" s="370">
        <v>7047</v>
      </c>
      <c r="P77" s="390">
        <v>46.98</v>
      </c>
      <c r="Q77" s="371">
        <v>81</v>
      </c>
    </row>
    <row r="78" spans="1:17" ht="14.4" customHeight="1" x14ac:dyDescent="0.3">
      <c r="A78" s="366" t="s">
        <v>2204</v>
      </c>
      <c r="B78" s="367" t="s">
        <v>1897</v>
      </c>
      <c r="C78" s="367" t="s">
        <v>1937</v>
      </c>
      <c r="D78" s="367" t="s">
        <v>1958</v>
      </c>
      <c r="E78" s="367" t="s">
        <v>1959</v>
      </c>
      <c r="F78" s="370"/>
      <c r="G78" s="370"/>
      <c r="H78" s="370"/>
      <c r="I78" s="370"/>
      <c r="J78" s="370"/>
      <c r="K78" s="370"/>
      <c r="L78" s="370"/>
      <c r="M78" s="370"/>
      <c r="N78" s="370">
        <v>1</v>
      </c>
      <c r="O78" s="370">
        <v>177</v>
      </c>
      <c r="P78" s="390"/>
      <c r="Q78" s="371">
        <v>177</v>
      </c>
    </row>
    <row r="79" spans="1:17" ht="14.4" customHeight="1" x14ac:dyDescent="0.3">
      <c r="A79" s="366" t="s">
        <v>2204</v>
      </c>
      <c r="B79" s="367" t="s">
        <v>1897</v>
      </c>
      <c r="C79" s="367" t="s">
        <v>1937</v>
      </c>
      <c r="D79" s="367" t="s">
        <v>1968</v>
      </c>
      <c r="E79" s="367" t="s">
        <v>1969</v>
      </c>
      <c r="F79" s="370"/>
      <c r="G79" s="370"/>
      <c r="H79" s="370"/>
      <c r="I79" s="370"/>
      <c r="J79" s="370"/>
      <c r="K79" s="370"/>
      <c r="L79" s="370"/>
      <c r="M79" s="370"/>
      <c r="N79" s="370">
        <v>2</v>
      </c>
      <c r="O79" s="370">
        <v>2086</v>
      </c>
      <c r="P79" s="390"/>
      <c r="Q79" s="371">
        <v>1043</v>
      </c>
    </row>
    <row r="80" spans="1:17" ht="14.4" customHeight="1" x14ac:dyDescent="0.3">
      <c r="A80" s="366" t="s">
        <v>2204</v>
      </c>
      <c r="B80" s="367" t="s">
        <v>1897</v>
      </c>
      <c r="C80" s="367" t="s">
        <v>1937</v>
      </c>
      <c r="D80" s="367" t="s">
        <v>1976</v>
      </c>
      <c r="E80" s="367" t="s">
        <v>1977</v>
      </c>
      <c r="F80" s="370">
        <v>1</v>
      </c>
      <c r="G80" s="370">
        <v>654</v>
      </c>
      <c r="H80" s="370">
        <v>1</v>
      </c>
      <c r="I80" s="370">
        <v>654</v>
      </c>
      <c r="J80" s="370"/>
      <c r="K80" s="370"/>
      <c r="L80" s="370"/>
      <c r="M80" s="370"/>
      <c r="N80" s="370">
        <v>17</v>
      </c>
      <c r="O80" s="370">
        <v>11203</v>
      </c>
      <c r="P80" s="390">
        <v>17.129969418960243</v>
      </c>
      <c r="Q80" s="371">
        <v>659</v>
      </c>
    </row>
    <row r="81" spans="1:17" ht="14.4" customHeight="1" x14ac:dyDescent="0.3">
      <c r="A81" s="366" t="s">
        <v>2204</v>
      </c>
      <c r="B81" s="367" t="s">
        <v>1897</v>
      </c>
      <c r="C81" s="367" t="s">
        <v>1937</v>
      </c>
      <c r="D81" s="367" t="s">
        <v>1988</v>
      </c>
      <c r="E81" s="367" t="s">
        <v>1989</v>
      </c>
      <c r="F81" s="370"/>
      <c r="G81" s="370"/>
      <c r="H81" s="370"/>
      <c r="I81" s="370"/>
      <c r="J81" s="370">
        <v>3</v>
      </c>
      <c r="K81" s="370">
        <v>1047</v>
      </c>
      <c r="L81" s="370"/>
      <c r="M81" s="370">
        <v>349</v>
      </c>
      <c r="N81" s="370">
        <v>2</v>
      </c>
      <c r="O81" s="370">
        <v>702</v>
      </c>
      <c r="P81" s="390"/>
      <c r="Q81" s="371">
        <v>351</v>
      </c>
    </row>
    <row r="82" spans="1:17" ht="14.4" customHeight="1" x14ac:dyDescent="0.3">
      <c r="A82" s="366" t="s">
        <v>2204</v>
      </c>
      <c r="B82" s="367" t="s">
        <v>1897</v>
      </c>
      <c r="C82" s="367" t="s">
        <v>1937</v>
      </c>
      <c r="D82" s="367" t="s">
        <v>1990</v>
      </c>
      <c r="E82" s="367" t="s">
        <v>1991</v>
      </c>
      <c r="F82" s="370">
        <v>1</v>
      </c>
      <c r="G82" s="370">
        <v>113</v>
      </c>
      <c r="H82" s="370">
        <v>1</v>
      </c>
      <c r="I82" s="370">
        <v>113</v>
      </c>
      <c r="J82" s="370"/>
      <c r="K82" s="370"/>
      <c r="L82" s="370"/>
      <c r="M82" s="370"/>
      <c r="N82" s="370"/>
      <c r="O82" s="370"/>
      <c r="P82" s="390"/>
      <c r="Q82" s="371"/>
    </row>
    <row r="83" spans="1:17" ht="14.4" customHeight="1" x14ac:dyDescent="0.3">
      <c r="A83" s="366" t="s">
        <v>2204</v>
      </c>
      <c r="B83" s="367" t="s">
        <v>1897</v>
      </c>
      <c r="C83" s="367" t="s">
        <v>1937</v>
      </c>
      <c r="D83" s="367" t="s">
        <v>1992</v>
      </c>
      <c r="E83" s="367" t="s">
        <v>1993</v>
      </c>
      <c r="F83" s="370"/>
      <c r="G83" s="370"/>
      <c r="H83" s="370"/>
      <c r="I83" s="370"/>
      <c r="J83" s="370">
        <v>1</v>
      </c>
      <c r="K83" s="370">
        <v>479</v>
      </c>
      <c r="L83" s="370"/>
      <c r="M83" s="370">
        <v>479</v>
      </c>
      <c r="N83" s="370">
        <v>4</v>
      </c>
      <c r="O83" s="370">
        <v>1924</v>
      </c>
      <c r="P83" s="390"/>
      <c r="Q83" s="371">
        <v>481</v>
      </c>
    </row>
    <row r="84" spans="1:17" ht="14.4" customHeight="1" x14ac:dyDescent="0.3">
      <c r="A84" s="366" t="s">
        <v>2204</v>
      </c>
      <c r="B84" s="367" t="s">
        <v>1897</v>
      </c>
      <c r="C84" s="367" t="s">
        <v>1937</v>
      </c>
      <c r="D84" s="367" t="s">
        <v>2008</v>
      </c>
      <c r="E84" s="367" t="s">
        <v>2009</v>
      </c>
      <c r="F84" s="370"/>
      <c r="G84" s="370"/>
      <c r="H84" s="370"/>
      <c r="I84" s="370"/>
      <c r="J84" s="370"/>
      <c r="K84" s="370"/>
      <c r="L84" s="370"/>
      <c r="M84" s="370"/>
      <c r="N84" s="370">
        <v>0</v>
      </c>
      <c r="O84" s="370">
        <v>0</v>
      </c>
      <c r="P84" s="390"/>
      <c r="Q84" s="371"/>
    </row>
    <row r="85" spans="1:17" ht="14.4" customHeight="1" x14ac:dyDescent="0.3">
      <c r="A85" s="366" t="s">
        <v>2204</v>
      </c>
      <c r="B85" s="367" t="s">
        <v>1897</v>
      </c>
      <c r="C85" s="367" t="s">
        <v>1937</v>
      </c>
      <c r="D85" s="367" t="s">
        <v>2010</v>
      </c>
      <c r="E85" s="367" t="s">
        <v>2011</v>
      </c>
      <c r="F85" s="370"/>
      <c r="G85" s="370"/>
      <c r="H85" s="370"/>
      <c r="I85" s="370"/>
      <c r="J85" s="370"/>
      <c r="K85" s="370"/>
      <c r="L85" s="370"/>
      <c r="M85" s="370"/>
      <c r="N85" s="370">
        <v>2</v>
      </c>
      <c r="O85" s="370">
        <v>1138</v>
      </c>
      <c r="P85" s="390"/>
      <c r="Q85" s="371">
        <v>569</v>
      </c>
    </row>
    <row r="86" spans="1:17" ht="14.4" customHeight="1" x14ac:dyDescent="0.3">
      <c r="A86" s="366" t="s">
        <v>2204</v>
      </c>
      <c r="B86" s="367" t="s">
        <v>1897</v>
      </c>
      <c r="C86" s="367" t="s">
        <v>1937</v>
      </c>
      <c r="D86" s="367" t="s">
        <v>2205</v>
      </c>
      <c r="E86" s="367" t="s">
        <v>2206</v>
      </c>
      <c r="F86" s="370"/>
      <c r="G86" s="370"/>
      <c r="H86" s="370"/>
      <c r="I86" s="370"/>
      <c r="J86" s="370"/>
      <c r="K86" s="370"/>
      <c r="L86" s="370"/>
      <c r="M86" s="370"/>
      <c r="N86" s="370">
        <v>0</v>
      </c>
      <c r="O86" s="370">
        <v>0</v>
      </c>
      <c r="P86" s="390"/>
      <c r="Q86" s="371"/>
    </row>
    <row r="87" spans="1:17" ht="14.4" customHeight="1" x14ac:dyDescent="0.3">
      <c r="A87" s="366" t="s">
        <v>2204</v>
      </c>
      <c r="B87" s="367" t="s">
        <v>1897</v>
      </c>
      <c r="C87" s="367" t="s">
        <v>1937</v>
      </c>
      <c r="D87" s="367" t="s">
        <v>2012</v>
      </c>
      <c r="E87" s="367" t="s">
        <v>2013</v>
      </c>
      <c r="F87" s="370"/>
      <c r="G87" s="370"/>
      <c r="H87" s="370"/>
      <c r="I87" s="370"/>
      <c r="J87" s="370">
        <v>1</v>
      </c>
      <c r="K87" s="370">
        <v>1993</v>
      </c>
      <c r="L87" s="370"/>
      <c r="M87" s="370">
        <v>1993</v>
      </c>
      <c r="N87" s="370">
        <v>10</v>
      </c>
      <c r="O87" s="370">
        <v>20000</v>
      </c>
      <c r="P87" s="390"/>
      <c r="Q87" s="371">
        <v>2000</v>
      </c>
    </row>
    <row r="88" spans="1:17" ht="14.4" customHeight="1" x14ac:dyDescent="0.3">
      <c r="A88" s="366" t="s">
        <v>2204</v>
      </c>
      <c r="B88" s="367" t="s">
        <v>1897</v>
      </c>
      <c r="C88" s="367" t="s">
        <v>1937</v>
      </c>
      <c r="D88" s="367" t="s">
        <v>2014</v>
      </c>
      <c r="E88" s="367" t="s">
        <v>2015</v>
      </c>
      <c r="F88" s="370"/>
      <c r="G88" s="370"/>
      <c r="H88" s="370"/>
      <c r="I88" s="370"/>
      <c r="J88" s="370"/>
      <c r="K88" s="370"/>
      <c r="L88" s="370"/>
      <c r="M88" s="370"/>
      <c r="N88" s="370">
        <v>5</v>
      </c>
      <c r="O88" s="370">
        <v>4970</v>
      </c>
      <c r="P88" s="390"/>
      <c r="Q88" s="371">
        <v>994</v>
      </c>
    </row>
    <row r="89" spans="1:17" ht="14.4" customHeight="1" x14ac:dyDescent="0.3">
      <c r="A89" s="366" t="s">
        <v>2204</v>
      </c>
      <c r="B89" s="367" t="s">
        <v>1897</v>
      </c>
      <c r="C89" s="367" t="s">
        <v>1937</v>
      </c>
      <c r="D89" s="367" t="s">
        <v>2016</v>
      </c>
      <c r="E89" s="367" t="s">
        <v>2017</v>
      </c>
      <c r="F89" s="370">
        <v>0</v>
      </c>
      <c r="G89" s="370">
        <v>0</v>
      </c>
      <c r="H89" s="370"/>
      <c r="I89" s="370"/>
      <c r="J89" s="370">
        <v>1</v>
      </c>
      <c r="K89" s="370">
        <v>525</v>
      </c>
      <c r="L89" s="370"/>
      <c r="M89" s="370">
        <v>525</v>
      </c>
      <c r="N89" s="370">
        <v>2</v>
      </c>
      <c r="O89" s="370">
        <v>1054</v>
      </c>
      <c r="P89" s="390"/>
      <c r="Q89" s="371">
        <v>527</v>
      </c>
    </row>
    <row r="90" spans="1:17" ht="14.4" customHeight="1" x14ac:dyDescent="0.3">
      <c r="A90" s="366" t="s">
        <v>2204</v>
      </c>
      <c r="B90" s="367" t="s">
        <v>1897</v>
      </c>
      <c r="C90" s="367" t="s">
        <v>1937</v>
      </c>
      <c r="D90" s="367" t="s">
        <v>2018</v>
      </c>
      <c r="E90" s="367" t="s">
        <v>2019</v>
      </c>
      <c r="F90" s="370"/>
      <c r="G90" s="370"/>
      <c r="H90" s="370"/>
      <c r="I90" s="370"/>
      <c r="J90" s="370">
        <v>2</v>
      </c>
      <c r="K90" s="370">
        <v>1362</v>
      </c>
      <c r="L90" s="370"/>
      <c r="M90" s="370">
        <v>681</v>
      </c>
      <c r="N90" s="370">
        <v>16</v>
      </c>
      <c r="O90" s="370">
        <v>10944</v>
      </c>
      <c r="P90" s="390"/>
      <c r="Q90" s="371">
        <v>684</v>
      </c>
    </row>
    <row r="91" spans="1:17" ht="14.4" customHeight="1" x14ac:dyDescent="0.3">
      <c r="A91" s="366" t="s">
        <v>2204</v>
      </c>
      <c r="B91" s="367" t="s">
        <v>1897</v>
      </c>
      <c r="C91" s="367" t="s">
        <v>1937</v>
      </c>
      <c r="D91" s="367" t="s">
        <v>2020</v>
      </c>
      <c r="E91" s="367" t="s">
        <v>2021</v>
      </c>
      <c r="F91" s="370"/>
      <c r="G91" s="370"/>
      <c r="H91" s="370"/>
      <c r="I91" s="370"/>
      <c r="J91" s="370">
        <v>6</v>
      </c>
      <c r="K91" s="370">
        <v>8964</v>
      </c>
      <c r="L91" s="370"/>
      <c r="M91" s="370">
        <v>1494</v>
      </c>
      <c r="N91" s="370">
        <v>27</v>
      </c>
      <c r="O91" s="370">
        <v>40473</v>
      </c>
      <c r="P91" s="390"/>
      <c r="Q91" s="371">
        <v>1499</v>
      </c>
    </row>
    <row r="92" spans="1:17" ht="14.4" customHeight="1" x14ac:dyDescent="0.3">
      <c r="A92" s="366" t="s">
        <v>2204</v>
      </c>
      <c r="B92" s="367" t="s">
        <v>1897</v>
      </c>
      <c r="C92" s="367" t="s">
        <v>1937</v>
      </c>
      <c r="D92" s="367" t="s">
        <v>2022</v>
      </c>
      <c r="E92" s="367" t="s">
        <v>2023</v>
      </c>
      <c r="F92" s="370"/>
      <c r="G92" s="370"/>
      <c r="H92" s="370"/>
      <c r="I92" s="370"/>
      <c r="J92" s="370"/>
      <c r="K92" s="370"/>
      <c r="L92" s="370"/>
      <c r="M92" s="370"/>
      <c r="N92" s="370">
        <v>2</v>
      </c>
      <c r="O92" s="370">
        <v>622</v>
      </c>
      <c r="P92" s="390"/>
      <c r="Q92" s="371">
        <v>311</v>
      </c>
    </row>
    <row r="93" spans="1:17" ht="14.4" customHeight="1" x14ac:dyDescent="0.3">
      <c r="A93" s="366" t="s">
        <v>2204</v>
      </c>
      <c r="B93" s="367" t="s">
        <v>1897</v>
      </c>
      <c r="C93" s="367" t="s">
        <v>1937</v>
      </c>
      <c r="D93" s="367" t="s">
        <v>2032</v>
      </c>
      <c r="E93" s="367" t="s">
        <v>2033</v>
      </c>
      <c r="F93" s="370"/>
      <c r="G93" s="370"/>
      <c r="H93" s="370"/>
      <c r="I93" s="370"/>
      <c r="J93" s="370"/>
      <c r="K93" s="370"/>
      <c r="L93" s="370"/>
      <c r="M93" s="370"/>
      <c r="N93" s="370">
        <v>1</v>
      </c>
      <c r="O93" s="370">
        <v>694</v>
      </c>
      <c r="P93" s="390"/>
      <c r="Q93" s="371">
        <v>694</v>
      </c>
    </row>
    <row r="94" spans="1:17" ht="14.4" customHeight="1" x14ac:dyDescent="0.3">
      <c r="A94" s="366" t="s">
        <v>2204</v>
      </c>
      <c r="B94" s="367" t="s">
        <v>1897</v>
      </c>
      <c r="C94" s="367" t="s">
        <v>1937</v>
      </c>
      <c r="D94" s="367" t="s">
        <v>2038</v>
      </c>
      <c r="E94" s="367" t="s">
        <v>2039</v>
      </c>
      <c r="F94" s="370"/>
      <c r="G94" s="370"/>
      <c r="H94" s="370"/>
      <c r="I94" s="370"/>
      <c r="J94" s="370">
        <v>3</v>
      </c>
      <c r="K94" s="370">
        <v>2991</v>
      </c>
      <c r="L94" s="370"/>
      <c r="M94" s="370">
        <v>997</v>
      </c>
      <c r="N94" s="370">
        <v>31</v>
      </c>
      <c r="O94" s="370">
        <v>31031</v>
      </c>
      <c r="P94" s="390"/>
      <c r="Q94" s="371">
        <v>1001</v>
      </c>
    </row>
    <row r="95" spans="1:17" ht="14.4" customHeight="1" x14ac:dyDescent="0.3">
      <c r="A95" s="366" t="s">
        <v>2204</v>
      </c>
      <c r="B95" s="367" t="s">
        <v>1897</v>
      </c>
      <c r="C95" s="367" t="s">
        <v>1937</v>
      </c>
      <c r="D95" s="367" t="s">
        <v>2040</v>
      </c>
      <c r="E95" s="367" t="s">
        <v>2041</v>
      </c>
      <c r="F95" s="370"/>
      <c r="G95" s="370"/>
      <c r="H95" s="370"/>
      <c r="I95" s="370"/>
      <c r="J95" s="370"/>
      <c r="K95" s="370"/>
      <c r="L95" s="370"/>
      <c r="M95" s="370"/>
      <c r="N95" s="370">
        <v>2</v>
      </c>
      <c r="O95" s="370">
        <v>3306</v>
      </c>
      <c r="P95" s="390"/>
      <c r="Q95" s="371">
        <v>1653</v>
      </c>
    </row>
    <row r="96" spans="1:17" ht="14.4" customHeight="1" x14ac:dyDescent="0.3">
      <c r="A96" s="366" t="s">
        <v>2204</v>
      </c>
      <c r="B96" s="367" t="s">
        <v>1897</v>
      </c>
      <c r="C96" s="367" t="s">
        <v>1937</v>
      </c>
      <c r="D96" s="367" t="s">
        <v>2044</v>
      </c>
      <c r="E96" s="367" t="s">
        <v>2017</v>
      </c>
      <c r="F96" s="370"/>
      <c r="G96" s="370"/>
      <c r="H96" s="370"/>
      <c r="I96" s="370"/>
      <c r="J96" s="370">
        <v>1</v>
      </c>
      <c r="K96" s="370">
        <v>665</v>
      </c>
      <c r="L96" s="370"/>
      <c r="M96" s="370">
        <v>665</v>
      </c>
      <c r="N96" s="370">
        <v>3</v>
      </c>
      <c r="O96" s="370">
        <v>2004</v>
      </c>
      <c r="P96" s="390"/>
      <c r="Q96" s="371">
        <v>668</v>
      </c>
    </row>
    <row r="97" spans="1:17" ht="14.4" customHeight="1" x14ac:dyDescent="0.3">
      <c r="A97" s="366" t="s">
        <v>2204</v>
      </c>
      <c r="B97" s="367" t="s">
        <v>1897</v>
      </c>
      <c r="C97" s="367" t="s">
        <v>1937</v>
      </c>
      <c r="D97" s="367" t="s">
        <v>2064</v>
      </c>
      <c r="E97" s="367" t="s">
        <v>2065</v>
      </c>
      <c r="F97" s="370"/>
      <c r="G97" s="370"/>
      <c r="H97" s="370"/>
      <c r="I97" s="370"/>
      <c r="J97" s="370">
        <v>1</v>
      </c>
      <c r="K97" s="370">
        <v>240</v>
      </c>
      <c r="L97" s="370"/>
      <c r="M97" s="370">
        <v>240</v>
      </c>
      <c r="N97" s="370">
        <v>1</v>
      </c>
      <c r="O97" s="370">
        <v>241</v>
      </c>
      <c r="P97" s="390"/>
      <c r="Q97" s="371">
        <v>241</v>
      </c>
    </row>
    <row r="98" spans="1:17" ht="14.4" customHeight="1" x14ac:dyDescent="0.3">
      <c r="A98" s="366" t="s">
        <v>2204</v>
      </c>
      <c r="B98" s="367" t="s">
        <v>1897</v>
      </c>
      <c r="C98" s="367" t="s">
        <v>1937</v>
      </c>
      <c r="D98" s="367" t="s">
        <v>2066</v>
      </c>
      <c r="E98" s="367" t="s">
        <v>2067</v>
      </c>
      <c r="F98" s="370"/>
      <c r="G98" s="370"/>
      <c r="H98" s="370"/>
      <c r="I98" s="370"/>
      <c r="J98" s="370"/>
      <c r="K98" s="370"/>
      <c r="L98" s="370"/>
      <c r="M98" s="370"/>
      <c r="N98" s="370">
        <v>1</v>
      </c>
      <c r="O98" s="370">
        <v>2198</v>
      </c>
      <c r="P98" s="390"/>
      <c r="Q98" s="371">
        <v>2198</v>
      </c>
    </row>
    <row r="99" spans="1:17" ht="14.4" customHeight="1" x14ac:dyDescent="0.3">
      <c r="A99" s="366" t="s">
        <v>2204</v>
      </c>
      <c r="B99" s="367" t="s">
        <v>1897</v>
      </c>
      <c r="C99" s="367" t="s">
        <v>1937</v>
      </c>
      <c r="D99" s="367" t="s">
        <v>2068</v>
      </c>
      <c r="E99" s="367" t="s">
        <v>2069</v>
      </c>
      <c r="F99" s="370"/>
      <c r="G99" s="370"/>
      <c r="H99" s="370"/>
      <c r="I99" s="370"/>
      <c r="J99" s="370"/>
      <c r="K99" s="370"/>
      <c r="L99" s="370"/>
      <c r="M99" s="370"/>
      <c r="N99" s="370">
        <v>1</v>
      </c>
      <c r="O99" s="370">
        <v>1213</v>
      </c>
      <c r="P99" s="390"/>
      <c r="Q99" s="371">
        <v>1213</v>
      </c>
    </row>
    <row r="100" spans="1:17" ht="14.4" customHeight="1" x14ac:dyDescent="0.3">
      <c r="A100" s="366" t="s">
        <v>2204</v>
      </c>
      <c r="B100" s="367" t="s">
        <v>1897</v>
      </c>
      <c r="C100" s="367" t="s">
        <v>1937</v>
      </c>
      <c r="D100" s="367" t="s">
        <v>2072</v>
      </c>
      <c r="E100" s="367" t="s">
        <v>2073</v>
      </c>
      <c r="F100" s="370"/>
      <c r="G100" s="370"/>
      <c r="H100" s="370"/>
      <c r="I100" s="370"/>
      <c r="J100" s="370">
        <v>1</v>
      </c>
      <c r="K100" s="370">
        <v>621</v>
      </c>
      <c r="L100" s="370"/>
      <c r="M100" s="370">
        <v>621</v>
      </c>
      <c r="N100" s="370">
        <v>2</v>
      </c>
      <c r="O100" s="370">
        <v>1246</v>
      </c>
      <c r="P100" s="390"/>
      <c r="Q100" s="371">
        <v>623</v>
      </c>
    </row>
    <row r="101" spans="1:17" ht="14.4" customHeight="1" x14ac:dyDescent="0.3">
      <c r="A101" s="366" t="s">
        <v>2204</v>
      </c>
      <c r="B101" s="367" t="s">
        <v>1897</v>
      </c>
      <c r="C101" s="367" t="s">
        <v>1937</v>
      </c>
      <c r="D101" s="367" t="s">
        <v>2074</v>
      </c>
      <c r="E101" s="367" t="s">
        <v>2075</v>
      </c>
      <c r="F101" s="370">
        <v>98</v>
      </c>
      <c r="G101" s="370">
        <v>16268</v>
      </c>
      <c r="H101" s="370">
        <v>1</v>
      </c>
      <c r="I101" s="370">
        <v>166</v>
      </c>
      <c r="J101" s="370">
        <v>150</v>
      </c>
      <c r="K101" s="370">
        <v>25050</v>
      </c>
      <c r="L101" s="370">
        <v>1.5398328005901156</v>
      </c>
      <c r="M101" s="370">
        <v>167</v>
      </c>
      <c r="N101" s="370">
        <v>172</v>
      </c>
      <c r="O101" s="370">
        <v>19952</v>
      </c>
      <c r="P101" s="390">
        <v>1.2264568477993607</v>
      </c>
      <c r="Q101" s="371">
        <v>116</v>
      </c>
    </row>
    <row r="102" spans="1:17" ht="14.4" customHeight="1" x14ac:dyDescent="0.3">
      <c r="A102" s="366" t="s">
        <v>2204</v>
      </c>
      <c r="B102" s="367" t="s">
        <v>1897</v>
      </c>
      <c r="C102" s="367" t="s">
        <v>1937</v>
      </c>
      <c r="D102" s="367" t="s">
        <v>2076</v>
      </c>
      <c r="E102" s="367" t="s">
        <v>2077</v>
      </c>
      <c r="F102" s="370">
        <v>18</v>
      </c>
      <c r="G102" s="370">
        <v>5958</v>
      </c>
      <c r="H102" s="370">
        <v>1</v>
      </c>
      <c r="I102" s="370">
        <v>331</v>
      </c>
      <c r="J102" s="370">
        <v>41</v>
      </c>
      <c r="K102" s="370">
        <v>13612</v>
      </c>
      <c r="L102" s="370">
        <v>2.2846592816381337</v>
      </c>
      <c r="M102" s="370">
        <v>332</v>
      </c>
      <c r="N102" s="370">
        <v>25</v>
      </c>
      <c r="O102" s="370">
        <v>5800</v>
      </c>
      <c r="P102" s="390">
        <v>0.97348103390399465</v>
      </c>
      <c r="Q102" s="371">
        <v>232</v>
      </c>
    </row>
    <row r="103" spans="1:17" ht="14.4" customHeight="1" x14ac:dyDescent="0.3">
      <c r="A103" s="366" t="s">
        <v>2204</v>
      </c>
      <c r="B103" s="367" t="s">
        <v>1897</v>
      </c>
      <c r="C103" s="367" t="s">
        <v>1937</v>
      </c>
      <c r="D103" s="367" t="s">
        <v>2080</v>
      </c>
      <c r="E103" s="367" t="s">
        <v>2081</v>
      </c>
      <c r="F103" s="370">
        <v>8</v>
      </c>
      <c r="G103" s="370">
        <v>3840</v>
      </c>
      <c r="H103" s="370">
        <v>1</v>
      </c>
      <c r="I103" s="370">
        <v>480</v>
      </c>
      <c r="J103" s="370">
        <v>28</v>
      </c>
      <c r="K103" s="370">
        <v>13496</v>
      </c>
      <c r="L103" s="370">
        <v>3.5145833333333334</v>
      </c>
      <c r="M103" s="370">
        <v>482</v>
      </c>
      <c r="N103" s="370">
        <v>8</v>
      </c>
      <c r="O103" s="370">
        <v>3880</v>
      </c>
      <c r="P103" s="390">
        <v>1.0104166666666667</v>
      </c>
      <c r="Q103" s="371">
        <v>485</v>
      </c>
    </row>
    <row r="104" spans="1:17" ht="14.4" customHeight="1" x14ac:dyDescent="0.3">
      <c r="A104" s="366" t="s">
        <v>2204</v>
      </c>
      <c r="B104" s="367" t="s">
        <v>1897</v>
      </c>
      <c r="C104" s="367" t="s">
        <v>1937</v>
      </c>
      <c r="D104" s="367" t="s">
        <v>2082</v>
      </c>
      <c r="E104" s="367" t="s">
        <v>2083</v>
      </c>
      <c r="F104" s="370">
        <v>1</v>
      </c>
      <c r="G104" s="370">
        <v>1011</v>
      </c>
      <c r="H104" s="370">
        <v>1</v>
      </c>
      <c r="I104" s="370">
        <v>1011</v>
      </c>
      <c r="J104" s="370">
        <v>1</v>
      </c>
      <c r="K104" s="370">
        <v>1013</v>
      </c>
      <c r="L104" s="370">
        <v>1.0019782393669634</v>
      </c>
      <c r="M104" s="370">
        <v>1013</v>
      </c>
      <c r="N104" s="370"/>
      <c r="O104" s="370"/>
      <c r="P104" s="390"/>
      <c r="Q104" s="371"/>
    </row>
    <row r="105" spans="1:17" ht="14.4" customHeight="1" x14ac:dyDescent="0.3">
      <c r="A105" s="366" t="s">
        <v>2204</v>
      </c>
      <c r="B105" s="367" t="s">
        <v>1897</v>
      </c>
      <c r="C105" s="367" t="s">
        <v>1937</v>
      </c>
      <c r="D105" s="367" t="s">
        <v>2088</v>
      </c>
      <c r="E105" s="367" t="s">
        <v>2089</v>
      </c>
      <c r="F105" s="370"/>
      <c r="G105" s="370"/>
      <c r="H105" s="370"/>
      <c r="I105" s="370"/>
      <c r="J105" s="370"/>
      <c r="K105" s="370"/>
      <c r="L105" s="370"/>
      <c r="M105" s="370"/>
      <c r="N105" s="370">
        <v>1</v>
      </c>
      <c r="O105" s="370">
        <v>484</v>
      </c>
      <c r="P105" s="390"/>
      <c r="Q105" s="371">
        <v>484</v>
      </c>
    </row>
    <row r="106" spans="1:17" ht="14.4" customHeight="1" x14ac:dyDescent="0.3">
      <c r="A106" s="366" t="s">
        <v>2204</v>
      </c>
      <c r="B106" s="367" t="s">
        <v>1897</v>
      </c>
      <c r="C106" s="367" t="s">
        <v>1937</v>
      </c>
      <c r="D106" s="367" t="s">
        <v>2092</v>
      </c>
      <c r="E106" s="367" t="s">
        <v>2093</v>
      </c>
      <c r="F106" s="370"/>
      <c r="G106" s="370"/>
      <c r="H106" s="370"/>
      <c r="I106" s="370"/>
      <c r="J106" s="370"/>
      <c r="K106" s="370"/>
      <c r="L106" s="370"/>
      <c r="M106" s="370"/>
      <c r="N106" s="370">
        <v>2</v>
      </c>
      <c r="O106" s="370">
        <v>1616</v>
      </c>
      <c r="P106" s="390"/>
      <c r="Q106" s="371">
        <v>808</v>
      </c>
    </row>
    <row r="107" spans="1:17" ht="14.4" customHeight="1" x14ac:dyDescent="0.3">
      <c r="A107" s="366" t="s">
        <v>2204</v>
      </c>
      <c r="B107" s="367" t="s">
        <v>1897</v>
      </c>
      <c r="C107" s="367" t="s">
        <v>1937</v>
      </c>
      <c r="D107" s="367" t="s">
        <v>2096</v>
      </c>
      <c r="E107" s="367" t="s">
        <v>2097</v>
      </c>
      <c r="F107" s="370"/>
      <c r="G107" s="370"/>
      <c r="H107" s="370"/>
      <c r="I107" s="370"/>
      <c r="J107" s="370"/>
      <c r="K107" s="370"/>
      <c r="L107" s="370"/>
      <c r="M107" s="370"/>
      <c r="N107" s="370">
        <v>1</v>
      </c>
      <c r="O107" s="370">
        <v>851</v>
      </c>
      <c r="P107" s="390"/>
      <c r="Q107" s="371">
        <v>851</v>
      </c>
    </row>
    <row r="108" spans="1:17" ht="14.4" customHeight="1" x14ac:dyDescent="0.3">
      <c r="A108" s="366" t="s">
        <v>2204</v>
      </c>
      <c r="B108" s="367" t="s">
        <v>1897</v>
      </c>
      <c r="C108" s="367" t="s">
        <v>1937</v>
      </c>
      <c r="D108" s="367" t="s">
        <v>2098</v>
      </c>
      <c r="E108" s="367" t="s">
        <v>2099</v>
      </c>
      <c r="F108" s="370"/>
      <c r="G108" s="370"/>
      <c r="H108" s="370"/>
      <c r="I108" s="370"/>
      <c r="J108" s="370"/>
      <c r="K108" s="370"/>
      <c r="L108" s="370"/>
      <c r="M108" s="370"/>
      <c r="N108" s="370">
        <v>6</v>
      </c>
      <c r="O108" s="370">
        <v>5772</v>
      </c>
      <c r="P108" s="390"/>
      <c r="Q108" s="371">
        <v>962</v>
      </c>
    </row>
    <row r="109" spans="1:17" ht="14.4" customHeight="1" x14ac:dyDescent="0.3">
      <c r="A109" s="366" t="s">
        <v>2204</v>
      </c>
      <c r="B109" s="367" t="s">
        <v>1897</v>
      </c>
      <c r="C109" s="367" t="s">
        <v>1937</v>
      </c>
      <c r="D109" s="367" t="s">
        <v>2100</v>
      </c>
      <c r="E109" s="367" t="s">
        <v>2101</v>
      </c>
      <c r="F109" s="370"/>
      <c r="G109" s="370"/>
      <c r="H109" s="370"/>
      <c r="I109" s="370"/>
      <c r="J109" s="370"/>
      <c r="K109" s="370"/>
      <c r="L109" s="370"/>
      <c r="M109" s="370"/>
      <c r="N109" s="370">
        <v>1</v>
      </c>
      <c r="O109" s="370">
        <v>1154</v>
      </c>
      <c r="P109" s="390"/>
      <c r="Q109" s="371">
        <v>1154</v>
      </c>
    </row>
    <row r="110" spans="1:17" ht="14.4" customHeight="1" x14ac:dyDescent="0.3">
      <c r="A110" s="366" t="s">
        <v>2204</v>
      </c>
      <c r="B110" s="367" t="s">
        <v>1897</v>
      </c>
      <c r="C110" s="367" t="s">
        <v>1937</v>
      </c>
      <c r="D110" s="367" t="s">
        <v>2102</v>
      </c>
      <c r="E110" s="367" t="s">
        <v>2089</v>
      </c>
      <c r="F110" s="370"/>
      <c r="G110" s="370"/>
      <c r="H110" s="370"/>
      <c r="I110" s="370"/>
      <c r="J110" s="370"/>
      <c r="K110" s="370"/>
      <c r="L110" s="370"/>
      <c r="M110" s="370"/>
      <c r="N110" s="370">
        <v>1</v>
      </c>
      <c r="O110" s="370">
        <v>878</v>
      </c>
      <c r="P110" s="390"/>
      <c r="Q110" s="371">
        <v>878</v>
      </c>
    </row>
    <row r="111" spans="1:17" ht="14.4" customHeight="1" x14ac:dyDescent="0.3">
      <c r="A111" s="366" t="s">
        <v>2204</v>
      </c>
      <c r="B111" s="367" t="s">
        <v>1897</v>
      </c>
      <c r="C111" s="367" t="s">
        <v>1937</v>
      </c>
      <c r="D111" s="367" t="s">
        <v>2107</v>
      </c>
      <c r="E111" s="367" t="s">
        <v>2108</v>
      </c>
      <c r="F111" s="370"/>
      <c r="G111" s="370"/>
      <c r="H111" s="370"/>
      <c r="I111" s="370"/>
      <c r="J111" s="370"/>
      <c r="K111" s="370"/>
      <c r="L111" s="370"/>
      <c r="M111" s="370"/>
      <c r="N111" s="370">
        <v>1</v>
      </c>
      <c r="O111" s="370">
        <v>1307</v>
      </c>
      <c r="P111" s="390"/>
      <c r="Q111" s="371">
        <v>1307</v>
      </c>
    </row>
    <row r="112" spans="1:17" ht="14.4" customHeight="1" x14ac:dyDescent="0.3">
      <c r="A112" s="366" t="s">
        <v>2204</v>
      </c>
      <c r="B112" s="367" t="s">
        <v>1897</v>
      </c>
      <c r="C112" s="367" t="s">
        <v>1937</v>
      </c>
      <c r="D112" s="367" t="s">
        <v>2117</v>
      </c>
      <c r="E112" s="367" t="s">
        <v>2118</v>
      </c>
      <c r="F112" s="370"/>
      <c r="G112" s="370"/>
      <c r="H112" s="370"/>
      <c r="I112" s="370"/>
      <c r="J112" s="370">
        <v>2</v>
      </c>
      <c r="K112" s="370">
        <v>1128</v>
      </c>
      <c r="L112" s="370"/>
      <c r="M112" s="370">
        <v>564</v>
      </c>
      <c r="N112" s="370"/>
      <c r="O112" s="370"/>
      <c r="P112" s="390"/>
      <c r="Q112" s="371"/>
    </row>
    <row r="113" spans="1:17" ht="14.4" customHeight="1" x14ac:dyDescent="0.3">
      <c r="A113" s="366" t="s">
        <v>2204</v>
      </c>
      <c r="B113" s="367" t="s">
        <v>1897</v>
      </c>
      <c r="C113" s="367" t="s">
        <v>1937</v>
      </c>
      <c r="D113" s="367" t="s">
        <v>2123</v>
      </c>
      <c r="E113" s="367" t="s">
        <v>2124</v>
      </c>
      <c r="F113" s="370">
        <v>2</v>
      </c>
      <c r="G113" s="370">
        <v>396</v>
      </c>
      <c r="H113" s="370">
        <v>1</v>
      </c>
      <c r="I113" s="370">
        <v>198</v>
      </c>
      <c r="J113" s="370">
        <v>14</v>
      </c>
      <c r="K113" s="370">
        <v>2786</v>
      </c>
      <c r="L113" s="370">
        <v>7.0353535353535355</v>
      </c>
      <c r="M113" s="370">
        <v>199</v>
      </c>
      <c r="N113" s="370">
        <v>5</v>
      </c>
      <c r="O113" s="370">
        <v>1000</v>
      </c>
      <c r="P113" s="390">
        <v>2.5252525252525251</v>
      </c>
      <c r="Q113" s="371">
        <v>200</v>
      </c>
    </row>
    <row r="114" spans="1:17" ht="14.4" customHeight="1" x14ac:dyDescent="0.3">
      <c r="A114" s="366" t="s">
        <v>2204</v>
      </c>
      <c r="B114" s="367" t="s">
        <v>1897</v>
      </c>
      <c r="C114" s="367" t="s">
        <v>1937</v>
      </c>
      <c r="D114" s="367" t="s">
        <v>2125</v>
      </c>
      <c r="E114" s="367" t="s">
        <v>2126</v>
      </c>
      <c r="F114" s="370">
        <v>2</v>
      </c>
      <c r="G114" s="370">
        <v>128</v>
      </c>
      <c r="H114" s="370">
        <v>1</v>
      </c>
      <c r="I114" s="370">
        <v>64</v>
      </c>
      <c r="J114" s="370">
        <v>2</v>
      </c>
      <c r="K114" s="370">
        <v>128</v>
      </c>
      <c r="L114" s="370">
        <v>1</v>
      </c>
      <c r="M114" s="370">
        <v>64</v>
      </c>
      <c r="N114" s="370">
        <v>2</v>
      </c>
      <c r="O114" s="370">
        <v>128</v>
      </c>
      <c r="P114" s="390">
        <v>1</v>
      </c>
      <c r="Q114" s="371">
        <v>64</v>
      </c>
    </row>
    <row r="115" spans="1:17" ht="14.4" customHeight="1" x14ac:dyDescent="0.3">
      <c r="A115" s="366" t="s">
        <v>2204</v>
      </c>
      <c r="B115" s="367" t="s">
        <v>1897</v>
      </c>
      <c r="C115" s="367" t="s">
        <v>1937</v>
      </c>
      <c r="D115" s="367" t="s">
        <v>2133</v>
      </c>
      <c r="E115" s="367" t="s">
        <v>2134</v>
      </c>
      <c r="F115" s="370"/>
      <c r="G115" s="370"/>
      <c r="H115" s="370"/>
      <c r="I115" s="370"/>
      <c r="J115" s="370"/>
      <c r="K115" s="370"/>
      <c r="L115" s="370"/>
      <c r="M115" s="370"/>
      <c r="N115" s="370">
        <v>3</v>
      </c>
      <c r="O115" s="370">
        <v>4443</v>
      </c>
      <c r="P115" s="390"/>
      <c r="Q115" s="371">
        <v>1481</v>
      </c>
    </row>
    <row r="116" spans="1:17" ht="14.4" customHeight="1" x14ac:dyDescent="0.3">
      <c r="A116" s="366" t="s">
        <v>2204</v>
      </c>
      <c r="B116" s="367" t="s">
        <v>1897</v>
      </c>
      <c r="C116" s="367" t="s">
        <v>1937</v>
      </c>
      <c r="D116" s="367" t="s">
        <v>2135</v>
      </c>
      <c r="E116" s="367" t="s">
        <v>2136</v>
      </c>
      <c r="F116" s="370"/>
      <c r="G116" s="370"/>
      <c r="H116" s="370"/>
      <c r="I116" s="370"/>
      <c r="J116" s="370"/>
      <c r="K116" s="370"/>
      <c r="L116" s="370"/>
      <c r="M116" s="370"/>
      <c r="N116" s="370">
        <v>6</v>
      </c>
      <c r="O116" s="370">
        <v>5124</v>
      </c>
      <c r="P116" s="390"/>
      <c r="Q116" s="371">
        <v>854</v>
      </c>
    </row>
    <row r="117" spans="1:17" ht="14.4" customHeight="1" x14ac:dyDescent="0.3">
      <c r="A117" s="366" t="s">
        <v>2204</v>
      </c>
      <c r="B117" s="367" t="s">
        <v>1897</v>
      </c>
      <c r="C117" s="367" t="s">
        <v>1937</v>
      </c>
      <c r="D117" s="367" t="s">
        <v>2139</v>
      </c>
      <c r="E117" s="367" t="s">
        <v>2140</v>
      </c>
      <c r="F117" s="370"/>
      <c r="G117" s="370"/>
      <c r="H117" s="370"/>
      <c r="I117" s="370"/>
      <c r="J117" s="370">
        <v>3</v>
      </c>
      <c r="K117" s="370">
        <v>357</v>
      </c>
      <c r="L117" s="370"/>
      <c r="M117" s="370">
        <v>119</v>
      </c>
      <c r="N117" s="370">
        <v>2</v>
      </c>
      <c r="O117" s="370">
        <v>238</v>
      </c>
      <c r="P117" s="390"/>
      <c r="Q117" s="371">
        <v>119</v>
      </c>
    </row>
    <row r="118" spans="1:17" ht="14.4" customHeight="1" x14ac:dyDescent="0.3">
      <c r="A118" s="366" t="s">
        <v>2204</v>
      </c>
      <c r="B118" s="367" t="s">
        <v>1897</v>
      </c>
      <c r="C118" s="367" t="s">
        <v>1937</v>
      </c>
      <c r="D118" s="367" t="s">
        <v>2143</v>
      </c>
      <c r="E118" s="367" t="s">
        <v>2144</v>
      </c>
      <c r="F118" s="370"/>
      <c r="G118" s="370"/>
      <c r="H118" s="370"/>
      <c r="I118" s="370"/>
      <c r="J118" s="370"/>
      <c r="K118" s="370"/>
      <c r="L118" s="370"/>
      <c r="M118" s="370"/>
      <c r="N118" s="370">
        <v>29</v>
      </c>
      <c r="O118" s="370">
        <v>954</v>
      </c>
      <c r="P118" s="390"/>
      <c r="Q118" s="371">
        <v>32.896551724137929</v>
      </c>
    </row>
    <row r="119" spans="1:17" ht="14.4" customHeight="1" x14ac:dyDescent="0.3">
      <c r="A119" s="366" t="s">
        <v>2204</v>
      </c>
      <c r="B119" s="367" t="s">
        <v>1897</v>
      </c>
      <c r="C119" s="367" t="s">
        <v>1937</v>
      </c>
      <c r="D119" s="367" t="s">
        <v>2207</v>
      </c>
      <c r="E119" s="367" t="s">
        <v>2208</v>
      </c>
      <c r="F119" s="370"/>
      <c r="G119" s="370"/>
      <c r="H119" s="370"/>
      <c r="I119" s="370"/>
      <c r="J119" s="370"/>
      <c r="K119" s="370"/>
      <c r="L119" s="370"/>
      <c r="M119" s="370"/>
      <c r="N119" s="370">
        <v>1</v>
      </c>
      <c r="O119" s="370">
        <v>189</v>
      </c>
      <c r="P119" s="390"/>
      <c r="Q119" s="371">
        <v>189</v>
      </c>
    </row>
    <row r="120" spans="1:17" ht="14.4" customHeight="1" x14ac:dyDescent="0.3">
      <c r="A120" s="366" t="s">
        <v>2204</v>
      </c>
      <c r="B120" s="367" t="s">
        <v>2152</v>
      </c>
      <c r="C120" s="367" t="s">
        <v>1937</v>
      </c>
      <c r="D120" s="367" t="s">
        <v>1948</v>
      </c>
      <c r="E120" s="367" t="s">
        <v>1949</v>
      </c>
      <c r="F120" s="370">
        <v>1</v>
      </c>
      <c r="G120" s="370">
        <v>75</v>
      </c>
      <c r="H120" s="370">
        <v>1</v>
      </c>
      <c r="I120" s="370">
        <v>75</v>
      </c>
      <c r="J120" s="370">
        <v>7</v>
      </c>
      <c r="K120" s="370">
        <v>525</v>
      </c>
      <c r="L120" s="370">
        <v>7</v>
      </c>
      <c r="M120" s="370">
        <v>75</v>
      </c>
      <c r="N120" s="370">
        <v>0</v>
      </c>
      <c r="O120" s="370">
        <v>0</v>
      </c>
      <c r="P120" s="390">
        <v>0</v>
      </c>
      <c r="Q120" s="371"/>
    </row>
    <row r="121" spans="1:17" ht="14.4" customHeight="1" x14ac:dyDescent="0.3">
      <c r="A121" s="366" t="s">
        <v>2204</v>
      </c>
      <c r="B121" s="367" t="s">
        <v>2152</v>
      </c>
      <c r="C121" s="367" t="s">
        <v>1937</v>
      </c>
      <c r="D121" s="367" t="s">
        <v>1968</v>
      </c>
      <c r="E121" s="367" t="s">
        <v>1969</v>
      </c>
      <c r="F121" s="370"/>
      <c r="G121" s="370"/>
      <c r="H121" s="370"/>
      <c r="I121" s="370"/>
      <c r="J121" s="370">
        <v>2</v>
      </c>
      <c r="K121" s="370">
        <v>2080</v>
      </c>
      <c r="L121" s="370"/>
      <c r="M121" s="370">
        <v>1040</v>
      </c>
      <c r="N121" s="370">
        <v>0</v>
      </c>
      <c r="O121" s="370">
        <v>0</v>
      </c>
      <c r="P121" s="390"/>
      <c r="Q121" s="371"/>
    </row>
    <row r="122" spans="1:17" ht="14.4" customHeight="1" x14ac:dyDescent="0.3">
      <c r="A122" s="366" t="s">
        <v>2204</v>
      </c>
      <c r="B122" s="367" t="s">
        <v>2152</v>
      </c>
      <c r="C122" s="367" t="s">
        <v>1937</v>
      </c>
      <c r="D122" s="367" t="s">
        <v>1976</v>
      </c>
      <c r="E122" s="367" t="s">
        <v>1977</v>
      </c>
      <c r="F122" s="370">
        <v>2</v>
      </c>
      <c r="G122" s="370">
        <v>1308</v>
      </c>
      <c r="H122" s="370">
        <v>1</v>
      </c>
      <c r="I122" s="370">
        <v>654</v>
      </c>
      <c r="J122" s="370">
        <v>2</v>
      </c>
      <c r="K122" s="370">
        <v>1312</v>
      </c>
      <c r="L122" s="370">
        <v>1.0030581039755351</v>
      </c>
      <c r="M122" s="370">
        <v>656</v>
      </c>
      <c r="N122" s="370">
        <v>0</v>
      </c>
      <c r="O122" s="370">
        <v>0</v>
      </c>
      <c r="P122" s="390">
        <v>0</v>
      </c>
      <c r="Q122" s="371"/>
    </row>
    <row r="123" spans="1:17" ht="14.4" customHeight="1" x14ac:dyDescent="0.3">
      <c r="A123" s="366" t="s">
        <v>2204</v>
      </c>
      <c r="B123" s="367" t="s">
        <v>2152</v>
      </c>
      <c r="C123" s="367" t="s">
        <v>1937</v>
      </c>
      <c r="D123" s="367" t="s">
        <v>1988</v>
      </c>
      <c r="E123" s="367" t="s">
        <v>1989</v>
      </c>
      <c r="F123" s="370"/>
      <c r="G123" s="370"/>
      <c r="H123" s="370"/>
      <c r="I123" s="370"/>
      <c r="J123" s="370"/>
      <c r="K123" s="370"/>
      <c r="L123" s="370"/>
      <c r="M123" s="370"/>
      <c r="N123" s="370">
        <v>0</v>
      </c>
      <c r="O123" s="370">
        <v>0</v>
      </c>
      <c r="P123" s="390"/>
      <c r="Q123" s="371"/>
    </row>
    <row r="124" spans="1:17" ht="14.4" customHeight="1" x14ac:dyDescent="0.3">
      <c r="A124" s="366" t="s">
        <v>2204</v>
      </c>
      <c r="B124" s="367" t="s">
        <v>2152</v>
      </c>
      <c r="C124" s="367" t="s">
        <v>1937</v>
      </c>
      <c r="D124" s="367" t="s">
        <v>1992</v>
      </c>
      <c r="E124" s="367" t="s">
        <v>1993</v>
      </c>
      <c r="F124" s="370">
        <v>2</v>
      </c>
      <c r="G124" s="370">
        <v>956</v>
      </c>
      <c r="H124" s="370">
        <v>1</v>
      </c>
      <c r="I124" s="370">
        <v>478</v>
      </c>
      <c r="J124" s="370">
        <v>4</v>
      </c>
      <c r="K124" s="370">
        <v>1916</v>
      </c>
      <c r="L124" s="370">
        <v>2.00418410041841</v>
      </c>
      <c r="M124" s="370">
        <v>479</v>
      </c>
      <c r="N124" s="370"/>
      <c r="O124" s="370"/>
      <c r="P124" s="390"/>
      <c r="Q124" s="371"/>
    </row>
    <row r="125" spans="1:17" ht="14.4" customHeight="1" x14ac:dyDescent="0.3">
      <c r="A125" s="366" t="s">
        <v>2204</v>
      </c>
      <c r="B125" s="367" t="s">
        <v>2152</v>
      </c>
      <c r="C125" s="367" t="s">
        <v>1937</v>
      </c>
      <c r="D125" s="367" t="s">
        <v>2205</v>
      </c>
      <c r="E125" s="367" t="s">
        <v>2206</v>
      </c>
      <c r="F125" s="370"/>
      <c r="G125" s="370"/>
      <c r="H125" s="370"/>
      <c r="I125" s="370"/>
      <c r="J125" s="370">
        <v>0</v>
      </c>
      <c r="K125" s="370">
        <v>0</v>
      </c>
      <c r="L125" s="370"/>
      <c r="M125" s="370"/>
      <c r="N125" s="370">
        <v>0</v>
      </c>
      <c r="O125" s="370">
        <v>0</v>
      </c>
      <c r="P125" s="390"/>
      <c r="Q125" s="371"/>
    </row>
    <row r="126" spans="1:17" ht="14.4" customHeight="1" x14ac:dyDescent="0.3">
      <c r="A126" s="366" t="s">
        <v>2204</v>
      </c>
      <c r="B126" s="367" t="s">
        <v>2152</v>
      </c>
      <c r="C126" s="367" t="s">
        <v>1937</v>
      </c>
      <c r="D126" s="367" t="s">
        <v>2012</v>
      </c>
      <c r="E126" s="367" t="s">
        <v>2013</v>
      </c>
      <c r="F126" s="370"/>
      <c r="G126" s="370"/>
      <c r="H126" s="370"/>
      <c r="I126" s="370"/>
      <c r="J126" s="370">
        <v>0</v>
      </c>
      <c r="K126" s="370">
        <v>0</v>
      </c>
      <c r="L126" s="370"/>
      <c r="M126" s="370"/>
      <c r="N126" s="370"/>
      <c r="O126" s="370"/>
      <c r="P126" s="390"/>
      <c r="Q126" s="371"/>
    </row>
    <row r="127" spans="1:17" ht="14.4" customHeight="1" x14ac:dyDescent="0.3">
      <c r="A127" s="366" t="s">
        <v>2204</v>
      </c>
      <c r="B127" s="367" t="s">
        <v>2152</v>
      </c>
      <c r="C127" s="367" t="s">
        <v>1937</v>
      </c>
      <c r="D127" s="367" t="s">
        <v>2014</v>
      </c>
      <c r="E127" s="367" t="s">
        <v>2015</v>
      </c>
      <c r="F127" s="370"/>
      <c r="G127" s="370"/>
      <c r="H127" s="370"/>
      <c r="I127" s="370"/>
      <c r="J127" s="370">
        <v>1</v>
      </c>
      <c r="K127" s="370">
        <v>988</v>
      </c>
      <c r="L127" s="370"/>
      <c r="M127" s="370">
        <v>988</v>
      </c>
      <c r="N127" s="370"/>
      <c r="O127" s="370"/>
      <c r="P127" s="390"/>
      <c r="Q127" s="371"/>
    </row>
    <row r="128" spans="1:17" ht="14.4" customHeight="1" x14ac:dyDescent="0.3">
      <c r="A128" s="366" t="s">
        <v>2204</v>
      </c>
      <c r="B128" s="367" t="s">
        <v>2152</v>
      </c>
      <c r="C128" s="367" t="s">
        <v>1937</v>
      </c>
      <c r="D128" s="367" t="s">
        <v>2016</v>
      </c>
      <c r="E128" s="367" t="s">
        <v>2017</v>
      </c>
      <c r="F128" s="370"/>
      <c r="G128" s="370"/>
      <c r="H128" s="370"/>
      <c r="I128" s="370"/>
      <c r="J128" s="370"/>
      <c r="K128" s="370"/>
      <c r="L128" s="370"/>
      <c r="M128" s="370"/>
      <c r="N128" s="370">
        <v>0</v>
      </c>
      <c r="O128" s="370">
        <v>0</v>
      </c>
      <c r="P128" s="390"/>
      <c r="Q128" s="371"/>
    </row>
    <row r="129" spans="1:17" ht="14.4" customHeight="1" x14ac:dyDescent="0.3">
      <c r="A129" s="366" t="s">
        <v>2204</v>
      </c>
      <c r="B129" s="367" t="s">
        <v>2152</v>
      </c>
      <c r="C129" s="367" t="s">
        <v>1937</v>
      </c>
      <c r="D129" s="367" t="s">
        <v>2018</v>
      </c>
      <c r="E129" s="367" t="s">
        <v>2019</v>
      </c>
      <c r="F129" s="370">
        <v>2</v>
      </c>
      <c r="G129" s="370">
        <v>1358</v>
      </c>
      <c r="H129" s="370">
        <v>1</v>
      </c>
      <c r="I129" s="370">
        <v>679</v>
      </c>
      <c r="J129" s="370"/>
      <c r="K129" s="370"/>
      <c r="L129" s="370"/>
      <c r="M129" s="370"/>
      <c r="N129" s="370">
        <v>0</v>
      </c>
      <c r="O129" s="370">
        <v>0</v>
      </c>
      <c r="P129" s="390">
        <v>0</v>
      </c>
      <c r="Q129" s="371"/>
    </row>
    <row r="130" spans="1:17" ht="14.4" customHeight="1" x14ac:dyDescent="0.3">
      <c r="A130" s="366" t="s">
        <v>2204</v>
      </c>
      <c r="B130" s="367" t="s">
        <v>2152</v>
      </c>
      <c r="C130" s="367" t="s">
        <v>1937</v>
      </c>
      <c r="D130" s="367" t="s">
        <v>2020</v>
      </c>
      <c r="E130" s="367" t="s">
        <v>2021</v>
      </c>
      <c r="F130" s="370"/>
      <c r="G130" s="370"/>
      <c r="H130" s="370"/>
      <c r="I130" s="370"/>
      <c r="J130" s="370"/>
      <c r="K130" s="370"/>
      <c r="L130" s="370"/>
      <c r="M130" s="370"/>
      <c r="N130" s="370">
        <v>0</v>
      </c>
      <c r="O130" s="370">
        <v>0</v>
      </c>
      <c r="P130" s="390"/>
      <c r="Q130" s="371"/>
    </row>
    <row r="131" spans="1:17" ht="14.4" customHeight="1" x14ac:dyDescent="0.3">
      <c r="A131" s="366" t="s">
        <v>2204</v>
      </c>
      <c r="B131" s="367" t="s">
        <v>2152</v>
      </c>
      <c r="C131" s="367" t="s">
        <v>1937</v>
      </c>
      <c r="D131" s="367" t="s">
        <v>2190</v>
      </c>
      <c r="E131" s="367" t="s">
        <v>2191</v>
      </c>
      <c r="F131" s="370"/>
      <c r="G131" s="370"/>
      <c r="H131" s="370"/>
      <c r="I131" s="370"/>
      <c r="J131" s="370"/>
      <c r="K131" s="370"/>
      <c r="L131" s="370"/>
      <c r="M131" s="370"/>
      <c r="N131" s="370">
        <v>0</v>
      </c>
      <c r="O131" s="370">
        <v>0</v>
      </c>
      <c r="P131" s="390"/>
      <c r="Q131" s="371"/>
    </row>
    <row r="132" spans="1:17" ht="14.4" customHeight="1" x14ac:dyDescent="0.3">
      <c r="A132" s="366" t="s">
        <v>2204</v>
      </c>
      <c r="B132" s="367" t="s">
        <v>2152</v>
      </c>
      <c r="C132" s="367" t="s">
        <v>1937</v>
      </c>
      <c r="D132" s="367" t="s">
        <v>2022</v>
      </c>
      <c r="E132" s="367" t="s">
        <v>2023</v>
      </c>
      <c r="F132" s="370"/>
      <c r="G132" s="370"/>
      <c r="H132" s="370"/>
      <c r="I132" s="370"/>
      <c r="J132" s="370">
        <v>2</v>
      </c>
      <c r="K132" s="370">
        <v>616</v>
      </c>
      <c r="L132" s="370"/>
      <c r="M132" s="370">
        <v>308</v>
      </c>
      <c r="N132" s="370"/>
      <c r="O132" s="370"/>
      <c r="P132" s="390"/>
      <c r="Q132" s="371"/>
    </row>
    <row r="133" spans="1:17" ht="14.4" customHeight="1" x14ac:dyDescent="0.3">
      <c r="A133" s="366" t="s">
        <v>2204</v>
      </c>
      <c r="B133" s="367" t="s">
        <v>2152</v>
      </c>
      <c r="C133" s="367" t="s">
        <v>1937</v>
      </c>
      <c r="D133" s="367" t="s">
        <v>2038</v>
      </c>
      <c r="E133" s="367" t="s">
        <v>2039</v>
      </c>
      <c r="F133" s="370">
        <v>3</v>
      </c>
      <c r="G133" s="370">
        <v>2982</v>
      </c>
      <c r="H133" s="370">
        <v>1</v>
      </c>
      <c r="I133" s="370">
        <v>994</v>
      </c>
      <c r="J133" s="370">
        <v>4</v>
      </c>
      <c r="K133" s="370">
        <v>3988</v>
      </c>
      <c r="L133" s="370">
        <v>1.3373574782025486</v>
      </c>
      <c r="M133" s="370">
        <v>997</v>
      </c>
      <c r="N133" s="370"/>
      <c r="O133" s="370"/>
      <c r="P133" s="390"/>
      <c r="Q133" s="371"/>
    </row>
    <row r="134" spans="1:17" ht="14.4" customHeight="1" x14ac:dyDescent="0.3">
      <c r="A134" s="366" t="s">
        <v>2204</v>
      </c>
      <c r="B134" s="367" t="s">
        <v>2152</v>
      </c>
      <c r="C134" s="367" t="s">
        <v>1937</v>
      </c>
      <c r="D134" s="367" t="s">
        <v>2040</v>
      </c>
      <c r="E134" s="367" t="s">
        <v>2041</v>
      </c>
      <c r="F134" s="370"/>
      <c r="G134" s="370"/>
      <c r="H134" s="370"/>
      <c r="I134" s="370"/>
      <c r="J134" s="370">
        <v>1</v>
      </c>
      <c r="K134" s="370">
        <v>1647</v>
      </c>
      <c r="L134" s="370"/>
      <c r="M134" s="370">
        <v>1647</v>
      </c>
      <c r="N134" s="370"/>
      <c r="O134" s="370"/>
      <c r="P134" s="390"/>
      <c r="Q134" s="371"/>
    </row>
    <row r="135" spans="1:17" ht="14.4" customHeight="1" x14ac:dyDescent="0.3">
      <c r="A135" s="366" t="s">
        <v>2204</v>
      </c>
      <c r="B135" s="367" t="s">
        <v>2152</v>
      </c>
      <c r="C135" s="367" t="s">
        <v>1937</v>
      </c>
      <c r="D135" s="367" t="s">
        <v>2084</v>
      </c>
      <c r="E135" s="367" t="s">
        <v>2085</v>
      </c>
      <c r="F135" s="370"/>
      <c r="G135" s="370"/>
      <c r="H135" s="370"/>
      <c r="I135" s="370"/>
      <c r="J135" s="370">
        <v>2</v>
      </c>
      <c r="K135" s="370">
        <v>3514</v>
      </c>
      <c r="L135" s="370"/>
      <c r="M135" s="370">
        <v>1757</v>
      </c>
      <c r="N135" s="370"/>
      <c r="O135" s="370"/>
      <c r="P135" s="390"/>
      <c r="Q135" s="371"/>
    </row>
    <row r="136" spans="1:17" ht="14.4" customHeight="1" x14ac:dyDescent="0.3">
      <c r="A136" s="366" t="s">
        <v>2204</v>
      </c>
      <c r="B136" s="367" t="s">
        <v>2152</v>
      </c>
      <c r="C136" s="367" t="s">
        <v>1937</v>
      </c>
      <c r="D136" s="367" t="s">
        <v>2092</v>
      </c>
      <c r="E136" s="367" t="s">
        <v>2093</v>
      </c>
      <c r="F136" s="370"/>
      <c r="G136" s="370"/>
      <c r="H136" s="370"/>
      <c r="I136" s="370"/>
      <c r="J136" s="370">
        <v>1</v>
      </c>
      <c r="K136" s="370">
        <v>805</v>
      </c>
      <c r="L136" s="370"/>
      <c r="M136" s="370">
        <v>805</v>
      </c>
      <c r="N136" s="370"/>
      <c r="O136" s="370"/>
      <c r="P136" s="390"/>
      <c r="Q136" s="371"/>
    </row>
    <row r="137" spans="1:17" ht="14.4" customHeight="1" x14ac:dyDescent="0.3">
      <c r="A137" s="366" t="s">
        <v>2204</v>
      </c>
      <c r="B137" s="367" t="s">
        <v>2152</v>
      </c>
      <c r="C137" s="367" t="s">
        <v>1937</v>
      </c>
      <c r="D137" s="367" t="s">
        <v>2209</v>
      </c>
      <c r="E137" s="367" t="s">
        <v>2210</v>
      </c>
      <c r="F137" s="370">
        <v>2</v>
      </c>
      <c r="G137" s="370">
        <v>5234</v>
      </c>
      <c r="H137" s="370">
        <v>1</v>
      </c>
      <c r="I137" s="370">
        <v>2617</v>
      </c>
      <c r="J137" s="370"/>
      <c r="K137" s="370"/>
      <c r="L137" s="370"/>
      <c r="M137" s="370"/>
      <c r="N137" s="370">
        <v>0</v>
      </c>
      <c r="O137" s="370">
        <v>0</v>
      </c>
      <c r="P137" s="390">
        <v>0</v>
      </c>
      <c r="Q137" s="371"/>
    </row>
    <row r="138" spans="1:17" ht="14.4" customHeight="1" x14ac:dyDescent="0.3">
      <c r="A138" s="366" t="s">
        <v>2211</v>
      </c>
      <c r="B138" s="367" t="s">
        <v>1897</v>
      </c>
      <c r="C138" s="367" t="s">
        <v>1937</v>
      </c>
      <c r="D138" s="367" t="s">
        <v>1944</v>
      </c>
      <c r="E138" s="367" t="s">
        <v>1945</v>
      </c>
      <c r="F138" s="370"/>
      <c r="G138" s="370"/>
      <c r="H138" s="370"/>
      <c r="I138" s="370"/>
      <c r="J138" s="370">
        <v>1</v>
      </c>
      <c r="K138" s="370">
        <v>34</v>
      </c>
      <c r="L138" s="370"/>
      <c r="M138" s="370">
        <v>34</v>
      </c>
      <c r="N138" s="370">
        <v>1</v>
      </c>
      <c r="O138" s="370">
        <v>34</v>
      </c>
      <c r="P138" s="390"/>
      <c r="Q138" s="371">
        <v>34</v>
      </c>
    </row>
    <row r="139" spans="1:17" ht="14.4" customHeight="1" x14ac:dyDescent="0.3">
      <c r="A139" s="366" t="s">
        <v>2211</v>
      </c>
      <c r="B139" s="367" t="s">
        <v>1897</v>
      </c>
      <c r="C139" s="367" t="s">
        <v>1937</v>
      </c>
      <c r="D139" s="367" t="s">
        <v>1948</v>
      </c>
      <c r="E139" s="367" t="s">
        <v>1949</v>
      </c>
      <c r="F139" s="370"/>
      <c r="G139" s="370"/>
      <c r="H139" s="370"/>
      <c r="I139" s="370"/>
      <c r="J139" s="370"/>
      <c r="K139" s="370"/>
      <c r="L139" s="370"/>
      <c r="M139" s="370"/>
      <c r="N139" s="370">
        <v>1</v>
      </c>
      <c r="O139" s="370">
        <v>81</v>
      </c>
      <c r="P139" s="390"/>
      <c r="Q139" s="371">
        <v>81</v>
      </c>
    </row>
    <row r="140" spans="1:17" ht="14.4" customHeight="1" x14ac:dyDescent="0.3">
      <c r="A140" s="366" t="s">
        <v>2211</v>
      </c>
      <c r="B140" s="367" t="s">
        <v>1897</v>
      </c>
      <c r="C140" s="367" t="s">
        <v>1937</v>
      </c>
      <c r="D140" s="367" t="s">
        <v>2040</v>
      </c>
      <c r="E140" s="367" t="s">
        <v>2041</v>
      </c>
      <c r="F140" s="370"/>
      <c r="G140" s="370"/>
      <c r="H140" s="370"/>
      <c r="I140" s="370"/>
      <c r="J140" s="370"/>
      <c r="K140" s="370"/>
      <c r="L140" s="370"/>
      <c r="M140" s="370"/>
      <c r="N140" s="370">
        <v>1</v>
      </c>
      <c r="O140" s="370">
        <v>1653</v>
      </c>
      <c r="P140" s="390"/>
      <c r="Q140" s="371">
        <v>1653</v>
      </c>
    </row>
    <row r="141" spans="1:17" ht="14.4" customHeight="1" x14ac:dyDescent="0.3">
      <c r="A141" s="366" t="s">
        <v>2211</v>
      </c>
      <c r="B141" s="367" t="s">
        <v>1897</v>
      </c>
      <c r="C141" s="367" t="s">
        <v>1937</v>
      </c>
      <c r="D141" s="367" t="s">
        <v>2044</v>
      </c>
      <c r="E141" s="367" t="s">
        <v>2017</v>
      </c>
      <c r="F141" s="370"/>
      <c r="G141" s="370"/>
      <c r="H141" s="370"/>
      <c r="I141" s="370"/>
      <c r="J141" s="370"/>
      <c r="K141" s="370"/>
      <c r="L141" s="370"/>
      <c r="M141" s="370"/>
      <c r="N141" s="370">
        <v>2</v>
      </c>
      <c r="O141" s="370">
        <v>1336</v>
      </c>
      <c r="P141" s="390"/>
      <c r="Q141" s="371">
        <v>668</v>
      </c>
    </row>
    <row r="142" spans="1:17" ht="14.4" customHeight="1" x14ac:dyDescent="0.3">
      <c r="A142" s="366" t="s">
        <v>2211</v>
      </c>
      <c r="B142" s="367" t="s">
        <v>1897</v>
      </c>
      <c r="C142" s="367" t="s">
        <v>1937</v>
      </c>
      <c r="D142" s="367" t="s">
        <v>2064</v>
      </c>
      <c r="E142" s="367" t="s">
        <v>2065</v>
      </c>
      <c r="F142" s="370"/>
      <c r="G142" s="370"/>
      <c r="H142" s="370"/>
      <c r="I142" s="370"/>
      <c r="J142" s="370"/>
      <c r="K142" s="370"/>
      <c r="L142" s="370"/>
      <c r="M142" s="370"/>
      <c r="N142" s="370">
        <v>2</v>
      </c>
      <c r="O142" s="370">
        <v>482</v>
      </c>
      <c r="P142" s="390"/>
      <c r="Q142" s="371">
        <v>241</v>
      </c>
    </row>
    <row r="143" spans="1:17" ht="14.4" customHeight="1" x14ac:dyDescent="0.3">
      <c r="A143" s="366" t="s">
        <v>2211</v>
      </c>
      <c r="B143" s="367" t="s">
        <v>1897</v>
      </c>
      <c r="C143" s="367" t="s">
        <v>1937</v>
      </c>
      <c r="D143" s="367" t="s">
        <v>2072</v>
      </c>
      <c r="E143" s="367" t="s">
        <v>2073</v>
      </c>
      <c r="F143" s="370"/>
      <c r="G143" s="370"/>
      <c r="H143" s="370"/>
      <c r="I143" s="370"/>
      <c r="J143" s="370"/>
      <c r="K143" s="370"/>
      <c r="L143" s="370"/>
      <c r="M143" s="370"/>
      <c r="N143" s="370">
        <v>2</v>
      </c>
      <c r="O143" s="370">
        <v>1246</v>
      </c>
      <c r="P143" s="390"/>
      <c r="Q143" s="371">
        <v>623</v>
      </c>
    </row>
    <row r="144" spans="1:17" ht="14.4" customHeight="1" x14ac:dyDescent="0.3">
      <c r="A144" s="366" t="s">
        <v>2211</v>
      </c>
      <c r="B144" s="367" t="s">
        <v>1897</v>
      </c>
      <c r="C144" s="367" t="s">
        <v>1937</v>
      </c>
      <c r="D144" s="367" t="s">
        <v>2074</v>
      </c>
      <c r="E144" s="367" t="s">
        <v>2075</v>
      </c>
      <c r="F144" s="370">
        <v>1</v>
      </c>
      <c r="G144" s="370">
        <v>166</v>
      </c>
      <c r="H144" s="370">
        <v>1</v>
      </c>
      <c r="I144" s="370">
        <v>166</v>
      </c>
      <c r="J144" s="370">
        <v>3</v>
      </c>
      <c r="K144" s="370">
        <v>501</v>
      </c>
      <c r="L144" s="370">
        <v>3.0180722891566263</v>
      </c>
      <c r="M144" s="370">
        <v>167</v>
      </c>
      <c r="N144" s="370">
        <v>5</v>
      </c>
      <c r="O144" s="370">
        <v>580</v>
      </c>
      <c r="P144" s="390">
        <v>3.4939759036144578</v>
      </c>
      <c r="Q144" s="371">
        <v>116</v>
      </c>
    </row>
    <row r="145" spans="1:17" ht="14.4" customHeight="1" x14ac:dyDescent="0.3">
      <c r="A145" s="366" t="s">
        <v>2211</v>
      </c>
      <c r="B145" s="367" t="s">
        <v>1897</v>
      </c>
      <c r="C145" s="367" t="s">
        <v>1937</v>
      </c>
      <c r="D145" s="367" t="s">
        <v>2076</v>
      </c>
      <c r="E145" s="367" t="s">
        <v>2077</v>
      </c>
      <c r="F145" s="370"/>
      <c r="G145" s="370"/>
      <c r="H145" s="370"/>
      <c r="I145" s="370"/>
      <c r="J145" s="370">
        <v>1</v>
      </c>
      <c r="K145" s="370">
        <v>332</v>
      </c>
      <c r="L145" s="370"/>
      <c r="M145" s="370">
        <v>332</v>
      </c>
      <c r="N145" s="370">
        <v>6</v>
      </c>
      <c r="O145" s="370">
        <v>1392</v>
      </c>
      <c r="P145" s="390"/>
      <c r="Q145" s="371">
        <v>232</v>
      </c>
    </row>
    <row r="146" spans="1:17" ht="14.4" customHeight="1" x14ac:dyDescent="0.3">
      <c r="A146" s="366" t="s">
        <v>2212</v>
      </c>
      <c r="B146" s="367" t="s">
        <v>1897</v>
      </c>
      <c r="C146" s="367" t="s">
        <v>1937</v>
      </c>
      <c r="D146" s="367" t="s">
        <v>1944</v>
      </c>
      <c r="E146" s="367" t="s">
        <v>1945</v>
      </c>
      <c r="F146" s="370">
        <v>1</v>
      </c>
      <c r="G146" s="370">
        <v>34</v>
      </c>
      <c r="H146" s="370">
        <v>1</v>
      </c>
      <c r="I146" s="370">
        <v>34</v>
      </c>
      <c r="J146" s="370">
        <v>1</v>
      </c>
      <c r="K146" s="370">
        <v>34</v>
      </c>
      <c r="L146" s="370">
        <v>1</v>
      </c>
      <c r="M146" s="370">
        <v>34</v>
      </c>
      <c r="N146" s="370">
        <v>2</v>
      </c>
      <c r="O146" s="370">
        <v>68</v>
      </c>
      <c r="P146" s="390">
        <v>2</v>
      </c>
      <c r="Q146" s="371">
        <v>34</v>
      </c>
    </row>
    <row r="147" spans="1:17" ht="14.4" customHeight="1" x14ac:dyDescent="0.3">
      <c r="A147" s="366" t="s">
        <v>2212</v>
      </c>
      <c r="B147" s="367" t="s">
        <v>1897</v>
      </c>
      <c r="C147" s="367" t="s">
        <v>1937</v>
      </c>
      <c r="D147" s="367" t="s">
        <v>1948</v>
      </c>
      <c r="E147" s="367" t="s">
        <v>1949</v>
      </c>
      <c r="F147" s="370">
        <v>1</v>
      </c>
      <c r="G147" s="370">
        <v>75</v>
      </c>
      <c r="H147" s="370">
        <v>1</v>
      </c>
      <c r="I147" s="370">
        <v>75</v>
      </c>
      <c r="J147" s="370"/>
      <c r="K147" s="370"/>
      <c r="L147" s="370"/>
      <c r="M147" s="370"/>
      <c r="N147" s="370">
        <v>1</v>
      </c>
      <c r="O147" s="370">
        <v>81</v>
      </c>
      <c r="P147" s="390">
        <v>1.08</v>
      </c>
      <c r="Q147" s="371">
        <v>81</v>
      </c>
    </row>
    <row r="148" spans="1:17" ht="14.4" customHeight="1" x14ac:dyDescent="0.3">
      <c r="A148" s="366" t="s">
        <v>2212</v>
      </c>
      <c r="B148" s="367" t="s">
        <v>1897</v>
      </c>
      <c r="C148" s="367" t="s">
        <v>1937</v>
      </c>
      <c r="D148" s="367" t="s">
        <v>1992</v>
      </c>
      <c r="E148" s="367" t="s">
        <v>1993</v>
      </c>
      <c r="F148" s="370"/>
      <c r="G148" s="370"/>
      <c r="H148" s="370"/>
      <c r="I148" s="370"/>
      <c r="J148" s="370"/>
      <c r="K148" s="370"/>
      <c r="L148" s="370"/>
      <c r="M148" s="370"/>
      <c r="N148" s="370">
        <v>2</v>
      </c>
      <c r="O148" s="370">
        <v>962</v>
      </c>
      <c r="P148" s="390"/>
      <c r="Q148" s="371">
        <v>481</v>
      </c>
    </row>
    <row r="149" spans="1:17" ht="14.4" customHeight="1" x14ac:dyDescent="0.3">
      <c r="A149" s="366" t="s">
        <v>2212</v>
      </c>
      <c r="B149" s="367" t="s">
        <v>1897</v>
      </c>
      <c r="C149" s="367" t="s">
        <v>1937</v>
      </c>
      <c r="D149" s="367" t="s">
        <v>2038</v>
      </c>
      <c r="E149" s="367" t="s">
        <v>2039</v>
      </c>
      <c r="F149" s="370"/>
      <c r="G149" s="370"/>
      <c r="H149" s="370"/>
      <c r="I149" s="370"/>
      <c r="J149" s="370"/>
      <c r="K149" s="370"/>
      <c r="L149" s="370"/>
      <c r="M149" s="370"/>
      <c r="N149" s="370">
        <v>2</v>
      </c>
      <c r="O149" s="370">
        <v>2002</v>
      </c>
      <c r="P149" s="390"/>
      <c r="Q149" s="371">
        <v>1001</v>
      </c>
    </row>
    <row r="150" spans="1:17" ht="14.4" customHeight="1" x14ac:dyDescent="0.3">
      <c r="A150" s="366" t="s">
        <v>2212</v>
      </c>
      <c r="B150" s="367" t="s">
        <v>1897</v>
      </c>
      <c r="C150" s="367" t="s">
        <v>1937</v>
      </c>
      <c r="D150" s="367" t="s">
        <v>2058</v>
      </c>
      <c r="E150" s="367" t="s">
        <v>2059</v>
      </c>
      <c r="F150" s="370">
        <v>1</v>
      </c>
      <c r="G150" s="370">
        <v>1791</v>
      </c>
      <c r="H150" s="370">
        <v>1</v>
      </c>
      <c r="I150" s="370">
        <v>1791</v>
      </c>
      <c r="J150" s="370"/>
      <c r="K150" s="370"/>
      <c r="L150" s="370"/>
      <c r="M150" s="370"/>
      <c r="N150" s="370"/>
      <c r="O150" s="370"/>
      <c r="P150" s="390"/>
      <c r="Q150" s="371"/>
    </row>
    <row r="151" spans="1:17" ht="14.4" customHeight="1" x14ac:dyDescent="0.3">
      <c r="A151" s="366" t="s">
        <v>2212</v>
      </c>
      <c r="B151" s="367" t="s">
        <v>1897</v>
      </c>
      <c r="C151" s="367" t="s">
        <v>1937</v>
      </c>
      <c r="D151" s="367" t="s">
        <v>2064</v>
      </c>
      <c r="E151" s="367" t="s">
        <v>2065</v>
      </c>
      <c r="F151" s="370">
        <v>1</v>
      </c>
      <c r="G151" s="370">
        <v>239</v>
      </c>
      <c r="H151" s="370">
        <v>1</v>
      </c>
      <c r="I151" s="370">
        <v>239</v>
      </c>
      <c r="J151" s="370"/>
      <c r="K151" s="370"/>
      <c r="L151" s="370"/>
      <c r="M151" s="370"/>
      <c r="N151" s="370"/>
      <c r="O151" s="370"/>
      <c r="P151" s="390"/>
      <c r="Q151" s="371"/>
    </row>
    <row r="152" spans="1:17" ht="14.4" customHeight="1" x14ac:dyDescent="0.3">
      <c r="A152" s="366" t="s">
        <v>2212</v>
      </c>
      <c r="B152" s="367" t="s">
        <v>1897</v>
      </c>
      <c r="C152" s="367" t="s">
        <v>1937</v>
      </c>
      <c r="D152" s="367" t="s">
        <v>2074</v>
      </c>
      <c r="E152" s="367" t="s">
        <v>2075</v>
      </c>
      <c r="F152" s="370">
        <v>6</v>
      </c>
      <c r="G152" s="370">
        <v>996</v>
      </c>
      <c r="H152" s="370">
        <v>1</v>
      </c>
      <c r="I152" s="370">
        <v>166</v>
      </c>
      <c r="J152" s="370">
        <v>1</v>
      </c>
      <c r="K152" s="370">
        <v>167</v>
      </c>
      <c r="L152" s="370">
        <v>0.1676706827309237</v>
      </c>
      <c r="M152" s="370">
        <v>167</v>
      </c>
      <c r="N152" s="370">
        <v>8</v>
      </c>
      <c r="O152" s="370">
        <v>928</v>
      </c>
      <c r="P152" s="390">
        <v>0.93172690763052213</v>
      </c>
      <c r="Q152" s="371">
        <v>116</v>
      </c>
    </row>
    <row r="153" spans="1:17" ht="14.4" customHeight="1" x14ac:dyDescent="0.3">
      <c r="A153" s="366" t="s">
        <v>2212</v>
      </c>
      <c r="B153" s="367" t="s">
        <v>1897</v>
      </c>
      <c r="C153" s="367" t="s">
        <v>1937</v>
      </c>
      <c r="D153" s="367" t="s">
        <v>2076</v>
      </c>
      <c r="E153" s="367" t="s">
        <v>2077</v>
      </c>
      <c r="F153" s="370">
        <v>2</v>
      </c>
      <c r="G153" s="370">
        <v>662</v>
      </c>
      <c r="H153" s="370">
        <v>1</v>
      </c>
      <c r="I153" s="370">
        <v>331</v>
      </c>
      <c r="J153" s="370">
        <v>3</v>
      </c>
      <c r="K153" s="370">
        <v>996</v>
      </c>
      <c r="L153" s="370">
        <v>1.5045317220543806</v>
      </c>
      <c r="M153" s="370">
        <v>332</v>
      </c>
      <c r="N153" s="370">
        <v>1</v>
      </c>
      <c r="O153" s="370">
        <v>232</v>
      </c>
      <c r="P153" s="390">
        <v>0.35045317220543809</v>
      </c>
      <c r="Q153" s="371">
        <v>232</v>
      </c>
    </row>
    <row r="154" spans="1:17" ht="14.4" customHeight="1" x14ac:dyDescent="0.3">
      <c r="A154" s="366" t="s">
        <v>2212</v>
      </c>
      <c r="B154" s="367" t="s">
        <v>1897</v>
      </c>
      <c r="C154" s="367" t="s">
        <v>1937</v>
      </c>
      <c r="D154" s="367" t="s">
        <v>2143</v>
      </c>
      <c r="E154" s="367" t="s">
        <v>2144</v>
      </c>
      <c r="F154" s="370"/>
      <c r="G154" s="370"/>
      <c r="H154" s="370"/>
      <c r="I154" s="370"/>
      <c r="J154" s="370"/>
      <c r="K154" s="370"/>
      <c r="L154" s="370"/>
      <c r="M154" s="370"/>
      <c r="N154" s="370">
        <v>5</v>
      </c>
      <c r="O154" s="370">
        <v>0</v>
      </c>
      <c r="P154" s="390"/>
      <c r="Q154" s="371">
        <v>0</v>
      </c>
    </row>
    <row r="155" spans="1:17" ht="14.4" customHeight="1" x14ac:dyDescent="0.3">
      <c r="A155" s="366" t="s">
        <v>2213</v>
      </c>
      <c r="B155" s="367" t="s">
        <v>1897</v>
      </c>
      <c r="C155" s="367" t="s">
        <v>1937</v>
      </c>
      <c r="D155" s="367" t="s">
        <v>1944</v>
      </c>
      <c r="E155" s="367" t="s">
        <v>1945</v>
      </c>
      <c r="F155" s="370"/>
      <c r="G155" s="370"/>
      <c r="H155" s="370"/>
      <c r="I155" s="370"/>
      <c r="J155" s="370">
        <v>1</v>
      </c>
      <c r="K155" s="370">
        <v>34</v>
      </c>
      <c r="L155" s="370"/>
      <c r="M155" s="370">
        <v>34</v>
      </c>
      <c r="N155" s="370"/>
      <c r="O155" s="370"/>
      <c r="P155" s="390"/>
      <c r="Q155" s="371"/>
    </row>
    <row r="156" spans="1:17" ht="14.4" customHeight="1" x14ac:dyDescent="0.3">
      <c r="A156" s="366" t="s">
        <v>2213</v>
      </c>
      <c r="B156" s="367" t="s">
        <v>1897</v>
      </c>
      <c r="C156" s="367" t="s">
        <v>1937</v>
      </c>
      <c r="D156" s="367" t="s">
        <v>2074</v>
      </c>
      <c r="E156" s="367" t="s">
        <v>2075</v>
      </c>
      <c r="F156" s="370">
        <v>1</v>
      </c>
      <c r="G156" s="370">
        <v>166</v>
      </c>
      <c r="H156" s="370">
        <v>1</v>
      </c>
      <c r="I156" s="370">
        <v>166</v>
      </c>
      <c r="J156" s="370">
        <v>2</v>
      </c>
      <c r="K156" s="370">
        <v>334</v>
      </c>
      <c r="L156" s="370">
        <v>2.0120481927710845</v>
      </c>
      <c r="M156" s="370">
        <v>167</v>
      </c>
      <c r="N156" s="370"/>
      <c r="O156" s="370"/>
      <c r="P156" s="390"/>
      <c r="Q156" s="371"/>
    </row>
    <row r="157" spans="1:17" ht="14.4" customHeight="1" x14ac:dyDescent="0.3">
      <c r="A157" s="366" t="s">
        <v>2213</v>
      </c>
      <c r="B157" s="367" t="s">
        <v>1897</v>
      </c>
      <c r="C157" s="367" t="s">
        <v>1937</v>
      </c>
      <c r="D157" s="367" t="s">
        <v>2076</v>
      </c>
      <c r="E157" s="367" t="s">
        <v>2077</v>
      </c>
      <c r="F157" s="370">
        <v>1</v>
      </c>
      <c r="G157" s="370">
        <v>331</v>
      </c>
      <c r="H157" s="370">
        <v>1</v>
      </c>
      <c r="I157" s="370">
        <v>331</v>
      </c>
      <c r="J157" s="370"/>
      <c r="K157" s="370"/>
      <c r="L157" s="370"/>
      <c r="M157" s="370"/>
      <c r="N157" s="370"/>
      <c r="O157" s="370"/>
      <c r="P157" s="390"/>
      <c r="Q157" s="371"/>
    </row>
    <row r="158" spans="1:17" ht="14.4" customHeight="1" x14ac:dyDescent="0.3">
      <c r="A158" s="366" t="s">
        <v>2214</v>
      </c>
      <c r="B158" s="367" t="s">
        <v>1897</v>
      </c>
      <c r="C158" s="367" t="s">
        <v>1937</v>
      </c>
      <c r="D158" s="367" t="s">
        <v>1944</v>
      </c>
      <c r="E158" s="367" t="s">
        <v>1945</v>
      </c>
      <c r="F158" s="370">
        <v>2</v>
      </c>
      <c r="G158" s="370">
        <v>68</v>
      </c>
      <c r="H158" s="370">
        <v>1</v>
      </c>
      <c r="I158" s="370">
        <v>34</v>
      </c>
      <c r="J158" s="370">
        <v>1</v>
      </c>
      <c r="K158" s="370">
        <v>34</v>
      </c>
      <c r="L158" s="370">
        <v>0.5</v>
      </c>
      <c r="M158" s="370">
        <v>34</v>
      </c>
      <c r="N158" s="370">
        <v>1</v>
      </c>
      <c r="O158" s="370">
        <v>34</v>
      </c>
      <c r="P158" s="390">
        <v>0.5</v>
      </c>
      <c r="Q158" s="371">
        <v>34</v>
      </c>
    </row>
    <row r="159" spans="1:17" ht="14.4" customHeight="1" x14ac:dyDescent="0.3">
      <c r="A159" s="366" t="s">
        <v>2214</v>
      </c>
      <c r="B159" s="367" t="s">
        <v>1897</v>
      </c>
      <c r="C159" s="367" t="s">
        <v>1937</v>
      </c>
      <c r="D159" s="367" t="s">
        <v>1948</v>
      </c>
      <c r="E159" s="367" t="s">
        <v>1949</v>
      </c>
      <c r="F159" s="370">
        <v>1</v>
      </c>
      <c r="G159" s="370">
        <v>75</v>
      </c>
      <c r="H159" s="370">
        <v>1</v>
      </c>
      <c r="I159" s="370">
        <v>75</v>
      </c>
      <c r="J159" s="370"/>
      <c r="K159" s="370"/>
      <c r="L159" s="370"/>
      <c r="M159" s="370"/>
      <c r="N159" s="370"/>
      <c r="O159" s="370"/>
      <c r="P159" s="390"/>
      <c r="Q159" s="371"/>
    </row>
    <row r="160" spans="1:17" ht="14.4" customHeight="1" x14ac:dyDescent="0.3">
      <c r="A160" s="366" t="s">
        <v>2214</v>
      </c>
      <c r="B160" s="367" t="s">
        <v>1897</v>
      </c>
      <c r="C160" s="367" t="s">
        <v>1937</v>
      </c>
      <c r="D160" s="367" t="s">
        <v>1988</v>
      </c>
      <c r="E160" s="367" t="s">
        <v>1989</v>
      </c>
      <c r="F160" s="370"/>
      <c r="G160" s="370"/>
      <c r="H160" s="370"/>
      <c r="I160" s="370"/>
      <c r="J160" s="370"/>
      <c r="K160" s="370"/>
      <c r="L160" s="370"/>
      <c r="M160" s="370"/>
      <c r="N160" s="370">
        <v>0</v>
      </c>
      <c r="O160" s="370">
        <v>0</v>
      </c>
      <c r="P160" s="390"/>
      <c r="Q160" s="371"/>
    </row>
    <row r="161" spans="1:17" ht="14.4" customHeight="1" x14ac:dyDescent="0.3">
      <c r="A161" s="366" t="s">
        <v>2214</v>
      </c>
      <c r="B161" s="367" t="s">
        <v>1897</v>
      </c>
      <c r="C161" s="367" t="s">
        <v>1937</v>
      </c>
      <c r="D161" s="367" t="s">
        <v>1992</v>
      </c>
      <c r="E161" s="367" t="s">
        <v>1993</v>
      </c>
      <c r="F161" s="370">
        <v>1</v>
      </c>
      <c r="G161" s="370">
        <v>478</v>
      </c>
      <c r="H161" s="370">
        <v>1</v>
      </c>
      <c r="I161" s="370">
        <v>478</v>
      </c>
      <c r="J161" s="370"/>
      <c r="K161" s="370"/>
      <c r="L161" s="370"/>
      <c r="M161" s="370"/>
      <c r="N161" s="370">
        <v>1</v>
      </c>
      <c r="O161" s="370">
        <v>481</v>
      </c>
      <c r="P161" s="390">
        <v>1.006276150627615</v>
      </c>
      <c r="Q161" s="371">
        <v>481</v>
      </c>
    </row>
    <row r="162" spans="1:17" ht="14.4" customHeight="1" x14ac:dyDescent="0.3">
      <c r="A162" s="366" t="s">
        <v>2214</v>
      </c>
      <c r="B162" s="367" t="s">
        <v>1897</v>
      </c>
      <c r="C162" s="367" t="s">
        <v>1937</v>
      </c>
      <c r="D162" s="367" t="s">
        <v>2012</v>
      </c>
      <c r="E162" s="367" t="s">
        <v>2013</v>
      </c>
      <c r="F162" s="370">
        <v>1</v>
      </c>
      <c r="G162" s="370">
        <v>1988</v>
      </c>
      <c r="H162" s="370">
        <v>1</v>
      </c>
      <c r="I162" s="370">
        <v>1988</v>
      </c>
      <c r="J162" s="370"/>
      <c r="K162" s="370"/>
      <c r="L162" s="370"/>
      <c r="M162" s="370"/>
      <c r="N162" s="370"/>
      <c r="O162" s="370"/>
      <c r="P162" s="390"/>
      <c r="Q162" s="371"/>
    </row>
    <row r="163" spans="1:17" ht="14.4" customHeight="1" x14ac:dyDescent="0.3">
      <c r="A163" s="366" t="s">
        <v>2214</v>
      </c>
      <c r="B163" s="367" t="s">
        <v>1897</v>
      </c>
      <c r="C163" s="367" t="s">
        <v>1937</v>
      </c>
      <c r="D163" s="367" t="s">
        <v>2074</v>
      </c>
      <c r="E163" s="367" t="s">
        <v>2075</v>
      </c>
      <c r="F163" s="370">
        <v>1</v>
      </c>
      <c r="G163" s="370">
        <v>166</v>
      </c>
      <c r="H163" s="370">
        <v>1</v>
      </c>
      <c r="I163" s="370">
        <v>166</v>
      </c>
      <c r="J163" s="370">
        <v>1</v>
      </c>
      <c r="K163" s="370">
        <v>167</v>
      </c>
      <c r="L163" s="370">
        <v>1.0060240963855422</v>
      </c>
      <c r="M163" s="370">
        <v>167</v>
      </c>
      <c r="N163" s="370">
        <v>1</v>
      </c>
      <c r="O163" s="370">
        <v>116</v>
      </c>
      <c r="P163" s="390">
        <v>0.6987951807228916</v>
      </c>
      <c r="Q163" s="371">
        <v>116</v>
      </c>
    </row>
    <row r="164" spans="1:17" ht="14.4" customHeight="1" x14ac:dyDescent="0.3">
      <c r="A164" s="366" t="s">
        <v>2214</v>
      </c>
      <c r="B164" s="367" t="s">
        <v>1897</v>
      </c>
      <c r="C164" s="367" t="s">
        <v>1937</v>
      </c>
      <c r="D164" s="367" t="s">
        <v>2076</v>
      </c>
      <c r="E164" s="367" t="s">
        <v>2077</v>
      </c>
      <c r="F164" s="370">
        <v>1</v>
      </c>
      <c r="G164" s="370">
        <v>331</v>
      </c>
      <c r="H164" s="370">
        <v>1</v>
      </c>
      <c r="I164" s="370">
        <v>331</v>
      </c>
      <c r="J164" s="370"/>
      <c r="K164" s="370"/>
      <c r="L164" s="370"/>
      <c r="M164" s="370"/>
      <c r="N164" s="370">
        <v>1</v>
      </c>
      <c r="O164" s="370">
        <v>232</v>
      </c>
      <c r="P164" s="390">
        <v>0.70090634441087618</v>
      </c>
      <c r="Q164" s="371">
        <v>232</v>
      </c>
    </row>
    <row r="165" spans="1:17" ht="14.4" customHeight="1" x14ac:dyDescent="0.3">
      <c r="A165" s="366" t="s">
        <v>2214</v>
      </c>
      <c r="B165" s="367" t="s">
        <v>1897</v>
      </c>
      <c r="C165" s="367" t="s">
        <v>1937</v>
      </c>
      <c r="D165" s="367" t="s">
        <v>2092</v>
      </c>
      <c r="E165" s="367" t="s">
        <v>2093</v>
      </c>
      <c r="F165" s="370"/>
      <c r="G165" s="370"/>
      <c r="H165" s="370"/>
      <c r="I165" s="370"/>
      <c r="J165" s="370"/>
      <c r="K165" s="370"/>
      <c r="L165" s="370"/>
      <c r="M165" s="370"/>
      <c r="N165" s="370">
        <v>8</v>
      </c>
      <c r="O165" s="370">
        <v>6464</v>
      </c>
      <c r="P165" s="390"/>
      <c r="Q165" s="371">
        <v>808</v>
      </c>
    </row>
    <row r="166" spans="1:17" ht="14.4" customHeight="1" x14ac:dyDescent="0.3">
      <c r="A166" s="366" t="s">
        <v>2214</v>
      </c>
      <c r="B166" s="367" t="s">
        <v>1897</v>
      </c>
      <c r="C166" s="367" t="s">
        <v>1937</v>
      </c>
      <c r="D166" s="367" t="s">
        <v>2143</v>
      </c>
      <c r="E166" s="367" t="s">
        <v>2144</v>
      </c>
      <c r="F166" s="370"/>
      <c r="G166" s="370"/>
      <c r="H166" s="370"/>
      <c r="I166" s="370"/>
      <c r="J166" s="370"/>
      <c r="K166" s="370"/>
      <c r="L166" s="370"/>
      <c r="M166" s="370"/>
      <c r="N166" s="370">
        <v>0</v>
      </c>
      <c r="O166" s="370">
        <v>0</v>
      </c>
      <c r="P166" s="390"/>
      <c r="Q166" s="371"/>
    </row>
    <row r="167" spans="1:17" ht="14.4" customHeight="1" x14ac:dyDescent="0.3">
      <c r="A167" s="366" t="s">
        <v>2215</v>
      </c>
      <c r="B167" s="367" t="s">
        <v>1897</v>
      </c>
      <c r="C167" s="367" t="s">
        <v>1937</v>
      </c>
      <c r="D167" s="367" t="s">
        <v>1942</v>
      </c>
      <c r="E167" s="367" t="s">
        <v>1943</v>
      </c>
      <c r="F167" s="370">
        <v>1</v>
      </c>
      <c r="G167" s="370">
        <v>0</v>
      </c>
      <c r="H167" s="370"/>
      <c r="I167" s="370">
        <v>0</v>
      </c>
      <c r="J167" s="370"/>
      <c r="K167" s="370"/>
      <c r="L167" s="370"/>
      <c r="M167" s="370"/>
      <c r="N167" s="370"/>
      <c r="O167" s="370"/>
      <c r="P167" s="390"/>
      <c r="Q167" s="371"/>
    </row>
    <row r="168" spans="1:17" ht="14.4" customHeight="1" x14ac:dyDescent="0.3">
      <c r="A168" s="366" t="s">
        <v>2215</v>
      </c>
      <c r="B168" s="367" t="s">
        <v>1897</v>
      </c>
      <c r="C168" s="367" t="s">
        <v>1937</v>
      </c>
      <c r="D168" s="367" t="s">
        <v>1948</v>
      </c>
      <c r="E168" s="367" t="s">
        <v>1949</v>
      </c>
      <c r="F168" s="370"/>
      <c r="G168" s="370"/>
      <c r="H168" s="370"/>
      <c r="I168" s="370"/>
      <c r="J168" s="370">
        <v>1</v>
      </c>
      <c r="K168" s="370">
        <v>75</v>
      </c>
      <c r="L168" s="370"/>
      <c r="M168" s="370">
        <v>75</v>
      </c>
      <c r="N168" s="370">
        <v>1</v>
      </c>
      <c r="O168" s="370">
        <v>81</v>
      </c>
      <c r="P168" s="390"/>
      <c r="Q168" s="371">
        <v>81</v>
      </c>
    </row>
    <row r="169" spans="1:17" ht="14.4" customHeight="1" x14ac:dyDescent="0.3">
      <c r="A169" s="366" t="s">
        <v>2215</v>
      </c>
      <c r="B169" s="367" t="s">
        <v>1897</v>
      </c>
      <c r="C169" s="367" t="s">
        <v>1937</v>
      </c>
      <c r="D169" s="367" t="s">
        <v>2012</v>
      </c>
      <c r="E169" s="367" t="s">
        <v>2013</v>
      </c>
      <c r="F169" s="370"/>
      <c r="G169" s="370"/>
      <c r="H169" s="370"/>
      <c r="I169" s="370"/>
      <c r="J169" s="370"/>
      <c r="K169" s="370"/>
      <c r="L169" s="370"/>
      <c r="M169" s="370"/>
      <c r="N169" s="370">
        <v>1</v>
      </c>
      <c r="O169" s="370">
        <v>2000</v>
      </c>
      <c r="P169" s="390"/>
      <c r="Q169" s="371">
        <v>2000</v>
      </c>
    </row>
    <row r="170" spans="1:17" ht="14.4" customHeight="1" x14ac:dyDescent="0.3">
      <c r="A170" s="366" t="s">
        <v>2215</v>
      </c>
      <c r="B170" s="367" t="s">
        <v>1897</v>
      </c>
      <c r="C170" s="367" t="s">
        <v>1937</v>
      </c>
      <c r="D170" s="367" t="s">
        <v>2074</v>
      </c>
      <c r="E170" s="367" t="s">
        <v>2075</v>
      </c>
      <c r="F170" s="370">
        <v>2</v>
      </c>
      <c r="G170" s="370">
        <v>332</v>
      </c>
      <c r="H170" s="370">
        <v>1</v>
      </c>
      <c r="I170" s="370">
        <v>166</v>
      </c>
      <c r="J170" s="370">
        <v>1</v>
      </c>
      <c r="K170" s="370">
        <v>167</v>
      </c>
      <c r="L170" s="370">
        <v>0.50301204819277112</v>
      </c>
      <c r="M170" s="370">
        <v>167</v>
      </c>
      <c r="N170" s="370">
        <v>4</v>
      </c>
      <c r="O170" s="370">
        <v>464</v>
      </c>
      <c r="P170" s="390">
        <v>1.3975903614457832</v>
      </c>
      <c r="Q170" s="371">
        <v>116</v>
      </c>
    </row>
    <row r="171" spans="1:17" ht="14.4" customHeight="1" x14ac:dyDescent="0.3">
      <c r="A171" s="366" t="s">
        <v>2215</v>
      </c>
      <c r="B171" s="367" t="s">
        <v>1897</v>
      </c>
      <c r="C171" s="367" t="s">
        <v>1937</v>
      </c>
      <c r="D171" s="367" t="s">
        <v>2076</v>
      </c>
      <c r="E171" s="367" t="s">
        <v>2077</v>
      </c>
      <c r="F171" s="370"/>
      <c r="G171" s="370"/>
      <c r="H171" s="370"/>
      <c r="I171" s="370"/>
      <c r="J171" s="370">
        <v>2</v>
      </c>
      <c r="K171" s="370">
        <v>664</v>
      </c>
      <c r="L171" s="370"/>
      <c r="M171" s="370">
        <v>332</v>
      </c>
      <c r="N171" s="370">
        <v>1</v>
      </c>
      <c r="O171" s="370">
        <v>232</v>
      </c>
      <c r="P171" s="390"/>
      <c r="Q171" s="371">
        <v>232</v>
      </c>
    </row>
    <row r="172" spans="1:17" ht="14.4" customHeight="1" x14ac:dyDescent="0.3">
      <c r="A172" s="366" t="s">
        <v>2215</v>
      </c>
      <c r="B172" s="367" t="s">
        <v>1897</v>
      </c>
      <c r="C172" s="367" t="s">
        <v>1937</v>
      </c>
      <c r="D172" s="367" t="s">
        <v>2100</v>
      </c>
      <c r="E172" s="367" t="s">
        <v>2101</v>
      </c>
      <c r="F172" s="370"/>
      <c r="G172" s="370"/>
      <c r="H172" s="370"/>
      <c r="I172" s="370"/>
      <c r="J172" s="370">
        <v>1</v>
      </c>
      <c r="K172" s="370">
        <v>1150</v>
      </c>
      <c r="L172" s="370"/>
      <c r="M172" s="370">
        <v>1150</v>
      </c>
      <c r="N172" s="370"/>
      <c r="O172" s="370"/>
      <c r="P172" s="390"/>
      <c r="Q172" s="371"/>
    </row>
    <row r="173" spans="1:17" ht="14.4" customHeight="1" x14ac:dyDescent="0.3">
      <c r="A173" s="366" t="s">
        <v>2216</v>
      </c>
      <c r="B173" s="367" t="s">
        <v>1897</v>
      </c>
      <c r="C173" s="367" t="s">
        <v>1937</v>
      </c>
      <c r="D173" s="367" t="s">
        <v>1942</v>
      </c>
      <c r="E173" s="367" t="s">
        <v>1943</v>
      </c>
      <c r="F173" s="370"/>
      <c r="G173" s="370"/>
      <c r="H173" s="370"/>
      <c r="I173" s="370"/>
      <c r="J173" s="370">
        <v>1</v>
      </c>
      <c r="K173" s="370">
        <v>0</v>
      </c>
      <c r="L173" s="370"/>
      <c r="M173" s="370">
        <v>0</v>
      </c>
      <c r="N173" s="370"/>
      <c r="O173" s="370"/>
      <c r="P173" s="390"/>
      <c r="Q173" s="371"/>
    </row>
    <row r="174" spans="1:17" ht="14.4" customHeight="1" x14ac:dyDescent="0.3">
      <c r="A174" s="366" t="s">
        <v>2216</v>
      </c>
      <c r="B174" s="367" t="s">
        <v>1897</v>
      </c>
      <c r="C174" s="367" t="s">
        <v>1937</v>
      </c>
      <c r="D174" s="367" t="s">
        <v>1944</v>
      </c>
      <c r="E174" s="367" t="s">
        <v>1945</v>
      </c>
      <c r="F174" s="370"/>
      <c r="G174" s="370"/>
      <c r="H174" s="370"/>
      <c r="I174" s="370"/>
      <c r="J174" s="370">
        <v>1</v>
      </c>
      <c r="K174" s="370">
        <v>34</v>
      </c>
      <c r="L174" s="370"/>
      <c r="M174" s="370">
        <v>34</v>
      </c>
      <c r="N174" s="370">
        <v>4</v>
      </c>
      <c r="O174" s="370">
        <v>136</v>
      </c>
      <c r="P174" s="390"/>
      <c r="Q174" s="371">
        <v>34</v>
      </c>
    </row>
    <row r="175" spans="1:17" ht="14.4" customHeight="1" x14ac:dyDescent="0.3">
      <c r="A175" s="366" t="s">
        <v>2216</v>
      </c>
      <c r="B175" s="367" t="s">
        <v>1897</v>
      </c>
      <c r="C175" s="367" t="s">
        <v>1937</v>
      </c>
      <c r="D175" s="367" t="s">
        <v>1948</v>
      </c>
      <c r="E175" s="367" t="s">
        <v>1949</v>
      </c>
      <c r="F175" s="370"/>
      <c r="G175" s="370"/>
      <c r="H175" s="370"/>
      <c r="I175" s="370"/>
      <c r="J175" s="370"/>
      <c r="K175" s="370"/>
      <c r="L175" s="370"/>
      <c r="M175" s="370"/>
      <c r="N175" s="370">
        <v>1</v>
      </c>
      <c r="O175" s="370">
        <v>81</v>
      </c>
      <c r="P175" s="390"/>
      <c r="Q175" s="371">
        <v>81</v>
      </c>
    </row>
    <row r="176" spans="1:17" ht="14.4" customHeight="1" x14ac:dyDescent="0.3">
      <c r="A176" s="366" t="s">
        <v>2216</v>
      </c>
      <c r="B176" s="367" t="s">
        <v>1897</v>
      </c>
      <c r="C176" s="367" t="s">
        <v>1937</v>
      </c>
      <c r="D176" s="367" t="s">
        <v>1976</v>
      </c>
      <c r="E176" s="367" t="s">
        <v>1977</v>
      </c>
      <c r="F176" s="370">
        <v>1</v>
      </c>
      <c r="G176" s="370">
        <v>654</v>
      </c>
      <c r="H176" s="370">
        <v>1</v>
      </c>
      <c r="I176" s="370">
        <v>654</v>
      </c>
      <c r="J176" s="370"/>
      <c r="K176" s="370"/>
      <c r="L176" s="370"/>
      <c r="M176" s="370"/>
      <c r="N176" s="370"/>
      <c r="O176" s="370"/>
      <c r="P176" s="390"/>
      <c r="Q176" s="371"/>
    </row>
    <row r="177" spans="1:17" ht="14.4" customHeight="1" x14ac:dyDescent="0.3">
      <c r="A177" s="366" t="s">
        <v>2216</v>
      </c>
      <c r="B177" s="367" t="s">
        <v>1897</v>
      </c>
      <c r="C177" s="367" t="s">
        <v>1937</v>
      </c>
      <c r="D177" s="367" t="s">
        <v>2064</v>
      </c>
      <c r="E177" s="367" t="s">
        <v>2065</v>
      </c>
      <c r="F177" s="370"/>
      <c r="G177" s="370"/>
      <c r="H177" s="370"/>
      <c r="I177" s="370"/>
      <c r="J177" s="370"/>
      <c r="K177" s="370"/>
      <c r="L177" s="370"/>
      <c r="M177" s="370"/>
      <c r="N177" s="370">
        <v>1</v>
      </c>
      <c r="O177" s="370">
        <v>241</v>
      </c>
      <c r="P177" s="390"/>
      <c r="Q177" s="371">
        <v>241</v>
      </c>
    </row>
    <row r="178" spans="1:17" ht="14.4" customHeight="1" x14ac:dyDescent="0.3">
      <c r="A178" s="366" t="s">
        <v>2216</v>
      </c>
      <c r="B178" s="367" t="s">
        <v>1897</v>
      </c>
      <c r="C178" s="367" t="s">
        <v>1937</v>
      </c>
      <c r="D178" s="367" t="s">
        <v>2074</v>
      </c>
      <c r="E178" s="367" t="s">
        <v>2075</v>
      </c>
      <c r="F178" s="370">
        <v>15</v>
      </c>
      <c r="G178" s="370">
        <v>2490</v>
      </c>
      <c r="H178" s="370">
        <v>1</v>
      </c>
      <c r="I178" s="370">
        <v>166</v>
      </c>
      <c r="J178" s="370">
        <v>5</v>
      </c>
      <c r="K178" s="370">
        <v>835</v>
      </c>
      <c r="L178" s="370">
        <v>0.3353413654618474</v>
      </c>
      <c r="M178" s="370">
        <v>167</v>
      </c>
      <c r="N178" s="370">
        <v>15</v>
      </c>
      <c r="O178" s="370">
        <v>1740</v>
      </c>
      <c r="P178" s="390">
        <v>0.6987951807228916</v>
      </c>
      <c r="Q178" s="371">
        <v>116</v>
      </c>
    </row>
    <row r="179" spans="1:17" ht="14.4" customHeight="1" x14ac:dyDescent="0.3">
      <c r="A179" s="366" t="s">
        <v>2216</v>
      </c>
      <c r="B179" s="367" t="s">
        <v>1897</v>
      </c>
      <c r="C179" s="367" t="s">
        <v>1937</v>
      </c>
      <c r="D179" s="367" t="s">
        <v>2076</v>
      </c>
      <c r="E179" s="367" t="s">
        <v>2077</v>
      </c>
      <c r="F179" s="370">
        <v>3</v>
      </c>
      <c r="G179" s="370">
        <v>993</v>
      </c>
      <c r="H179" s="370">
        <v>1</v>
      </c>
      <c r="I179" s="370">
        <v>331</v>
      </c>
      <c r="J179" s="370">
        <v>3</v>
      </c>
      <c r="K179" s="370">
        <v>996</v>
      </c>
      <c r="L179" s="370">
        <v>1.0030211480362539</v>
      </c>
      <c r="M179" s="370">
        <v>332</v>
      </c>
      <c r="N179" s="370">
        <v>2</v>
      </c>
      <c r="O179" s="370">
        <v>464</v>
      </c>
      <c r="P179" s="390">
        <v>0.46727089627391744</v>
      </c>
      <c r="Q179" s="371">
        <v>232</v>
      </c>
    </row>
    <row r="180" spans="1:17" ht="14.4" customHeight="1" x14ac:dyDescent="0.3">
      <c r="A180" s="366" t="s">
        <v>2216</v>
      </c>
      <c r="B180" s="367" t="s">
        <v>1897</v>
      </c>
      <c r="C180" s="367" t="s">
        <v>1937</v>
      </c>
      <c r="D180" s="367" t="s">
        <v>2080</v>
      </c>
      <c r="E180" s="367" t="s">
        <v>2081</v>
      </c>
      <c r="F180" s="370">
        <v>6</v>
      </c>
      <c r="G180" s="370">
        <v>2880</v>
      </c>
      <c r="H180" s="370">
        <v>1</v>
      </c>
      <c r="I180" s="370">
        <v>480</v>
      </c>
      <c r="J180" s="370">
        <v>1</v>
      </c>
      <c r="K180" s="370">
        <v>482</v>
      </c>
      <c r="L180" s="370">
        <v>0.1673611111111111</v>
      </c>
      <c r="M180" s="370">
        <v>482</v>
      </c>
      <c r="N180" s="370">
        <v>5</v>
      </c>
      <c r="O180" s="370">
        <v>2425</v>
      </c>
      <c r="P180" s="390">
        <v>0.84201388888888884</v>
      </c>
      <c r="Q180" s="371">
        <v>485</v>
      </c>
    </row>
    <row r="181" spans="1:17" ht="14.4" customHeight="1" x14ac:dyDescent="0.3">
      <c r="A181" s="366" t="s">
        <v>2216</v>
      </c>
      <c r="B181" s="367" t="s">
        <v>1897</v>
      </c>
      <c r="C181" s="367" t="s">
        <v>1937</v>
      </c>
      <c r="D181" s="367" t="s">
        <v>2082</v>
      </c>
      <c r="E181" s="367" t="s">
        <v>2083</v>
      </c>
      <c r="F181" s="370">
        <v>10</v>
      </c>
      <c r="G181" s="370">
        <v>10110</v>
      </c>
      <c r="H181" s="370">
        <v>1</v>
      </c>
      <c r="I181" s="370">
        <v>1011</v>
      </c>
      <c r="J181" s="370"/>
      <c r="K181" s="370"/>
      <c r="L181" s="370"/>
      <c r="M181" s="370"/>
      <c r="N181" s="370"/>
      <c r="O181" s="370"/>
      <c r="P181" s="390"/>
      <c r="Q181" s="371"/>
    </row>
    <row r="182" spans="1:17" ht="14.4" customHeight="1" x14ac:dyDescent="0.3">
      <c r="A182" s="366" t="s">
        <v>2216</v>
      </c>
      <c r="B182" s="367" t="s">
        <v>1897</v>
      </c>
      <c r="C182" s="367" t="s">
        <v>1937</v>
      </c>
      <c r="D182" s="367" t="s">
        <v>2092</v>
      </c>
      <c r="E182" s="367" t="s">
        <v>2093</v>
      </c>
      <c r="F182" s="370"/>
      <c r="G182" s="370"/>
      <c r="H182" s="370"/>
      <c r="I182" s="370"/>
      <c r="J182" s="370"/>
      <c r="K182" s="370"/>
      <c r="L182" s="370"/>
      <c r="M182" s="370"/>
      <c r="N182" s="370">
        <v>1</v>
      </c>
      <c r="O182" s="370">
        <v>808</v>
      </c>
      <c r="P182" s="390"/>
      <c r="Q182" s="371">
        <v>808</v>
      </c>
    </row>
    <row r="183" spans="1:17" ht="14.4" customHeight="1" x14ac:dyDescent="0.3">
      <c r="A183" s="366" t="s">
        <v>2216</v>
      </c>
      <c r="B183" s="367" t="s">
        <v>1897</v>
      </c>
      <c r="C183" s="367" t="s">
        <v>1937</v>
      </c>
      <c r="D183" s="367" t="s">
        <v>2123</v>
      </c>
      <c r="E183" s="367" t="s">
        <v>2124</v>
      </c>
      <c r="F183" s="370">
        <v>2</v>
      </c>
      <c r="G183" s="370">
        <v>396</v>
      </c>
      <c r="H183" s="370">
        <v>1</v>
      </c>
      <c r="I183" s="370">
        <v>198</v>
      </c>
      <c r="J183" s="370">
        <v>1</v>
      </c>
      <c r="K183" s="370">
        <v>199</v>
      </c>
      <c r="L183" s="370">
        <v>0.50252525252525249</v>
      </c>
      <c r="M183" s="370">
        <v>199</v>
      </c>
      <c r="N183" s="370">
        <v>5</v>
      </c>
      <c r="O183" s="370">
        <v>1000</v>
      </c>
      <c r="P183" s="390">
        <v>2.5252525252525251</v>
      </c>
      <c r="Q183" s="371">
        <v>200</v>
      </c>
    </row>
    <row r="184" spans="1:17" ht="14.4" customHeight="1" x14ac:dyDescent="0.3">
      <c r="A184" s="366" t="s">
        <v>2217</v>
      </c>
      <c r="B184" s="367" t="s">
        <v>1897</v>
      </c>
      <c r="C184" s="367" t="s">
        <v>1937</v>
      </c>
      <c r="D184" s="367" t="s">
        <v>2074</v>
      </c>
      <c r="E184" s="367" t="s">
        <v>2075</v>
      </c>
      <c r="F184" s="370"/>
      <c r="G184" s="370"/>
      <c r="H184" s="370"/>
      <c r="I184" s="370"/>
      <c r="J184" s="370">
        <v>1</v>
      </c>
      <c r="K184" s="370">
        <v>167</v>
      </c>
      <c r="L184" s="370"/>
      <c r="M184" s="370">
        <v>167</v>
      </c>
      <c r="N184" s="370"/>
      <c r="O184" s="370"/>
      <c r="P184" s="390"/>
      <c r="Q184" s="371"/>
    </row>
    <row r="185" spans="1:17" ht="14.4" customHeight="1" x14ac:dyDescent="0.3">
      <c r="A185" s="366" t="s">
        <v>2217</v>
      </c>
      <c r="B185" s="367" t="s">
        <v>1897</v>
      </c>
      <c r="C185" s="367" t="s">
        <v>1937</v>
      </c>
      <c r="D185" s="367" t="s">
        <v>2076</v>
      </c>
      <c r="E185" s="367" t="s">
        <v>2077</v>
      </c>
      <c r="F185" s="370">
        <v>1</v>
      </c>
      <c r="G185" s="370">
        <v>331</v>
      </c>
      <c r="H185" s="370">
        <v>1</v>
      </c>
      <c r="I185" s="370">
        <v>331</v>
      </c>
      <c r="J185" s="370"/>
      <c r="K185" s="370"/>
      <c r="L185" s="370"/>
      <c r="M185" s="370"/>
      <c r="N185" s="370"/>
      <c r="O185" s="370"/>
      <c r="P185" s="390"/>
      <c r="Q185" s="371"/>
    </row>
    <row r="186" spans="1:17" ht="14.4" customHeight="1" x14ac:dyDescent="0.3">
      <c r="A186" s="366" t="s">
        <v>2218</v>
      </c>
      <c r="B186" s="367" t="s">
        <v>1897</v>
      </c>
      <c r="C186" s="367" t="s">
        <v>1937</v>
      </c>
      <c r="D186" s="367" t="s">
        <v>1942</v>
      </c>
      <c r="E186" s="367" t="s">
        <v>1943</v>
      </c>
      <c r="F186" s="370"/>
      <c r="G186" s="370"/>
      <c r="H186" s="370"/>
      <c r="I186" s="370"/>
      <c r="J186" s="370">
        <v>1</v>
      </c>
      <c r="K186" s="370">
        <v>0</v>
      </c>
      <c r="L186" s="370"/>
      <c r="M186" s="370">
        <v>0</v>
      </c>
      <c r="N186" s="370">
        <v>1</v>
      </c>
      <c r="O186" s="370">
        <v>0</v>
      </c>
      <c r="P186" s="390"/>
      <c r="Q186" s="371">
        <v>0</v>
      </c>
    </row>
    <row r="187" spans="1:17" ht="14.4" customHeight="1" x14ac:dyDescent="0.3">
      <c r="A187" s="366" t="s">
        <v>2218</v>
      </c>
      <c r="B187" s="367" t="s">
        <v>1897</v>
      </c>
      <c r="C187" s="367" t="s">
        <v>1937</v>
      </c>
      <c r="D187" s="367" t="s">
        <v>1944</v>
      </c>
      <c r="E187" s="367" t="s">
        <v>1945</v>
      </c>
      <c r="F187" s="370"/>
      <c r="G187" s="370"/>
      <c r="H187" s="370"/>
      <c r="I187" s="370"/>
      <c r="J187" s="370">
        <v>1</v>
      </c>
      <c r="K187" s="370">
        <v>34</v>
      </c>
      <c r="L187" s="370"/>
      <c r="M187" s="370">
        <v>34</v>
      </c>
      <c r="N187" s="370">
        <v>2</v>
      </c>
      <c r="O187" s="370">
        <v>68</v>
      </c>
      <c r="P187" s="390"/>
      <c r="Q187" s="371">
        <v>34</v>
      </c>
    </row>
    <row r="188" spans="1:17" ht="14.4" customHeight="1" x14ac:dyDescent="0.3">
      <c r="A188" s="366" t="s">
        <v>2218</v>
      </c>
      <c r="B188" s="367" t="s">
        <v>1897</v>
      </c>
      <c r="C188" s="367" t="s">
        <v>1937</v>
      </c>
      <c r="D188" s="367" t="s">
        <v>1948</v>
      </c>
      <c r="E188" s="367" t="s">
        <v>1949</v>
      </c>
      <c r="F188" s="370">
        <v>1</v>
      </c>
      <c r="G188" s="370">
        <v>75</v>
      </c>
      <c r="H188" s="370">
        <v>1</v>
      </c>
      <c r="I188" s="370">
        <v>75</v>
      </c>
      <c r="J188" s="370"/>
      <c r="K188" s="370"/>
      <c r="L188" s="370"/>
      <c r="M188" s="370"/>
      <c r="N188" s="370"/>
      <c r="O188" s="370"/>
      <c r="P188" s="390"/>
      <c r="Q188" s="371"/>
    </row>
    <row r="189" spans="1:17" ht="14.4" customHeight="1" x14ac:dyDescent="0.3">
      <c r="A189" s="366" t="s">
        <v>2218</v>
      </c>
      <c r="B189" s="367" t="s">
        <v>1897</v>
      </c>
      <c r="C189" s="367" t="s">
        <v>1937</v>
      </c>
      <c r="D189" s="367" t="s">
        <v>1976</v>
      </c>
      <c r="E189" s="367" t="s">
        <v>1977</v>
      </c>
      <c r="F189" s="370">
        <v>2</v>
      </c>
      <c r="G189" s="370">
        <v>1308</v>
      </c>
      <c r="H189" s="370">
        <v>1</v>
      </c>
      <c r="I189" s="370">
        <v>654</v>
      </c>
      <c r="J189" s="370"/>
      <c r="K189" s="370"/>
      <c r="L189" s="370"/>
      <c r="M189" s="370"/>
      <c r="N189" s="370"/>
      <c r="O189" s="370"/>
      <c r="P189" s="390"/>
      <c r="Q189" s="371"/>
    </row>
    <row r="190" spans="1:17" ht="14.4" customHeight="1" x14ac:dyDescent="0.3">
      <c r="A190" s="366" t="s">
        <v>2218</v>
      </c>
      <c r="B190" s="367" t="s">
        <v>1897</v>
      </c>
      <c r="C190" s="367" t="s">
        <v>1937</v>
      </c>
      <c r="D190" s="367" t="s">
        <v>2064</v>
      </c>
      <c r="E190" s="367" t="s">
        <v>2065</v>
      </c>
      <c r="F190" s="370"/>
      <c r="G190" s="370"/>
      <c r="H190" s="370"/>
      <c r="I190" s="370"/>
      <c r="J190" s="370"/>
      <c r="K190" s="370"/>
      <c r="L190" s="370"/>
      <c r="M190" s="370"/>
      <c r="N190" s="370">
        <v>1</v>
      </c>
      <c r="O190" s="370">
        <v>241</v>
      </c>
      <c r="P190" s="390"/>
      <c r="Q190" s="371">
        <v>241</v>
      </c>
    </row>
    <row r="191" spans="1:17" ht="14.4" customHeight="1" x14ac:dyDescent="0.3">
      <c r="A191" s="366" t="s">
        <v>2218</v>
      </c>
      <c r="B191" s="367" t="s">
        <v>1897</v>
      </c>
      <c r="C191" s="367" t="s">
        <v>1937</v>
      </c>
      <c r="D191" s="367" t="s">
        <v>2074</v>
      </c>
      <c r="E191" s="367" t="s">
        <v>2075</v>
      </c>
      <c r="F191" s="370"/>
      <c r="G191" s="370"/>
      <c r="H191" s="370"/>
      <c r="I191" s="370"/>
      <c r="J191" s="370">
        <v>2</v>
      </c>
      <c r="K191" s="370">
        <v>334</v>
      </c>
      <c r="L191" s="370"/>
      <c r="M191" s="370">
        <v>167</v>
      </c>
      <c r="N191" s="370">
        <v>9</v>
      </c>
      <c r="O191" s="370">
        <v>1044</v>
      </c>
      <c r="P191" s="390"/>
      <c r="Q191" s="371">
        <v>116</v>
      </c>
    </row>
    <row r="192" spans="1:17" ht="14.4" customHeight="1" x14ac:dyDescent="0.3">
      <c r="A192" s="366" t="s">
        <v>2218</v>
      </c>
      <c r="B192" s="367" t="s">
        <v>1897</v>
      </c>
      <c r="C192" s="367" t="s">
        <v>1937</v>
      </c>
      <c r="D192" s="367" t="s">
        <v>2076</v>
      </c>
      <c r="E192" s="367" t="s">
        <v>2077</v>
      </c>
      <c r="F192" s="370">
        <v>3</v>
      </c>
      <c r="G192" s="370">
        <v>993</v>
      </c>
      <c r="H192" s="370">
        <v>1</v>
      </c>
      <c r="I192" s="370">
        <v>331</v>
      </c>
      <c r="J192" s="370">
        <v>3</v>
      </c>
      <c r="K192" s="370">
        <v>996</v>
      </c>
      <c r="L192" s="370">
        <v>1.0030211480362539</v>
      </c>
      <c r="M192" s="370">
        <v>332</v>
      </c>
      <c r="N192" s="370">
        <v>2</v>
      </c>
      <c r="O192" s="370">
        <v>464</v>
      </c>
      <c r="P192" s="390">
        <v>0.46727089627391744</v>
      </c>
      <c r="Q192" s="371">
        <v>232</v>
      </c>
    </row>
    <row r="193" spans="1:17" ht="14.4" customHeight="1" x14ac:dyDescent="0.3">
      <c r="A193" s="366" t="s">
        <v>2218</v>
      </c>
      <c r="B193" s="367" t="s">
        <v>1897</v>
      </c>
      <c r="C193" s="367" t="s">
        <v>1937</v>
      </c>
      <c r="D193" s="367" t="s">
        <v>2092</v>
      </c>
      <c r="E193" s="367" t="s">
        <v>2093</v>
      </c>
      <c r="F193" s="370"/>
      <c r="G193" s="370"/>
      <c r="H193" s="370"/>
      <c r="I193" s="370"/>
      <c r="J193" s="370"/>
      <c r="K193" s="370"/>
      <c r="L193" s="370"/>
      <c r="M193" s="370"/>
      <c r="N193" s="370">
        <v>1</v>
      </c>
      <c r="O193" s="370">
        <v>808</v>
      </c>
      <c r="P193" s="390"/>
      <c r="Q193" s="371">
        <v>808</v>
      </c>
    </row>
    <row r="194" spans="1:17" ht="14.4" customHeight="1" x14ac:dyDescent="0.3">
      <c r="A194" s="366" t="s">
        <v>2218</v>
      </c>
      <c r="B194" s="367" t="s">
        <v>1897</v>
      </c>
      <c r="C194" s="367" t="s">
        <v>1937</v>
      </c>
      <c r="D194" s="367" t="s">
        <v>2143</v>
      </c>
      <c r="E194" s="367" t="s">
        <v>2144</v>
      </c>
      <c r="F194" s="370"/>
      <c r="G194" s="370"/>
      <c r="H194" s="370"/>
      <c r="I194" s="370"/>
      <c r="J194" s="370"/>
      <c r="K194" s="370"/>
      <c r="L194" s="370"/>
      <c r="M194" s="370"/>
      <c r="N194" s="370">
        <v>0</v>
      </c>
      <c r="O194" s="370">
        <v>0</v>
      </c>
      <c r="P194" s="390"/>
      <c r="Q194" s="371"/>
    </row>
    <row r="195" spans="1:17" ht="14.4" customHeight="1" x14ac:dyDescent="0.3">
      <c r="A195" s="366" t="s">
        <v>2219</v>
      </c>
      <c r="B195" s="367" t="s">
        <v>1897</v>
      </c>
      <c r="C195" s="367" t="s">
        <v>1937</v>
      </c>
      <c r="D195" s="367" t="s">
        <v>1944</v>
      </c>
      <c r="E195" s="367" t="s">
        <v>1945</v>
      </c>
      <c r="F195" s="370"/>
      <c r="G195" s="370"/>
      <c r="H195" s="370"/>
      <c r="I195" s="370"/>
      <c r="J195" s="370"/>
      <c r="K195" s="370"/>
      <c r="L195" s="370"/>
      <c r="M195" s="370"/>
      <c r="N195" s="370">
        <v>1</v>
      </c>
      <c r="O195" s="370">
        <v>34</v>
      </c>
      <c r="P195" s="390"/>
      <c r="Q195" s="371">
        <v>34</v>
      </c>
    </row>
    <row r="196" spans="1:17" ht="14.4" customHeight="1" x14ac:dyDescent="0.3">
      <c r="A196" s="366" t="s">
        <v>2219</v>
      </c>
      <c r="B196" s="367" t="s">
        <v>1897</v>
      </c>
      <c r="C196" s="367" t="s">
        <v>1937</v>
      </c>
      <c r="D196" s="367" t="s">
        <v>1948</v>
      </c>
      <c r="E196" s="367" t="s">
        <v>1949</v>
      </c>
      <c r="F196" s="370">
        <v>1</v>
      </c>
      <c r="G196" s="370">
        <v>75</v>
      </c>
      <c r="H196" s="370">
        <v>1</v>
      </c>
      <c r="I196" s="370">
        <v>75</v>
      </c>
      <c r="J196" s="370"/>
      <c r="K196" s="370"/>
      <c r="L196" s="370"/>
      <c r="M196" s="370"/>
      <c r="N196" s="370">
        <v>1</v>
      </c>
      <c r="O196" s="370">
        <v>81</v>
      </c>
      <c r="P196" s="390">
        <v>1.08</v>
      </c>
      <c r="Q196" s="371">
        <v>81</v>
      </c>
    </row>
    <row r="197" spans="1:17" ht="14.4" customHeight="1" x14ac:dyDescent="0.3">
      <c r="A197" s="366" t="s">
        <v>2219</v>
      </c>
      <c r="B197" s="367" t="s">
        <v>1897</v>
      </c>
      <c r="C197" s="367" t="s">
        <v>1937</v>
      </c>
      <c r="D197" s="367" t="s">
        <v>1992</v>
      </c>
      <c r="E197" s="367" t="s">
        <v>1993</v>
      </c>
      <c r="F197" s="370"/>
      <c r="G197" s="370"/>
      <c r="H197" s="370"/>
      <c r="I197" s="370"/>
      <c r="J197" s="370"/>
      <c r="K197" s="370"/>
      <c r="L197" s="370"/>
      <c r="M197" s="370"/>
      <c r="N197" s="370">
        <v>1</v>
      </c>
      <c r="O197" s="370">
        <v>481</v>
      </c>
      <c r="P197" s="390"/>
      <c r="Q197" s="371">
        <v>481</v>
      </c>
    </row>
    <row r="198" spans="1:17" ht="14.4" customHeight="1" x14ac:dyDescent="0.3">
      <c r="A198" s="366" t="s">
        <v>2219</v>
      </c>
      <c r="B198" s="367" t="s">
        <v>1897</v>
      </c>
      <c r="C198" s="367" t="s">
        <v>1937</v>
      </c>
      <c r="D198" s="367" t="s">
        <v>2074</v>
      </c>
      <c r="E198" s="367" t="s">
        <v>2075</v>
      </c>
      <c r="F198" s="370">
        <v>7</v>
      </c>
      <c r="G198" s="370">
        <v>1162</v>
      </c>
      <c r="H198" s="370">
        <v>1</v>
      </c>
      <c r="I198" s="370">
        <v>166</v>
      </c>
      <c r="J198" s="370">
        <v>4</v>
      </c>
      <c r="K198" s="370">
        <v>668</v>
      </c>
      <c r="L198" s="370">
        <v>0.57487091222030984</v>
      </c>
      <c r="M198" s="370">
        <v>167</v>
      </c>
      <c r="N198" s="370">
        <v>9</v>
      </c>
      <c r="O198" s="370">
        <v>1044</v>
      </c>
      <c r="P198" s="390">
        <v>0.89845094664371772</v>
      </c>
      <c r="Q198" s="371">
        <v>116</v>
      </c>
    </row>
    <row r="199" spans="1:17" ht="14.4" customHeight="1" x14ac:dyDescent="0.3">
      <c r="A199" s="366" t="s">
        <v>2219</v>
      </c>
      <c r="B199" s="367" t="s">
        <v>1897</v>
      </c>
      <c r="C199" s="367" t="s">
        <v>1937</v>
      </c>
      <c r="D199" s="367" t="s">
        <v>2076</v>
      </c>
      <c r="E199" s="367" t="s">
        <v>2077</v>
      </c>
      <c r="F199" s="370"/>
      <c r="G199" s="370"/>
      <c r="H199" s="370"/>
      <c r="I199" s="370"/>
      <c r="J199" s="370">
        <v>1</v>
      </c>
      <c r="K199" s="370">
        <v>332</v>
      </c>
      <c r="L199" s="370"/>
      <c r="M199" s="370">
        <v>332</v>
      </c>
      <c r="N199" s="370">
        <v>1</v>
      </c>
      <c r="O199" s="370">
        <v>232</v>
      </c>
      <c r="P199" s="390"/>
      <c r="Q199" s="371">
        <v>232</v>
      </c>
    </row>
    <row r="200" spans="1:17" ht="14.4" customHeight="1" x14ac:dyDescent="0.3">
      <c r="A200" s="366" t="s">
        <v>2219</v>
      </c>
      <c r="B200" s="367" t="s">
        <v>1897</v>
      </c>
      <c r="C200" s="367" t="s">
        <v>1937</v>
      </c>
      <c r="D200" s="367" t="s">
        <v>2080</v>
      </c>
      <c r="E200" s="367" t="s">
        <v>2081</v>
      </c>
      <c r="F200" s="370"/>
      <c r="G200" s="370"/>
      <c r="H200" s="370"/>
      <c r="I200" s="370"/>
      <c r="J200" s="370">
        <v>2</v>
      </c>
      <c r="K200" s="370">
        <v>964</v>
      </c>
      <c r="L200" s="370"/>
      <c r="M200" s="370">
        <v>482</v>
      </c>
      <c r="N200" s="370"/>
      <c r="O200" s="370"/>
      <c r="P200" s="390"/>
      <c r="Q200" s="371"/>
    </row>
    <row r="201" spans="1:17" ht="14.4" customHeight="1" x14ac:dyDescent="0.3">
      <c r="A201" s="366" t="s">
        <v>2219</v>
      </c>
      <c r="B201" s="367" t="s">
        <v>1897</v>
      </c>
      <c r="C201" s="367" t="s">
        <v>1937</v>
      </c>
      <c r="D201" s="367" t="s">
        <v>2100</v>
      </c>
      <c r="E201" s="367" t="s">
        <v>2101</v>
      </c>
      <c r="F201" s="370">
        <v>1</v>
      </c>
      <c r="G201" s="370">
        <v>1147</v>
      </c>
      <c r="H201" s="370">
        <v>1</v>
      </c>
      <c r="I201" s="370">
        <v>1147</v>
      </c>
      <c r="J201" s="370"/>
      <c r="K201" s="370"/>
      <c r="L201" s="370"/>
      <c r="M201" s="370"/>
      <c r="N201" s="370"/>
      <c r="O201" s="370"/>
      <c r="P201" s="390"/>
      <c r="Q201" s="371"/>
    </row>
    <row r="202" spans="1:17" ht="14.4" customHeight="1" x14ac:dyDescent="0.3">
      <c r="A202" s="366" t="s">
        <v>2220</v>
      </c>
      <c r="B202" s="367" t="s">
        <v>1897</v>
      </c>
      <c r="C202" s="367" t="s">
        <v>1937</v>
      </c>
      <c r="D202" s="367" t="s">
        <v>1958</v>
      </c>
      <c r="E202" s="367" t="s">
        <v>1959</v>
      </c>
      <c r="F202" s="370"/>
      <c r="G202" s="370"/>
      <c r="H202" s="370"/>
      <c r="I202" s="370"/>
      <c r="J202" s="370"/>
      <c r="K202" s="370"/>
      <c r="L202" s="370"/>
      <c r="M202" s="370"/>
      <c r="N202" s="370">
        <v>1</v>
      </c>
      <c r="O202" s="370">
        <v>177</v>
      </c>
      <c r="P202" s="390"/>
      <c r="Q202" s="371">
        <v>177</v>
      </c>
    </row>
    <row r="203" spans="1:17" ht="14.4" customHeight="1" x14ac:dyDescent="0.3">
      <c r="A203" s="366" t="s">
        <v>2220</v>
      </c>
      <c r="B203" s="367" t="s">
        <v>1897</v>
      </c>
      <c r="C203" s="367" t="s">
        <v>1937</v>
      </c>
      <c r="D203" s="367" t="s">
        <v>2074</v>
      </c>
      <c r="E203" s="367" t="s">
        <v>2075</v>
      </c>
      <c r="F203" s="370">
        <v>12</v>
      </c>
      <c r="G203" s="370">
        <v>1992</v>
      </c>
      <c r="H203" s="370">
        <v>1</v>
      </c>
      <c r="I203" s="370">
        <v>166</v>
      </c>
      <c r="J203" s="370">
        <v>17</v>
      </c>
      <c r="K203" s="370">
        <v>2839</v>
      </c>
      <c r="L203" s="370">
        <v>1.4252008032128514</v>
      </c>
      <c r="M203" s="370">
        <v>167</v>
      </c>
      <c r="N203" s="370">
        <v>1</v>
      </c>
      <c r="O203" s="370">
        <v>116</v>
      </c>
      <c r="P203" s="390">
        <v>5.8232931726907633E-2</v>
      </c>
      <c r="Q203" s="371">
        <v>116</v>
      </c>
    </row>
    <row r="204" spans="1:17" ht="14.4" customHeight="1" x14ac:dyDescent="0.3">
      <c r="A204" s="366" t="s">
        <v>2220</v>
      </c>
      <c r="B204" s="367" t="s">
        <v>1897</v>
      </c>
      <c r="C204" s="367" t="s">
        <v>1937</v>
      </c>
      <c r="D204" s="367" t="s">
        <v>2076</v>
      </c>
      <c r="E204" s="367" t="s">
        <v>2077</v>
      </c>
      <c r="F204" s="370">
        <v>2</v>
      </c>
      <c r="G204" s="370">
        <v>662</v>
      </c>
      <c r="H204" s="370">
        <v>1</v>
      </c>
      <c r="I204" s="370">
        <v>331</v>
      </c>
      <c r="J204" s="370">
        <v>1</v>
      </c>
      <c r="K204" s="370">
        <v>332</v>
      </c>
      <c r="L204" s="370">
        <v>0.50151057401812693</v>
      </c>
      <c r="M204" s="370">
        <v>332</v>
      </c>
      <c r="N204" s="370"/>
      <c r="O204" s="370"/>
      <c r="P204" s="390"/>
      <c r="Q204" s="371"/>
    </row>
    <row r="205" spans="1:17" ht="14.4" customHeight="1" x14ac:dyDescent="0.3">
      <c r="A205" s="366" t="s">
        <v>2220</v>
      </c>
      <c r="B205" s="367" t="s">
        <v>2152</v>
      </c>
      <c r="C205" s="367" t="s">
        <v>1937</v>
      </c>
      <c r="D205" s="367" t="s">
        <v>1948</v>
      </c>
      <c r="E205" s="367" t="s">
        <v>1949</v>
      </c>
      <c r="F205" s="370"/>
      <c r="G205" s="370"/>
      <c r="H205" s="370"/>
      <c r="I205" s="370"/>
      <c r="J205" s="370">
        <v>1</v>
      </c>
      <c r="K205" s="370">
        <v>75</v>
      </c>
      <c r="L205" s="370"/>
      <c r="M205" s="370">
        <v>75</v>
      </c>
      <c r="N205" s="370"/>
      <c r="O205" s="370"/>
      <c r="P205" s="390"/>
      <c r="Q205" s="371"/>
    </row>
    <row r="206" spans="1:17" ht="14.4" customHeight="1" x14ac:dyDescent="0.3">
      <c r="A206" s="366" t="s">
        <v>2220</v>
      </c>
      <c r="B206" s="367" t="s">
        <v>2152</v>
      </c>
      <c r="C206" s="367" t="s">
        <v>1937</v>
      </c>
      <c r="D206" s="367" t="s">
        <v>2221</v>
      </c>
      <c r="E206" s="367" t="s">
        <v>2222</v>
      </c>
      <c r="F206" s="370"/>
      <c r="G206" s="370"/>
      <c r="H206" s="370"/>
      <c r="I206" s="370"/>
      <c r="J206" s="370">
        <v>4</v>
      </c>
      <c r="K206" s="370">
        <v>684</v>
      </c>
      <c r="L206" s="370"/>
      <c r="M206" s="370">
        <v>171</v>
      </c>
      <c r="N206" s="370"/>
      <c r="O206" s="370"/>
      <c r="P206" s="390"/>
      <c r="Q206" s="371"/>
    </row>
    <row r="207" spans="1:17" ht="14.4" customHeight="1" x14ac:dyDescent="0.3">
      <c r="A207" s="366" t="s">
        <v>2220</v>
      </c>
      <c r="B207" s="367" t="s">
        <v>2152</v>
      </c>
      <c r="C207" s="367" t="s">
        <v>1937</v>
      </c>
      <c r="D207" s="367" t="s">
        <v>2018</v>
      </c>
      <c r="E207" s="367" t="s">
        <v>2019</v>
      </c>
      <c r="F207" s="370"/>
      <c r="G207" s="370"/>
      <c r="H207" s="370"/>
      <c r="I207" s="370"/>
      <c r="J207" s="370">
        <v>1</v>
      </c>
      <c r="K207" s="370">
        <v>681</v>
      </c>
      <c r="L207" s="370"/>
      <c r="M207" s="370">
        <v>681</v>
      </c>
      <c r="N207" s="370"/>
      <c r="O207" s="370"/>
      <c r="P207" s="390"/>
      <c r="Q207" s="371"/>
    </row>
    <row r="208" spans="1:17" ht="14.4" customHeight="1" x14ac:dyDescent="0.3">
      <c r="A208" s="366" t="s">
        <v>2220</v>
      </c>
      <c r="B208" s="367" t="s">
        <v>2152</v>
      </c>
      <c r="C208" s="367" t="s">
        <v>1937</v>
      </c>
      <c r="D208" s="367" t="s">
        <v>2040</v>
      </c>
      <c r="E208" s="367" t="s">
        <v>2041</v>
      </c>
      <c r="F208" s="370"/>
      <c r="G208" s="370"/>
      <c r="H208" s="370"/>
      <c r="I208" s="370"/>
      <c r="J208" s="370">
        <v>1</v>
      </c>
      <c r="K208" s="370">
        <v>1647</v>
      </c>
      <c r="L208" s="370"/>
      <c r="M208" s="370">
        <v>1647</v>
      </c>
      <c r="N208" s="370"/>
      <c r="O208" s="370"/>
      <c r="P208" s="390"/>
      <c r="Q208" s="371"/>
    </row>
    <row r="209" spans="1:17" ht="14.4" customHeight="1" x14ac:dyDescent="0.3">
      <c r="A209" s="366" t="s">
        <v>2220</v>
      </c>
      <c r="B209" s="367" t="s">
        <v>2152</v>
      </c>
      <c r="C209" s="367" t="s">
        <v>1937</v>
      </c>
      <c r="D209" s="367" t="s">
        <v>2223</v>
      </c>
      <c r="E209" s="367" t="s">
        <v>2224</v>
      </c>
      <c r="F209" s="370"/>
      <c r="G209" s="370"/>
      <c r="H209" s="370"/>
      <c r="I209" s="370"/>
      <c r="J209" s="370">
        <v>2</v>
      </c>
      <c r="K209" s="370">
        <v>3050</v>
      </c>
      <c r="L209" s="370"/>
      <c r="M209" s="370">
        <v>1525</v>
      </c>
      <c r="N209" s="370"/>
      <c r="O209" s="370"/>
      <c r="P209" s="390"/>
      <c r="Q209" s="371"/>
    </row>
    <row r="210" spans="1:17" ht="14.4" customHeight="1" x14ac:dyDescent="0.3">
      <c r="A210" s="366" t="s">
        <v>2220</v>
      </c>
      <c r="B210" s="367" t="s">
        <v>2152</v>
      </c>
      <c r="C210" s="367" t="s">
        <v>1937</v>
      </c>
      <c r="D210" s="367" t="s">
        <v>2064</v>
      </c>
      <c r="E210" s="367" t="s">
        <v>2065</v>
      </c>
      <c r="F210" s="370"/>
      <c r="G210" s="370"/>
      <c r="H210" s="370"/>
      <c r="I210" s="370"/>
      <c r="J210" s="370">
        <v>2</v>
      </c>
      <c r="K210" s="370">
        <v>480</v>
      </c>
      <c r="L210" s="370"/>
      <c r="M210" s="370">
        <v>240</v>
      </c>
      <c r="N210" s="370"/>
      <c r="O210" s="370"/>
      <c r="P210" s="390"/>
      <c r="Q210" s="371"/>
    </row>
    <row r="211" spans="1:17" ht="14.4" customHeight="1" x14ac:dyDescent="0.3">
      <c r="A211" s="366" t="s">
        <v>2220</v>
      </c>
      <c r="B211" s="367" t="s">
        <v>2152</v>
      </c>
      <c r="C211" s="367" t="s">
        <v>1937</v>
      </c>
      <c r="D211" s="367" t="s">
        <v>2072</v>
      </c>
      <c r="E211" s="367" t="s">
        <v>2073</v>
      </c>
      <c r="F211" s="370"/>
      <c r="G211" s="370"/>
      <c r="H211" s="370"/>
      <c r="I211" s="370"/>
      <c r="J211" s="370">
        <v>2</v>
      </c>
      <c r="K211" s="370">
        <v>1242</v>
      </c>
      <c r="L211" s="370"/>
      <c r="M211" s="370">
        <v>621</v>
      </c>
      <c r="N211" s="370"/>
      <c r="O211" s="370"/>
      <c r="P211" s="390"/>
      <c r="Q211" s="371"/>
    </row>
    <row r="212" spans="1:17" ht="14.4" customHeight="1" x14ac:dyDescent="0.3">
      <c r="A212" s="366" t="s">
        <v>2225</v>
      </c>
      <c r="B212" s="367" t="s">
        <v>1897</v>
      </c>
      <c r="C212" s="367" t="s">
        <v>1922</v>
      </c>
      <c r="D212" s="367" t="s">
        <v>2226</v>
      </c>
      <c r="E212" s="367" t="s">
        <v>2227</v>
      </c>
      <c r="F212" s="370">
        <v>1</v>
      </c>
      <c r="G212" s="370">
        <v>1404</v>
      </c>
      <c r="H212" s="370">
        <v>1</v>
      </c>
      <c r="I212" s="370">
        <v>1404</v>
      </c>
      <c r="J212" s="370"/>
      <c r="K212" s="370"/>
      <c r="L212" s="370"/>
      <c r="M212" s="370"/>
      <c r="N212" s="370"/>
      <c r="O212" s="370"/>
      <c r="P212" s="390"/>
      <c r="Q212" s="371"/>
    </row>
    <row r="213" spans="1:17" ht="14.4" customHeight="1" x14ac:dyDescent="0.3">
      <c r="A213" s="366" t="s">
        <v>2225</v>
      </c>
      <c r="B213" s="367" t="s">
        <v>1897</v>
      </c>
      <c r="C213" s="367" t="s">
        <v>1922</v>
      </c>
      <c r="D213" s="367" t="s">
        <v>2228</v>
      </c>
      <c r="E213" s="367" t="s">
        <v>2229</v>
      </c>
      <c r="F213" s="370">
        <v>1</v>
      </c>
      <c r="G213" s="370">
        <v>1560</v>
      </c>
      <c r="H213" s="370">
        <v>1</v>
      </c>
      <c r="I213" s="370">
        <v>1560</v>
      </c>
      <c r="J213" s="370"/>
      <c r="K213" s="370"/>
      <c r="L213" s="370"/>
      <c r="M213" s="370"/>
      <c r="N213" s="370"/>
      <c r="O213" s="370"/>
      <c r="P213" s="390"/>
      <c r="Q213" s="371"/>
    </row>
    <row r="214" spans="1:17" ht="14.4" customHeight="1" x14ac:dyDescent="0.3">
      <c r="A214" s="366" t="s">
        <v>2225</v>
      </c>
      <c r="B214" s="367" t="s">
        <v>1897</v>
      </c>
      <c r="C214" s="367" t="s">
        <v>1937</v>
      </c>
      <c r="D214" s="367" t="s">
        <v>1942</v>
      </c>
      <c r="E214" s="367" t="s">
        <v>1943</v>
      </c>
      <c r="F214" s="370"/>
      <c r="G214" s="370"/>
      <c r="H214" s="370"/>
      <c r="I214" s="370"/>
      <c r="J214" s="370">
        <v>1</v>
      </c>
      <c r="K214" s="370">
        <v>0</v>
      </c>
      <c r="L214" s="370"/>
      <c r="M214" s="370">
        <v>0</v>
      </c>
      <c r="N214" s="370"/>
      <c r="O214" s="370"/>
      <c r="P214" s="390"/>
      <c r="Q214" s="371"/>
    </row>
    <row r="215" spans="1:17" ht="14.4" customHeight="1" x14ac:dyDescent="0.3">
      <c r="A215" s="366" t="s">
        <v>2225</v>
      </c>
      <c r="B215" s="367" t="s">
        <v>1897</v>
      </c>
      <c r="C215" s="367" t="s">
        <v>1937</v>
      </c>
      <c r="D215" s="367" t="s">
        <v>1944</v>
      </c>
      <c r="E215" s="367" t="s">
        <v>1945</v>
      </c>
      <c r="F215" s="370"/>
      <c r="G215" s="370"/>
      <c r="H215" s="370"/>
      <c r="I215" s="370"/>
      <c r="J215" s="370"/>
      <c r="K215" s="370"/>
      <c r="L215" s="370"/>
      <c r="M215" s="370"/>
      <c r="N215" s="370">
        <v>5</v>
      </c>
      <c r="O215" s="370">
        <v>170</v>
      </c>
      <c r="P215" s="390"/>
      <c r="Q215" s="371">
        <v>34</v>
      </c>
    </row>
    <row r="216" spans="1:17" ht="14.4" customHeight="1" x14ac:dyDescent="0.3">
      <c r="A216" s="366" t="s">
        <v>2225</v>
      </c>
      <c r="B216" s="367" t="s">
        <v>1897</v>
      </c>
      <c r="C216" s="367" t="s">
        <v>1937</v>
      </c>
      <c r="D216" s="367" t="s">
        <v>2022</v>
      </c>
      <c r="E216" s="367" t="s">
        <v>2023</v>
      </c>
      <c r="F216" s="370"/>
      <c r="G216" s="370"/>
      <c r="H216" s="370"/>
      <c r="I216" s="370"/>
      <c r="J216" s="370"/>
      <c r="K216" s="370"/>
      <c r="L216" s="370"/>
      <c r="M216" s="370"/>
      <c r="N216" s="370">
        <v>1</v>
      </c>
      <c r="O216" s="370">
        <v>311</v>
      </c>
      <c r="P216" s="390"/>
      <c r="Q216" s="371">
        <v>311</v>
      </c>
    </row>
    <row r="217" spans="1:17" ht="14.4" customHeight="1" x14ac:dyDescent="0.3">
      <c r="A217" s="366" t="s">
        <v>2225</v>
      </c>
      <c r="B217" s="367" t="s">
        <v>1897</v>
      </c>
      <c r="C217" s="367" t="s">
        <v>1937</v>
      </c>
      <c r="D217" s="367" t="s">
        <v>2074</v>
      </c>
      <c r="E217" s="367" t="s">
        <v>2075</v>
      </c>
      <c r="F217" s="370">
        <v>2</v>
      </c>
      <c r="G217" s="370">
        <v>332</v>
      </c>
      <c r="H217" s="370">
        <v>1</v>
      </c>
      <c r="I217" s="370">
        <v>166</v>
      </c>
      <c r="J217" s="370">
        <v>7</v>
      </c>
      <c r="K217" s="370">
        <v>1169</v>
      </c>
      <c r="L217" s="370">
        <v>3.5210843373493974</v>
      </c>
      <c r="M217" s="370">
        <v>167</v>
      </c>
      <c r="N217" s="370">
        <v>3</v>
      </c>
      <c r="O217" s="370">
        <v>348</v>
      </c>
      <c r="P217" s="390">
        <v>1.0481927710843373</v>
      </c>
      <c r="Q217" s="371">
        <v>116</v>
      </c>
    </row>
    <row r="218" spans="1:17" ht="14.4" customHeight="1" x14ac:dyDescent="0.3">
      <c r="A218" s="366" t="s">
        <v>2225</v>
      </c>
      <c r="B218" s="367" t="s">
        <v>1897</v>
      </c>
      <c r="C218" s="367" t="s">
        <v>1937</v>
      </c>
      <c r="D218" s="367" t="s">
        <v>2076</v>
      </c>
      <c r="E218" s="367" t="s">
        <v>2077</v>
      </c>
      <c r="F218" s="370">
        <v>2</v>
      </c>
      <c r="G218" s="370">
        <v>662</v>
      </c>
      <c r="H218" s="370">
        <v>1</v>
      </c>
      <c r="I218" s="370">
        <v>331</v>
      </c>
      <c r="J218" s="370"/>
      <c r="K218" s="370"/>
      <c r="L218" s="370"/>
      <c r="M218" s="370"/>
      <c r="N218" s="370"/>
      <c r="O218" s="370"/>
      <c r="P218" s="390"/>
      <c r="Q218" s="371"/>
    </row>
    <row r="219" spans="1:17" ht="14.4" customHeight="1" x14ac:dyDescent="0.3">
      <c r="A219" s="366" t="s">
        <v>398</v>
      </c>
      <c r="B219" s="367" t="s">
        <v>2230</v>
      </c>
      <c r="C219" s="367" t="s">
        <v>1937</v>
      </c>
      <c r="D219" s="367" t="s">
        <v>2231</v>
      </c>
      <c r="E219" s="367" t="s">
        <v>2232</v>
      </c>
      <c r="F219" s="370"/>
      <c r="G219" s="370"/>
      <c r="H219" s="370"/>
      <c r="I219" s="370"/>
      <c r="J219" s="370">
        <v>1</v>
      </c>
      <c r="K219" s="370">
        <v>269</v>
      </c>
      <c r="L219" s="370"/>
      <c r="M219" s="370">
        <v>269</v>
      </c>
      <c r="N219" s="370"/>
      <c r="O219" s="370"/>
      <c r="P219" s="390"/>
      <c r="Q219" s="371"/>
    </row>
    <row r="220" spans="1:17" ht="14.4" customHeight="1" x14ac:dyDescent="0.3">
      <c r="A220" s="366" t="s">
        <v>398</v>
      </c>
      <c r="B220" s="367" t="s">
        <v>2233</v>
      </c>
      <c r="C220" s="367" t="s">
        <v>1937</v>
      </c>
      <c r="D220" s="367" t="s">
        <v>1958</v>
      </c>
      <c r="E220" s="367" t="s">
        <v>1959</v>
      </c>
      <c r="F220" s="370">
        <v>1</v>
      </c>
      <c r="G220" s="370">
        <v>175</v>
      </c>
      <c r="H220" s="370">
        <v>1</v>
      </c>
      <c r="I220" s="370">
        <v>175</v>
      </c>
      <c r="J220" s="370"/>
      <c r="K220" s="370"/>
      <c r="L220" s="370"/>
      <c r="M220" s="370"/>
      <c r="N220" s="370"/>
      <c r="O220" s="370"/>
      <c r="P220" s="390"/>
      <c r="Q220" s="371"/>
    </row>
    <row r="221" spans="1:17" ht="14.4" customHeight="1" x14ac:dyDescent="0.3">
      <c r="A221" s="366" t="s">
        <v>398</v>
      </c>
      <c r="B221" s="367" t="s">
        <v>2233</v>
      </c>
      <c r="C221" s="367" t="s">
        <v>1937</v>
      </c>
      <c r="D221" s="367" t="s">
        <v>2234</v>
      </c>
      <c r="E221" s="367" t="s">
        <v>2235</v>
      </c>
      <c r="F221" s="370">
        <v>1</v>
      </c>
      <c r="G221" s="370">
        <v>110</v>
      </c>
      <c r="H221" s="370">
        <v>1</v>
      </c>
      <c r="I221" s="370">
        <v>110</v>
      </c>
      <c r="J221" s="370"/>
      <c r="K221" s="370"/>
      <c r="L221" s="370"/>
      <c r="M221" s="370"/>
      <c r="N221" s="370"/>
      <c r="O221" s="370"/>
      <c r="P221" s="390"/>
      <c r="Q221" s="371"/>
    </row>
    <row r="222" spans="1:17" ht="14.4" customHeight="1" x14ac:dyDescent="0.3">
      <c r="A222" s="366" t="s">
        <v>398</v>
      </c>
      <c r="B222" s="367" t="s">
        <v>2233</v>
      </c>
      <c r="C222" s="367" t="s">
        <v>1937</v>
      </c>
      <c r="D222" s="367" t="s">
        <v>2236</v>
      </c>
      <c r="E222" s="367" t="s">
        <v>2237</v>
      </c>
      <c r="F222" s="370">
        <v>1</v>
      </c>
      <c r="G222" s="370">
        <v>2786</v>
      </c>
      <c r="H222" s="370">
        <v>1</v>
      </c>
      <c r="I222" s="370">
        <v>2786</v>
      </c>
      <c r="J222" s="370"/>
      <c r="K222" s="370"/>
      <c r="L222" s="370"/>
      <c r="M222" s="370"/>
      <c r="N222" s="370"/>
      <c r="O222" s="370"/>
      <c r="P222" s="390"/>
      <c r="Q222" s="371"/>
    </row>
    <row r="223" spans="1:17" ht="14.4" customHeight="1" x14ac:dyDescent="0.3">
      <c r="A223" s="366" t="s">
        <v>398</v>
      </c>
      <c r="B223" s="367" t="s">
        <v>2233</v>
      </c>
      <c r="C223" s="367" t="s">
        <v>1937</v>
      </c>
      <c r="D223" s="367" t="s">
        <v>2238</v>
      </c>
      <c r="E223" s="367" t="s">
        <v>2239</v>
      </c>
      <c r="F223" s="370">
        <v>1</v>
      </c>
      <c r="G223" s="370">
        <v>671</v>
      </c>
      <c r="H223" s="370">
        <v>1</v>
      </c>
      <c r="I223" s="370">
        <v>671</v>
      </c>
      <c r="J223" s="370"/>
      <c r="K223" s="370"/>
      <c r="L223" s="370"/>
      <c r="M223" s="370"/>
      <c r="N223" s="370"/>
      <c r="O223" s="370"/>
      <c r="P223" s="390"/>
      <c r="Q223" s="371"/>
    </row>
    <row r="224" spans="1:17" ht="14.4" customHeight="1" x14ac:dyDescent="0.3">
      <c r="A224" s="366" t="s">
        <v>398</v>
      </c>
      <c r="B224" s="367" t="s">
        <v>2233</v>
      </c>
      <c r="C224" s="367" t="s">
        <v>1937</v>
      </c>
      <c r="D224" s="367" t="s">
        <v>2002</v>
      </c>
      <c r="E224" s="367" t="s">
        <v>2003</v>
      </c>
      <c r="F224" s="370">
        <v>0</v>
      </c>
      <c r="G224" s="370">
        <v>0</v>
      </c>
      <c r="H224" s="370"/>
      <c r="I224" s="370"/>
      <c r="J224" s="370"/>
      <c r="K224" s="370"/>
      <c r="L224" s="370"/>
      <c r="M224" s="370"/>
      <c r="N224" s="370"/>
      <c r="O224" s="370"/>
      <c r="P224" s="390"/>
      <c r="Q224" s="371"/>
    </row>
    <row r="225" spans="1:17" ht="14.4" customHeight="1" x14ac:dyDescent="0.3">
      <c r="A225" s="366" t="s">
        <v>398</v>
      </c>
      <c r="B225" s="367" t="s">
        <v>2233</v>
      </c>
      <c r="C225" s="367" t="s">
        <v>1937</v>
      </c>
      <c r="D225" s="367" t="s">
        <v>2240</v>
      </c>
      <c r="E225" s="367" t="s">
        <v>2241</v>
      </c>
      <c r="F225" s="370">
        <v>1</v>
      </c>
      <c r="G225" s="370">
        <v>3998</v>
      </c>
      <c r="H225" s="370">
        <v>1</v>
      </c>
      <c r="I225" s="370">
        <v>3998</v>
      </c>
      <c r="J225" s="370"/>
      <c r="K225" s="370"/>
      <c r="L225" s="370"/>
      <c r="M225" s="370"/>
      <c r="N225" s="370"/>
      <c r="O225" s="370"/>
      <c r="P225" s="390"/>
      <c r="Q225" s="371"/>
    </row>
    <row r="226" spans="1:17" ht="14.4" customHeight="1" x14ac:dyDescent="0.3">
      <c r="A226" s="366" t="s">
        <v>398</v>
      </c>
      <c r="B226" s="367" t="s">
        <v>2233</v>
      </c>
      <c r="C226" s="367" t="s">
        <v>1937</v>
      </c>
      <c r="D226" s="367" t="s">
        <v>2242</v>
      </c>
      <c r="E226" s="367" t="s">
        <v>2243</v>
      </c>
      <c r="F226" s="370">
        <v>1</v>
      </c>
      <c r="G226" s="370">
        <v>110</v>
      </c>
      <c r="H226" s="370">
        <v>1</v>
      </c>
      <c r="I226" s="370">
        <v>110</v>
      </c>
      <c r="J226" s="370"/>
      <c r="K226" s="370"/>
      <c r="L226" s="370"/>
      <c r="M226" s="370"/>
      <c r="N226" s="370"/>
      <c r="O226" s="370"/>
      <c r="P226" s="390"/>
      <c r="Q226" s="371"/>
    </row>
    <row r="227" spans="1:17" ht="14.4" customHeight="1" x14ac:dyDescent="0.3">
      <c r="A227" s="366" t="s">
        <v>398</v>
      </c>
      <c r="B227" s="367" t="s">
        <v>2244</v>
      </c>
      <c r="C227" s="367" t="s">
        <v>1937</v>
      </c>
      <c r="D227" s="367" t="s">
        <v>2245</v>
      </c>
      <c r="E227" s="367" t="s">
        <v>2246</v>
      </c>
      <c r="F227" s="370"/>
      <c r="G227" s="370"/>
      <c r="H227" s="370"/>
      <c r="I227" s="370"/>
      <c r="J227" s="370">
        <v>1</v>
      </c>
      <c r="K227" s="370">
        <v>185</v>
      </c>
      <c r="L227" s="370"/>
      <c r="M227" s="370">
        <v>185</v>
      </c>
      <c r="N227" s="370"/>
      <c r="O227" s="370"/>
      <c r="P227" s="390"/>
      <c r="Q227" s="371"/>
    </row>
    <row r="228" spans="1:17" ht="14.4" customHeight="1" x14ac:dyDescent="0.3">
      <c r="A228" s="366" t="s">
        <v>398</v>
      </c>
      <c r="B228" s="367" t="s">
        <v>2244</v>
      </c>
      <c r="C228" s="367" t="s">
        <v>1937</v>
      </c>
      <c r="D228" s="367" t="s">
        <v>2247</v>
      </c>
      <c r="E228" s="367" t="s">
        <v>2248</v>
      </c>
      <c r="F228" s="370"/>
      <c r="G228" s="370"/>
      <c r="H228" s="370"/>
      <c r="I228" s="370"/>
      <c r="J228" s="370">
        <v>43</v>
      </c>
      <c r="K228" s="370">
        <v>7396</v>
      </c>
      <c r="L228" s="370"/>
      <c r="M228" s="370">
        <v>172</v>
      </c>
      <c r="N228" s="370"/>
      <c r="O228" s="370"/>
      <c r="P228" s="390"/>
      <c r="Q228" s="371"/>
    </row>
    <row r="229" spans="1:17" ht="14.4" customHeight="1" x14ac:dyDescent="0.3">
      <c r="A229" s="366" t="s">
        <v>398</v>
      </c>
      <c r="B229" s="367" t="s">
        <v>2244</v>
      </c>
      <c r="C229" s="367" t="s">
        <v>1937</v>
      </c>
      <c r="D229" s="367" t="s">
        <v>2249</v>
      </c>
      <c r="E229" s="367" t="s">
        <v>2250</v>
      </c>
      <c r="F229" s="370"/>
      <c r="G229" s="370"/>
      <c r="H229" s="370"/>
      <c r="I229" s="370"/>
      <c r="J229" s="370">
        <v>235</v>
      </c>
      <c r="K229" s="370">
        <v>19035</v>
      </c>
      <c r="L229" s="370"/>
      <c r="M229" s="370">
        <v>81</v>
      </c>
      <c r="N229" s="370"/>
      <c r="O229" s="370"/>
      <c r="P229" s="390"/>
      <c r="Q229" s="371"/>
    </row>
    <row r="230" spans="1:17" ht="14.4" customHeight="1" x14ac:dyDescent="0.3">
      <c r="A230" s="366" t="s">
        <v>398</v>
      </c>
      <c r="B230" s="367" t="s">
        <v>2244</v>
      </c>
      <c r="C230" s="367" t="s">
        <v>1937</v>
      </c>
      <c r="D230" s="367" t="s">
        <v>2251</v>
      </c>
      <c r="E230" s="367" t="s">
        <v>2252</v>
      </c>
      <c r="F230" s="370"/>
      <c r="G230" s="370"/>
      <c r="H230" s="370"/>
      <c r="I230" s="370"/>
      <c r="J230" s="370">
        <v>12</v>
      </c>
      <c r="K230" s="370">
        <v>6276</v>
      </c>
      <c r="L230" s="370"/>
      <c r="M230" s="370">
        <v>523</v>
      </c>
      <c r="N230" s="370"/>
      <c r="O230" s="370"/>
      <c r="P230" s="390"/>
      <c r="Q230" s="371"/>
    </row>
    <row r="231" spans="1:17" ht="14.4" customHeight="1" x14ac:dyDescent="0.3">
      <c r="A231" s="366" t="s">
        <v>398</v>
      </c>
      <c r="B231" s="367" t="s">
        <v>2244</v>
      </c>
      <c r="C231" s="367" t="s">
        <v>1937</v>
      </c>
      <c r="D231" s="367" t="s">
        <v>2253</v>
      </c>
      <c r="E231" s="367" t="s">
        <v>2254</v>
      </c>
      <c r="F231" s="370"/>
      <c r="G231" s="370"/>
      <c r="H231" s="370"/>
      <c r="I231" s="370"/>
      <c r="J231" s="370">
        <v>13</v>
      </c>
      <c r="K231" s="370">
        <v>9529</v>
      </c>
      <c r="L231" s="370"/>
      <c r="M231" s="370">
        <v>733</v>
      </c>
      <c r="N231" s="370"/>
      <c r="O231" s="370"/>
      <c r="P231" s="390"/>
      <c r="Q231" s="371"/>
    </row>
    <row r="232" spans="1:17" ht="14.4" customHeight="1" x14ac:dyDescent="0.3">
      <c r="A232" s="366" t="s">
        <v>398</v>
      </c>
      <c r="B232" s="367" t="s">
        <v>2244</v>
      </c>
      <c r="C232" s="367" t="s">
        <v>1937</v>
      </c>
      <c r="D232" s="367" t="s">
        <v>2255</v>
      </c>
      <c r="E232" s="367" t="s">
        <v>2256</v>
      </c>
      <c r="F232" s="370"/>
      <c r="G232" s="370"/>
      <c r="H232" s="370"/>
      <c r="I232" s="370"/>
      <c r="J232" s="370">
        <v>4</v>
      </c>
      <c r="K232" s="370">
        <v>1932</v>
      </c>
      <c r="L232" s="370"/>
      <c r="M232" s="370">
        <v>483</v>
      </c>
      <c r="N232" s="370"/>
      <c r="O232" s="370"/>
      <c r="P232" s="390"/>
      <c r="Q232" s="371"/>
    </row>
    <row r="233" spans="1:17" ht="14.4" customHeight="1" x14ac:dyDescent="0.3">
      <c r="A233" s="366" t="s">
        <v>398</v>
      </c>
      <c r="B233" s="367" t="s">
        <v>2244</v>
      </c>
      <c r="C233" s="367" t="s">
        <v>1937</v>
      </c>
      <c r="D233" s="367" t="s">
        <v>2257</v>
      </c>
      <c r="E233" s="367" t="s">
        <v>2258</v>
      </c>
      <c r="F233" s="370"/>
      <c r="G233" s="370"/>
      <c r="H233" s="370"/>
      <c r="I233" s="370"/>
      <c r="J233" s="370">
        <v>9</v>
      </c>
      <c r="K233" s="370">
        <v>1044</v>
      </c>
      <c r="L233" s="370"/>
      <c r="M233" s="370">
        <v>116</v>
      </c>
      <c r="N233" s="370"/>
      <c r="O233" s="370"/>
      <c r="P233" s="390"/>
      <c r="Q233" s="371"/>
    </row>
    <row r="234" spans="1:17" ht="14.4" customHeight="1" x14ac:dyDescent="0.3">
      <c r="A234" s="366" t="s">
        <v>398</v>
      </c>
      <c r="B234" s="367" t="s">
        <v>2244</v>
      </c>
      <c r="C234" s="367" t="s">
        <v>1937</v>
      </c>
      <c r="D234" s="367" t="s">
        <v>2259</v>
      </c>
      <c r="E234" s="367" t="s">
        <v>2254</v>
      </c>
      <c r="F234" s="370"/>
      <c r="G234" s="370"/>
      <c r="H234" s="370"/>
      <c r="I234" s="370"/>
      <c r="J234" s="370">
        <v>208</v>
      </c>
      <c r="K234" s="370">
        <v>178672</v>
      </c>
      <c r="L234" s="370"/>
      <c r="M234" s="370">
        <v>859</v>
      </c>
      <c r="N234" s="370"/>
      <c r="O234" s="370"/>
      <c r="P234" s="390"/>
      <c r="Q234" s="371"/>
    </row>
    <row r="235" spans="1:17" ht="14.4" customHeight="1" x14ac:dyDescent="0.3">
      <c r="A235" s="366" t="s">
        <v>398</v>
      </c>
      <c r="B235" s="367" t="s">
        <v>1897</v>
      </c>
      <c r="C235" s="367" t="s">
        <v>1922</v>
      </c>
      <c r="D235" s="367" t="s">
        <v>1931</v>
      </c>
      <c r="E235" s="367" t="s">
        <v>1932</v>
      </c>
      <c r="F235" s="370"/>
      <c r="G235" s="370"/>
      <c r="H235" s="370"/>
      <c r="I235" s="370"/>
      <c r="J235" s="370"/>
      <c r="K235" s="370"/>
      <c r="L235" s="370"/>
      <c r="M235" s="370"/>
      <c r="N235" s="370">
        <v>1</v>
      </c>
      <c r="O235" s="370">
        <v>273.60000000000002</v>
      </c>
      <c r="P235" s="390"/>
      <c r="Q235" s="371">
        <v>273.60000000000002</v>
      </c>
    </row>
    <row r="236" spans="1:17" ht="14.4" customHeight="1" x14ac:dyDescent="0.3">
      <c r="A236" s="366" t="s">
        <v>398</v>
      </c>
      <c r="B236" s="367" t="s">
        <v>1897</v>
      </c>
      <c r="C236" s="367" t="s">
        <v>1937</v>
      </c>
      <c r="D236" s="367" t="s">
        <v>1942</v>
      </c>
      <c r="E236" s="367" t="s">
        <v>1943</v>
      </c>
      <c r="F236" s="370">
        <v>3</v>
      </c>
      <c r="G236" s="370">
        <v>0</v>
      </c>
      <c r="H236" s="370"/>
      <c r="I236" s="370">
        <v>0</v>
      </c>
      <c r="J236" s="370">
        <v>3</v>
      </c>
      <c r="K236" s="370">
        <v>0</v>
      </c>
      <c r="L236" s="370"/>
      <c r="M236" s="370">
        <v>0</v>
      </c>
      <c r="N236" s="370"/>
      <c r="O236" s="370"/>
      <c r="P236" s="390"/>
      <c r="Q236" s="371"/>
    </row>
    <row r="237" spans="1:17" ht="14.4" customHeight="1" x14ac:dyDescent="0.3">
      <c r="A237" s="366" t="s">
        <v>398</v>
      </c>
      <c r="B237" s="367" t="s">
        <v>1897</v>
      </c>
      <c r="C237" s="367" t="s">
        <v>1937</v>
      </c>
      <c r="D237" s="367" t="s">
        <v>1944</v>
      </c>
      <c r="E237" s="367" t="s">
        <v>1945</v>
      </c>
      <c r="F237" s="370">
        <v>34</v>
      </c>
      <c r="G237" s="370">
        <v>1156</v>
      </c>
      <c r="H237" s="370">
        <v>1</v>
      </c>
      <c r="I237" s="370">
        <v>34</v>
      </c>
      <c r="J237" s="370">
        <v>57</v>
      </c>
      <c r="K237" s="370">
        <v>1938</v>
      </c>
      <c r="L237" s="370">
        <v>1.6764705882352942</v>
      </c>
      <c r="M237" s="370">
        <v>34</v>
      </c>
      <c r="N237" s="370"/>
      <c r="O237" s="370"/>
      <c r="P237" s="390"/>
      <c r="Q237" s="371"/>
    </row>
    <row r="238" spans="1:17" ht="14.4" customHeight="1" x14ac:dyDescent="0.3">
      <c r="A238" s="366" t="s">
        <v>398</v>
      </c>
      <c r="B238" s="367" t="s">
        <v>1897</v>
      </c>
      <c r="C238" s="367" t="s">
        <v>1937</v>
      </c>
      <c r="D238" s="367" t="s">
        <v>1948</v>
      </c>
      <c r="E238" s="367" t="s">
        <v>1949</v>
      </c>
      <c r="F238" s="370">
        <v>1</v>
      </c>
      <c r="G238" s="370">
        <v>75</v>
      </c>
      <c r="H238" s="370">
        <v>1</v>
      </c>
      <c r="I238" s="370">
        <v>75</v>
      </c>
      <c r="J238" s="370">
        <v>2</v>
      </c>
      <c r="K238" s="370">
        <v>150</v>
      </c>
      <c r="L238" s="370">
        <v>2</v>
      </c>
      <c r="M238" s="370">
        <v>75</v>
      </c>
      <c r="N238" s="370">
        <v>1</v>
      </c>
      <c r="O238" s="370">
        <v>81</v>
      </c>
      <c r="P238" s="390">
        <v>1.08</v>
      </c>
      <c r="Q238" s="371">
        <v>81</v>
      </c>
    </row>
    <row r="239" spans="1:17" ht="14.4" customHeight="1" x14ac:dyDescent="0.3">
      <c r="A239" s="366" t="s">
        <v>398</v>
      </c>
      <c r="B239" s="367" t="s">
        <v>1897</v>
      </c>
      <c r="C239" s="367" t="s">
        <v>1937</v>
      </c>
      <c r="D239" s="367" t="s">
        <v>1958</v>
      </c>
      <c r="E239" s="367" t="s">
        <v>1959</v>
      </c>
      <c r="F239" s="370"/>
      <c r="G239" s="370"/>
      <c r="H239" s="370"/>
      <c r="I239" s="370"/>
      <c r="J239" s="370">
        <v>1</v>
      </c>
      <c r="K239" s="370">
        <v>176</v>
      </c>
      <c r="L239" s="370"/>
      <c r="M239" s="370">
        <v>176</v>
      </c>
      <c r="N239" s="370"/>
      <c r="O239" s="370"/>
      <c r="P239" s="390"/>
      <c r="Q239" s="371"/>
    </row>
    <row r="240" spans="1:17" ht="14.4" customHeight="1" x14ac:dyDescent="0.3">
      <c r="A240" s="366" t="s">
        <v>398</v>
      </c>
      <c r="B240" s="367" t="s">
        <v>1897</v>
      </c>
      <c r="C240" s="367" t="s">
        <v>1937</v>
      </c>
      <c r="D240" s="367" t="s">
        <v>2012</v>
      </c>
      <c r="E240" s="367" t="s">
        <v>2013</v>
      </c>
      <c r="F240" s="370"/>
      <c r="G240" s="370"/>
      <c r="H240" s="370"/>
      <c r="I240" s="370"/>
      <c r="J240" s="370"/>
      <c r="K240" s="370"/>
      <c r="L240" s="370"/>
      <c r="M240" s="370"/>
      <c r="N240" s="370">
        <v>1</v>
      </c>
      <c r="O240" s="370">
        <v>2000</v>
      </c>
      <c r="P240" s="390"/>
      <c r="Q240" s="371">
        <v>2000</v>
      </c>
    </row>
    <row r="241" spans="1:17" ht="14.4" customHeight="1" x14ac:dyDescent="0.3">
      <c r="A241" s="366" t="s">
        <v>398</v>
      </c>
      <c r="B241" s="367" t="s">
        <v>1897</v>
      </c>
      <c r="C241" s="367" t="s">
        <v>1937</v>
      </c>
      <c r="D241" s="367" t="s">
        <v>2022</v>
      </c>
      <c r="E241" s="367" t="s">
        <v>2023</v>
      </c>
      <c r="F241" s="370"/>
      <c r="G241" s="370"/>
      <c r="H241" s="370"/>
      <c r="I241" s="370"/>
      <c r="J241" s="370"/>
      <c r="K241" s="370"/>
      <c r="L241" s="370"/>
      <c r="M241" s="370"/>
      <c r="N241" s="370">
        <v>1</v>
      </c>
      <c r="O241" s="370">
        <v>311</v>
      </c>
      <c r="P241" s="390"/>
      <c r="Q241" s="371">
        <v>311</v>
      </c>
    </row>
    <row r="242" spans="1:17" ht="14.4" customHeight="1" x14ac:dyDescent="0.3">
      <c r="A242" s="366" t="s">
        <v>398</v>
      </c>
      <c r="B242" s="367" t="s">
        <v>1897</v>
      </c>
      <c r="C242" s="367" t="s">
        <v>1937</v>
      </c>
      <c r="D242" s="367" t="s">
        <v>2026</v>
      </c>
      <c r="E242" s="367" t="s">
        <v>2027</v>
      </c>
      <c r="F242" s="370"/>
      <c r="G242" s="370"/>
      <c r="H242" s="370"/>
      <c r="I242" s="370"/>
      <c r="J242" s="370"/>
      <c r="K242" s="370"/>
      <c r="L242" s="370"/>
      <c r="M242" s="370"/>
      <c r="N242" s="370">
        <v>0</v>
      </c>
      <c r="O242" s="370">
        <v>0</v>
      </c>
      <c r="P242" s="390"/>
      <c r="Q242" s="371"/>
    </row>
    <row r="243" spans="1:17" ht="14.4" customHeight="1" x14ac:dyDescent="0.3">
      <c r="A243" s="366" t="s">
        <v>398</v>
      </c>
      <c r="B243" s="367" t="s">
        <v>1897</v>
      </c>
      <c r="C243" s="367" t="s">
        <v>1937</v>
      </c>
      <c r="D243" s="367" t="s">
        <v>2062</v>
      </c>
      <c r="E243" s="367" t="s">
        <v>2063</v>
      </c>
      <c r="F243" s="370">
        <v>2</v>
      </c>
      <c r="G243" s="370">
        <v>884</v>
      </c>
      <c r="H243" s="370">
        <v>1</v>
      </c>
      <c r="I243" s="370">
        <v>442</v>
      </c>
      <c r="J243" s="370"/>
      <c r="K243" s="370"/>
      <c r="L243" s="370"/>
      <c r="M243" s="370"/>
      <c r="N243" s="370"/>
      <c r="O243" s="370"/>
      <c r="P243" s="390"/>
      <c r="Q243" s="371"/>
    </row>
    <row r="244" spans="1:17" ht="14.4" customHeight="1" x14ac:dyDescent="0.3">
      <c r="A244" s="366" t="s">
        <v>398</v>
      </c>
      <c r="B244" s="367" t="s">
        <v>1897</v>
      </c>
      <c r="C244" s="367" t="s">
        <v>1937</v>
      </c>
      <c r="D244" s="367" t="s">
        <v>2070</v>
      </c>
      <c r="E244" s="367" t="s">
        <v>2071</v>
      </c>
      <c r="F244" s="370"/>
      <c r="G244" s="370"/>
      <c r="H244" s="370"/>
      <c r="I244" s="370"/>
      <c r="J244" s="370"/>
      <c r="K244" s="370"/>
      <c r="L244" s="370"/>
      <c r="M244" s="370"/>
      <c r="N244" s="370">
        <v>0</v>
      </c>
      <c r="O244" s="370">
        <v>0</v>
      </c>
      <c r="P244" s="390"/>
      <c r="Q244" s="371"/>
    </row>
    <row r="245" spans="1:17" ht="14.4" customHeight="1" x14ac:dyDescent="0.3">
      <c r="A245" s="366" t="s">
        <v>398</v>
      </c>
      <c r="B245" s="367" t="s">
        <v>1897</v>
      </c>
      <c r="C245" s="367" t="s">
        <v>1937</v>
      </c>
      <c r="D245" s="367" t="s">
        <v>2074</v>
      </c>
      <c r="E245" s="367" t="s">
        <v>2075</v>
      </c>
      <c r="F245" s="370"/>
      <c r="G245" s="370"/>
      <c r="H245" s="370"/>
      <c r="I245" s="370"/>
      <c r="J245" s="370">
        <v>2</v>
      </c>
      <c r="K245" s="370">
        <v>334</v>
      </c>
      <c r="L245" s="370"/>
      <c r="M245" s="370">
        <v>167</v>
      </c>
      <c r="N245" s="370"/>
      <c r="O245" s="370"/>
      <c r="P245" s="390"/>
      <c r="Q245" s="371"/>
    </row>
    <row r="246" spans="1:17" ht="14.4" customHeight="1" x14ac:dyDescent="0.3">
      <c r="A246" s="366" t="s">
        <v>398</v>
      </c>
      <c r="B246" s="367" t="s">
        <v>1897</v>
      </c>
      <c r="C246" s="367" t="s">
        <v>1937</v>
      </c>
      <c r="D246" s="367" t="s">
        <v>2076</v>
      </c>
      <c r="E246" s="367" t="s">
        <v>2077</v>
      </c>
      <c r="F246" s="370"/>
      <c r="G246" s="370"/>
      <c r="H246" s="370"/>
      <c r="I246" s="370"/>
      <c r="J246" s="370">
        <v>2</v>
      </c>
      <c r="K246" s="370">
        <v>664</v>
      </c>
      <c r="L246" s="370"/>
      <c r="M246" s="370">
        <v>332</v>
      </c>
      <c r="N246" s="370"/>
      <c r="O246" s="370"/>
      <c r="P246" s="390"/>
      <c r="Q246" s="371"/>
    </row>
    <row r="247" spans="1:17" ht="14.4" customHeight="1" x14ac:dyDescent="0.3">
      <c r="A247" s="366" t="s">
        <v>398</v>
      </c>
      <c r="B247" s="367" t="s">
        <v>1897</v>
      </c>
      <c r="C247" s="367" t="s">
        <v>1937</v>
      </c>
      <c r="D247" s="367" t="s">
        <v>2096</v>
      </c>
      <c r="E247" s="367" t="s">
        <v>2097</v>
      </c>
      <c r="F247" s="370"/>
      <c r="G247" s="370"/>
      <c r="H247" s="370"/>
      <c r="I247" s="370"/>
      <c r="J247" s="370"/>
      <c r="K247" s="370"/>
      <c r="L247" s="370"/>
      <c r="M247" s="370"/>
      <c r="N247" s="370">
        <v>1</v>
      </c>
      <c r="O247" s="370">
        <v>851</v>
      </c>
      <c r="P247" s="390"/>
      <c r="Q247" s="371">
        <v>851</v>
      </c>
    </row>
    <row r="248" spans="1:17" ht="14.4" customHeight="1" x14ac:dyDescent="0.3">
      <c r="A248" s="366" t="s">
        <v>398</v>
      </c>
      <c r="B248" s="367" t="s">
        <v>2152</v>
      </c>
      <c r="C248" s="367" t="s">
        <v>1898</v>
      </c>
      <c r="D248" s="367" t="s">
        <v>2260</v>
      </c>
      <c r="E248" s="367" t="s">
        <v>2261</v>
      </c>
      <c r="F248" s="370"/>
      <c r="G248" s="370"/>
      <c r="H248" s="370"/>
      <c r="I248" s="370"/>
      <c r="J248" s="370">
        <v>0.1</v>
      </c>
      <c r="K248" s="370">
        <v>23</v>
      </c>
      <c r="L248" s="370"/>
      <c r="M248" s="370">
        <v>230</v>
      </c>
      <c r="N248" s="370"/>
      <c r="O248" s="370"/>
      <c r="P248" s="390"/>
      <c r="Q248" s="371"/>
    </row>
    <row r="249" spans="1:17" ht="14.4" customHeight="1" x14ac:dyDescent="0.3">
      <c r="A249" s="366" t="s">
        <v>398</v>
      </c>
      <c r="B249" s="367" t="s">
        <v>2152</v>
      </c>
      <c r="C249" s="367" t="s">
        <v>1898</v>
      </c>
      <c r="D249" s="367" t="s">
        <v>2262</v>
      </c>
      <c r="E249" s="367" t="s">
        <v>2263</v>
      </c>
      <c r="F249" s="370">
        <v>18</v>
      </c>
      <c r="G249" s="370">
        <v>2641.32</v>
      </c>
      <c r="H249" s="370">
        <v>1</v>
      </c>
      <c r="I249" s="370">
        <v>146.74</v>
      </c>
      <c r="J249" s="370"/>
      <c r="K249" s="370"/>
      <c r="L249" s="370"/>
      <c r="M249" s="370"/>
      <c r="N249" s="370"/>
      <c r="O249" s="370"/>
      <c r="P249" s="390"/>
      <c r="Q249" s="371"/>
    </row>
    <row r="250" spans="1:17" ht="14.4" customHeight="1" x14ac:dyDescent="0.3">
      <c r="A250" s="366" t="s">
        <v>398</v>
      </c>
      <c r="B250" s="367" t="s">
        <v>2152</v>
      </c>
      <c r="C250" s="367" t="s">
        <v>1898</v>
      </c>
      <c r="D250" s="367" t="s">
        <v>2264</v>
      </c>
      <c r="E250" s="367" t="s">
        <v>2265</v>
      </c>
      <c r="F250" s="370">
        <v>6</v>
      </c>
      <c r="G250" s="370">
        <v>803.46</v>
      </c>
      <c r="H250" s="370">
        <v>1</v>
      </c>
      <c r="I250" s="370">
        <v>133.91</v>
      </c>
      <c r="J250" s="370">
        <v>24</v>
      </c>
      <c r="K250" s="370">
        <v>3310.5600000000004</v>
      </c>
      <c r="L250" s="370">
        <v>4.1203793592711522</v>
      </c>
      <c r="M250" s="370">
        <v>137.94000000000003</v>
      </c>
      <c r="N250" s="370"/>
      <c r="O250" s="370"/>
      <c r="P250" s="390"/>
      <c r="Q250" s="371"/>
    </row>
    <row r="251" spans="1:17" ht="14.4" customHeight="1" x14ac:dyDescent="0.3">
      <c r="A251" s="366" t="s">
        <v>398</v>
      </c>
      <c r="B251" s="367" t="s">
        <v>2152</v>
      </c>
      <c r="C251" s="367" t="s">
        <v>1898</v>
      </c>
      <c r="D251" s="367" t="s">
        <v>2266</v>
      </c>
      <c r="E251" s="367" t="s">
        <v>2265</v>
      </c>
      <c r="F251" s="370"/>
      <c r="G251" s="370"/>
      <c r="H251" s="370"/>
      <c r="I251" s="370"/>
      <c r="J251" s="370">
        <v>47</v>
      </c>
      <c r="K251" s="370">
        <v>9988.3900000000012</v>
      </c>
      <c r="L251" s="370"/>
      <c r="M251" s="370">
        <v>212.51893617021278</v>
      </c>
      <c r="N251" s="370"/>
      <c r="O251" s="370"/>
      <c r="P251" s="390"/>
      <c r="Q251" s="371"/>
    </row>
    <row r="252" spans="1:17" ht="14.4" customHeight="1" x14ac:dyDescent="0.3">
      <c r="A252" s="366" t="s">
        <v>398</v>
      </c>
      <c r="B252" s="367" t="s">
        <v>2152</v>
      </c>
      <c r="C252" s="367" t="s">
        <v>1898</v>
      </c>
      <c r="D252" s="367" t="s">
        <v>2267</v>
      </c>
      <c r="E252" s="367" t="s">
        <v>2268</v>
      </c>
      <c r="F252" s="370">
        <v>16.399999999999999</v>
      </c>
      <c r="G252" s="370">
        <v>40227.56</v>
      </c>
      <c r="H252" s="370">
        <v>1</v>
      </c>
      <c r="I252" s="370">
        <v>2452.9</v>
      </c>
      <c r="J252" s="370"/>
      <c r="K252" s="370"/>
      <c r="L252" s="370"/>
      <c r="M252" s="370"/>
      <c r="N252" s="370"/>
      <c r="O252" s="370"/>
      <c r="P252" s="390"/>
      <c r="Q252" s="371"/>
    </row>
    <row r="253" spans="1:17" ht="14.4" customHeight="1" x14ac:dyDescent="0.3">
      <c r="A253" s="366" t="s">
        <v>398</v>
      </c>
      <c r="B253" s="367" t="s">
        <v>2152</v>
      </c>
      <c r="C253" s="367" t="s">
        <v>1898</v>
      </c>
      <c r="D253" s="367" t="s">
        <v>2269</v>
      </c>
      <c r="E253" s="367" t="s">
        <v>2270</v>
      </c>
      <c r="F253" s="370">
        <v>32</v>
      </c>
      <c r="G253" s="370">
        <v>2654.72</v>
      </c>
      <c r="H253" s="370">
        <v>1</v>
      </c>
      <c r="I253" s="370">
        <v>82.96</v>
      </c>
      <c r="J253" s="370"/>
      <c r="K253" s="370"/>
      <c r="L253" s="370"/>
      <c r="M253" s="370"/>
      <c r="N253" s="370"/>
      <c r="O253" s="370"/>
      <c r="P253" s="390"/>
      <c r="Q253" s="371"/>
    </row>
    <row r="254" spans="1:17" ht="14.4" customHeight="1" x14ac:dyDescent="0.3">
      <c r="A254" s="366" t="s">
        <v>398</v>
      </c>
      <c r="B254" s="367" t="s">
        <v>2152</v>
      </c>
      <c r="C254" s="367" t="s">
        <v>1898</v>
      </c>
      <c r="D254" s="367" t="s">
        <v>2271</v>
      </c>
      <c r="E254" s="367" t="s">
        <v>2272</v>
      </c>
      <c r="F254" s="370">
        <v>71.5</v>
      </c>
      <c r="G254" s="370">
        <v>7330.2599999999993</v>
      </c>
      <c r="H254" s="370">
        <v>1</v>
      </c>
      <c r="I254" s="370">
        <v>102.52111888111887</v>
      </c>
      <c r="J254" s="370">
        <v>58</v>
      </c>
      <c r="K254" s="370">
        <v>4681.0199999999995</v>
      </c>
      <c r="L254" s="370">
        <v>0.63858853574088781</v>
      </c>
      <c r="M254" s="370">
        <v>80.707241379310332</v>
      </c>
      <c r="N254" s="370"/>
      <c r="O254" s="370"/>
      <c r="P254" s="390"/>
      <c r="Q254" s="371"/>
    </row>
    <row r="255" spans="1:17" ht="14.4" customHeight="1" x14ac:dyDescent="0.3">
      <c r="A255" s="366" t="s">
        <v>398</v>
      </c>
      <c r="B255" s="367" t="s">
        <v>2152</v>
      </c>
      <c r="C255" s="367" t="s">
        <v>1898</v>
      </c>
      <c r="D255" s="367" t="s">
        <v>2273</v>
      </c>
      <c r="E255" s="367" t="s">
        <v>2274</v>
      </c>
      <c r="F255" s="370"/>
      <c r="G255" s="370"/>
      <c r="H255" s="370"/>
      <c r="I255" s="370"/>
      <c r="J255" s="370">
        <v>1.5</v>
      </c>
      <c r="K255" s="370">
        <v>5438.47</v>
      </c>
      <c r="L255" s="370"/>
      <c r="M255" s="370">
        <v>3625.646666666667</v>
      </c>
      <c r="N255" s="370"/>
      <c r="O255" s="370"/>
      <c r="P255" s="390"/>
      <c r="Q255" s="371"/>
    </row>
    <row r="256" spans="1:17" ht="14.4" customHeight="1" x14ac:dyDescent="0.3">
      <c r="A256" s="366" t="s">
        <v>398</v>
      </c>
      <c r="B256" s="367" t="s">
        <v>2152</v>
      </c>
      <c r="C256" s="367" t="s">
        <v>1898</v>
      </c>
      <c r="D256" s="367" t="s">
        <v>2275</v>
      </c>
      <c r="E256" s="367" t="s">
        <v>2276</v>
      </c>
      <c r="F256" s="370">
        <v>35</v>
      </c>
      <c r="G256" s="370">
        <v>152567.45000000001</v>
      </c>
      <c r="H256" s="370">
        <v>1</v>
      </c>
      <c r="I256" s="370">
        <v>4359.0700000000006</v>
      </c>
      <c r="J256" s="370"/>
      <c r="K256" s="370"/>
      <c r="L256" s="370"/>
      <c r="M256" s="370"/>
      <c r="N256" s="370"/>
      <c r="O256" s="370"/>
      <c r="P256" s="390"/>
      <c r="Q256" s="371"/>
    </row>
    <row r="257" spans="1:17" ht="14.4" customHeight="1" x14ac:dyDescent="0.3">
      <c r="A257" s="366" t="s">
        <v>398</v>
      </c>
      <c r="B257" s="367" t="s">
        <v>2152</v>
      </c>
      <c r="C257" s="367" t="s">
        <v>1898</v>
      </c>
      <c r="D257" s="367" t="s">
        <v>2277</v>
      </c>
      <c r="E257" s="367" t="s">
        <v>2278</v>
      </c>
      <c r="F257" s="370">
        <v>20</v>
      </c>
      <c r="G257" s="370">
        <v>1566.2399999999998</v>
      </c>
      <c r="H257" s="370">
        <v>1</v>
      </c>
      <c r="I257" s="370">
        <v>78.311999999999983</v>
      </c>
      <c r="J257" s="370">
        <v>3</v>
      </c>
      <c r="K257" s="370">
        <v>172.53</v>
      </c>
      <c r="L257" s="370">
        <v>0.11015553171927675</v>
      </c>
      <c r="M257" s="370">
        <v>57.51</v>
      </c>
      <c r="N257" s="370"/>
      <c r="O257" s="370"/>
      <c r="P257" s="390"/>
      <c r="Q257" s="371"/>
    </row>
    <row r="258" spans="1:17" ht="14.4" customHeight="1" x14ac:dyDescent="0.3">
      <c r="A258" s="366" t="s">
        <v>398</v>
      </c>
      <c r="B258" s="367" t="s">
        <v>2152</v>
      </c>
      <c r="C258" s="367" t="s">
        <v>1898</v>
      </c>
      <c r="D258" s="367" t="s">
        <v>2279</v>
      </c>
      <c r="E258" s="367" t="s">
        <v>2280</v>
      </c>
      <c r="F258" s="370"/>
      <c r="G258" s="370"/>
      <c r="H258" s="370"/>
      <c r="I258" s="370"/>
      <c r="J258" s="370">
        <v>8</v>
      </c>
      <c r="K258" s="370">
        <v>2175.12</v>
      </c>
      <c r="L258" s="370"/>
      <c r="M258" s="370">
        <v>271.89</v>
      </c>
      <c r="N258" s="370"/>
      <c r="O258" s="370"/>
      <c r="P258" s="390"/>
      <c r="Q258" s="371"/>
    </row>
    <row r="259" spans="1:17" ht="14.4" customHeight="1" x14ac:dyDescent="0.3">
      <c r="A259" s="366" t="s">
        <v>398</v>
      </c>
      <c r="B259" s="367" t="s">
        <v>2152</v>
      </c>
      <c r="C259" s="367" t="s">
        <v>1898</v>
      </c>
      <c r="D259" s="367" t="s">
        <v>1907</v>
      </c>
      <c r="E259" s="367" t="s">
        <v>1908</v>
      </c>
      <c r="F259" s="370">
        <v>71.400000000000006</v>
      </c>
      <c r="G259" s="370">
        <v>25484.170000000002</v>
      </c>
      <c r="H259" s="370">
        <v>1</v>
      </c>
      <c r="I259" s="370">
        <v>356.92114845938374</v>
      </c>
      <c r="J259" s="370">
        <v>60.800000000000004</v>
      </c>
      <c r="K259" s="370">
        <v>23450.949999999997</v>
      </c>
      <c r="L259" s="370">
        <v>0.92021635391696077</v>
      </c>
      <c r="M259" s="370">
        <v>385.70641447368416</v>
      </c>
      <c r="N259" s="370"/>
      <c r="O259" s="370"/>
      <c r="P259" s="390"/>
      <c r="Q259" s="371"/>
    </row>
    <row r="260" spans="1:17" ht="14.4" customHeight="1" x14ac:dyDescent="0.3">
      <c r="A260" s="366" t="s">
        <v>398</v>
      </c>
      <c r="B260" s="367" t="s">
        <v>2152</v>
      </c>
      <c r="C260" s="367" t="s">
        <v>1898</v>
      </c>
      <c r="D260" s="367" t="s">
        <v>2281</v>
      </c>
      <c r="E260" s="367" t="s">
        <v>2282</v>
      </c>
      <c r="F260" s="370">
        <v>12</v>
      </c>
      <c r="G260" s="370">
        <v>925.8</v>
      </c>
      <c r="H260" s="370">
        <v>1</v>
      </c>
      <c r="I260" s="370">
        <v>77.149999999999991</v>
      </c>
      <c r="J260" s="370"/>
      <c r="K260" s="370"/>
      <c r="L260" s="370"/>
      <c r="M260" s="370"/>
      <c r="N260" s="370"/>
      <c r="O260" s="370"/>
      <c r="P260" s="390"/>
      <c r="Q260" s="371"/>
    </row>
    <row r="261" spans="1:17" ht="14.4" customHeight="1" x14ac:dyDescent="0.3">
      <c r="A261" s="366" t="s">
        <v>398</v>
      </c>
      <c r="B261" s="367" t="s">
        <v>2152</v>
      </c>
      <c r="C261" s="367" t="s">
        <v>1898</v>
      </c>
      <c r="D261" s="367" t="s">
        <v>2283</v>
      </c>
      <c r="E261" s="367" t="s">
        <v>2284</v>
      </c>
      <c r="F261" s="370">
        <v>2</v>
      </c>
      <c r="G261" s="370">
        <v>653.62</v>
      </c>
      <c r="H261" s="370">
        <v>1</v>
      </c>
      <c r="I261" s="370">
        <v>326.81</v>
      </c>
      <c r="J261" s="370"/>
      <c r="K261" s="370"/>
      <c r="L261" s="370"/>
      <c r="M261" s="370"/>
      <c r="N261" s="370"/>
      <c r="O261" s="370"/>
      <c r="P261" s="390"/>
      <c r="Q261" s="371"/>
    </row>
    <row r="262" spans="1:17" ht="14.4" customHeight="1" x14ac:dyDescent="0.3">
      <c r="A262" s="366" t="s">
        <v>398</v>
      </c>
      <c r="B262" s="367" t="s">
        <v>2152</v>
      </c>
      <c r="C262" s="367" t="s">
        <v>1898</v>
      </c>
      <c r="D262" s="367" t="s">
        <v>2285</v>
      </c>
      <c r="E262" s="367" t="s">
        <v>2286</v>
      </c>
      <c r="F262" s="370">
        <v>9</v>
      </c>
      <c r="G262" s="370">
        <v>867.96</v>
      </c>
      <c r="H262" s="370">
        <v>1</v>
      </c>
      <c r="I262" s="370">
        <v>96.44</v>
      </c>
      <c r="J262" s="370"/>
      <c r="K262" s="370"/>
      <c r="L262" s="370"/>
      <c r="M262" s="370"/>
      <c r="N262" s="370"/>
      <c r="O262" s="370"/>
      <c r="P262" s="390"/>
      <c r="Q262" s="371"/>
    </row>
    <row r="263" spans="1:17" ht="14.4" customHeight="1" x14ac:dyDescent="0.3">
      <c r="A263" s="366" t="s">
        <v>398</v>
      </c>
      <c r="B263" s="367" t="s">
        <v>2152</v>
      </c>
      <c r="C263" s="367" t="s">
        <v>1898</v>
      </c>
      <c r="D263" s="367" t="s">
        <v>2287</v>
      </c>
      <c r="E263" s="367" t="s">
        <v>2288</v>
      </c>
      <c r="F263" s="370">
        <v>61.599999999999994</v>
      </c>
      <c r="G263" s="370">
        <v>33433.320000000007</v>
      </c>
      <c r="H263" s="370">
        <v>1</v>
      </c>
      <c r="I263" s="370">
        <v>542.74870129870146</v>
      </c>
      <c r="J263" s="370">
        <v>61.5</v>
      </c>
      <c r="K263" s="370">
        <v>37532.849999999991</v>
      </c>
      <c r="L263" s="370">
        <v>1.1226180947629485</v>
      </c>
      <c r="M263" s="370">
        <v>610.29024390243887</v>
      </c>
      <c r="N263" s="370"/>
      <c r="O263" s="370"/>
      <c r="P263" s="390"/>
      <c r="Q263" s="371"/>
    </row>
    <row r="264" spans="1:17" ht="14.4" customHeight="1" x14ac:dyDescent="0.3">
      <c r="A264" s="366" t="s">
        <v>398</v>
      </c>
      <c r="B264" s="367" t="s">
        <v>2152</v>
      </c>
      <c r="C264" s="367" t="s">
        <v>1898</v>
      </c>
      <c r="D264" s="367" t="s">
        <v>2289</v>
      </c>
      <c r="E264" s="367" t="s">
        <v>2290</v>
      </c>
      <c r="F264" s="370">
        <v>3.8</v>
      </c>
      <c r="G264" s="370">
        <v>1009.52</v>
      </c>
      <c r="H264" s="370">
        <v>1</v>
      </c>
      <c r="I264" s="370">
        <v>265.66315789473686</v>
      </c>
      <c r="J264" s="370"/>
      <c r="K264" s="370"/>
      <c r="L264" s="370"/>
      <c r="M264" s="370"/>
      <c r="N264" s="370"/>
      <c r="O264" s="370"/>
      <c r="P264" s="390"/>
      <c r="Q264" s="371"/>
    </row>
    <row r="265" spans="1:17" ht="14.4" customHeight="1" x14ac:dyDescent="0.3">
      <c r="A265" s="366" t="s">
        <v>398</v>
      </c>
      <c r="B265" s="367" t="s">
        <v>2152</v>
      </c>
      <c r="C265" s="367" t="s">
        <v>1898</v>
      </c>
      <c r="D265" s="367" t="s">
        <v>2291</v>
      </c>
      <c r="E265" s="367" t="s">
        <v>2292</v>
      </c>
      <c r="F265" s="370">
        <v>9</v>
      </c>
      <c r="G265" s="370">
        <v>2213.8200000000002</v>
      </c>
      <c r="H265" s="370">
        <v>1</v>
      </c>
      <c r="I265" s="370">
        <v>245.98000000000002</v>
      </c>
      <c r="J265" s="370">
        <v>16</v>
      </c>
      <c r="K265" s="370">
        <v>1003.36</v>
      </c>
      <c r="L265" s="370">
        <v>0.4532256461681618</v>
      </c>
      <c r="M265" s="370">
        <v>62.71</v>
      </c>
      <c r="N265" s="370"/>
      <c r="O265" s="370"/>
      <c r="P265" s="390"/>
      <c r="Q265" s="371"/>
    </row>
    <row r="266" spans="1:17" ht="14.4" customHeight="1" x14ac:dyDescent="0.3">
      <c r="A266" s="366" t="s">
        <v>398</v>
      </c>
      <c r="B266" s="367" t="s">
        <v>2152</v>
      </c>
      <c r="C266" s="367" t="s">
        <v>1898</v>
      </c>
      <c r="D266" s="367" t="s">
        <v>2293</v>
      </c>
      <c r="E266" s="367" t="s">
        <v>2294</v>
      </c>
      <c r="F266" s="370">
        <v>12</v>
      </c>
      <c r="G266" s="370">
        <v>5863.56</v>
      </c>
      <c r="H266" s="370">
        <v>1</v>
      </c>
      <c r="I266" s="370">
        <v>488.63000000000005</v>
      </c>
      <c r="J266" s="370"/>
      <c r="K266" s="370"/>
      <c r="L266" s="370"/>
      <c r="M266" s="370"/>
      <c r="N266" s="370"/>
      <c r="O266" s="370"/>
      <c r="P266" s="390"/>
      <c r="Q266" s="371"/>
    </row>
    <row r="267" spans="1:17" ht="14.4" customHeight="1" x14ac:dyDescent="0.3">
      <c r="A267" s="366" t="s">
        <v>398</v>
      </c>
      <c r="B267" s="367" t="s">
        <v>2152</v>
      </c>
      <c r="C267" s="367" t="s">
        <v>1898</v>
      </c>
      <c r="D267" s="367" t="s">
        <v>2295</v>
      </c>
      <c r="E267" s="367" t="s">
        <v>2296</v>
      </c>
      <c r="F267" s="370">
        <v>65</v>
      </c>
      <c r="G267" s="370">
        <v>6289.32</v>
      </c>
      <c r="H267" s="370">
        <v>1</v>
      </c>
      <c r="I267" s="370">
        <v>96.758769230769232</v>
      </c>
      <c r="J267" s="370">
        <v>7</v>
      </c>
      <c r="K267" s="370">
        <v>414.51</v>
      </c>
      <c r="L267" s="370">
        <v>6.5906966094903749E-2</v>
      </c>
      <c r="M267" s="370">
        <v>59.215714285714284</v>
      </c>
      <c r="N267" s="370"/>
      <c r="O267" s="370"/>
      <c r="P267" s="390"/>
      <c r="Q267" s="371"/>
    </row>
    <row r="268" spans="1:17" ht="14.4" customHeight="1" x14ac:dyDescent="0.3">
      <c r="A268" s="366" t="s">
        <v>398</v>
      </c>
      <c r="B268" s="367" t="s">
        <v>2152</v>
      </c>
      <c r="C268" s="367" t="s">
        <v>1898</v>
      </c>
      <c r="D268" s="367" t="s">
        <v>2297</v>
      </c>
      <c r="E268" s="367" t="s">
        <v>2298</v>
      </c>
      <c r="F268" s="370">
        <v>3.6</v>
      </c>
      <c r="G268" s="370">
        <v>1976.73</v>
      </c>
      <c r="H268" s="370">
        <v>1</v>
      </c>
      <c r="I268" s="370">
        <v>549.0916666666667</v>
      </c>
      <c r="J268" s="370">
        <v>12.4</v>
      </c>
      <c r="K268" s="370">
        <v>7717.1799999999994</v>
      </c>
      <c r="L268" s="370">
        <v>3.9040131935064473</v>
      </c>
      <c r="M268" s="370">
        <v>622.35322580645152</v>
      </c>
      <c r="N268" s="370"/>
      <c r="O268" s="370"/>
      <c r="P268" s="390"/>
      <c r="Q268" s="371"/>
    </row>
    <row r="269" spans="1:17" ht="14.4" customHeight="1" x14ac:dyDescent="0.3">
      <c r="A269" s="366" t="s">
        <v>398</v>
      </c>
      <c r="B269" s="367" t="s">
        <v>2152</v>
      </c>
      <c r="C269" s="367" t="s">
        <v>1898</v>
      </c>
      <c r="D269" s="367" t="s">
        <v>2299</v>
      </c>
      <c r="E269" s="367" t="s">
        <v>2300</v>
      </c>
      <c r="F269" s="370"/>
      <c r="G269" s="370"/>
      <c r="H269" s="370"/>
      <c r="I269" s="370"/>
      <c r="J269" s="370">
        <v>20</v>
      </c>
      <c r="K269" s="370">
        <v>11910.9</v>
      </c>
      <c r="L269" s="370"/>
      <c r="M269" s="370">
        <v>595.54499999999996</v>
      </c>
      <c r="N269" s="370"/>
      <c r="O269" s="370"/>
      <c r="P269" s="390"/>
      <c r="Q269" s="371"/>
    </row>
    <row r="270" spans="1:17" ht="14.4" customHeight="1" x14ac:dyDescent="0.3">
      <c r="A270" s="366" t="s">
        <v>398</v>
      </c>
      <c r="B270" s="367" t="s">
        <v>2152</v>
      </c>
      <c r="C270" s="367" t="s">
        <v>1898</v>
      </c>
      <c r="D270" s="367" t="s">
        <v>2301</v>
      </c>
      <c r="E270" s="367" t="s">
        <v>2302</v>
      </c>
      <c r="F270" s="370">
        <v>5.9</v>
      </c>
      <c r="G270" s="370">
        <v>2540.21</v>
      </c>
      <c r="H270" s="370">
        <v>1</v>
      </c>
      <c r="I270" s="370">
        <v>430.54406779661014</v>
      </c>
      <c r="J270" s="370">
        <v>0.7</v>
      </c>
      <c r="K270" s="370">
        <v>337.85</v>
      </c>
      <c r="L270" s="370">
        <v>0.13300081489325685</v>
      </c>
      <c r="M270" s="370">
        <v>482.64285714285722</v>
      </c>
      <c r="N270" s="370"/>
      <c r="O270" s="370"/>
      <c r="P270" s="390"/>
      <c r="Q270" s="371"/>
    </row>
    <row r="271" spans="1:17" ht="14.4" customHeight="1" x14ac:dyDescent="0.3">
      <c r="A271" s="366" t="s">
        <v>398</v>
      </c>
      <c r="B271" s="367" t="s">
        <v>2152</v>
      </c>
      <c r="C271" s="367" t="s">
        <v>1898</v>
      </c>
      <c r="D271" s="367" t="s">
        <v>2303</v>
      </c>
      <c r="E271" s="367" t="s">
        <v>2304</v>
      </c>
      <c r="F271" s="370">
        <v>7.3999999999999995</v>
      </c>
      <c r="G271" s="370">
        <v>588.54000000000008</v>
      </c>
      <c r="H271" s="370">
        <v>1</v>
      </c>
      <c r="I271" s="370">
        <v>79.532432432432444</v>
      </c>
      <c r="J271" s="370">
        <v>3.4</v>
      </c>
      <c r="K271" s="370">
        <v>304.5</v>
      </c>
      <c r="L271" s="370">
        <v>0.51738199612600666</v>
      </c>
      <c r="M271" s="370">
        <v>89.558823529411768</v>
      </c>
      <c r="N271" s="370"/>
      <c r="O271" s="370"/>
      <c r="P271" s="390"/>
      <c r="Q271" s="371"/>
    </row>
    <row r="272" spans="1:17" ht="14.4" customHeight="1" x14ac:dyDescent="0.3">
      <c r="A272" s="366" t="s">
        <v>398</v>
      </c>
      <c r="B272" s="367" t="s">
        <v>2152</v>
      </c>
      <c r="C272" s="367" t="s">
        <v>1898</v>
      </c>
      <c r="D272" s="367" t="s">
        <v>2305</v>
      </c>
      <c r="E272" s="367" t="s">
        <v>2306</v>
      </c>
      <c r="F272" s="370">
        <v>1.4</v>
      </c>
      <c r="G272" s="370">
        <v>2193.38</v>
      </c>
      <c r="H272" s="370">
        <v>1</v>
      </c>
      <c r="I272" s="370">
        <v>1566.7000000000003</v>
      </c>
      <c r="J272" s="370">
        <v>0.7</v>
      </c>
      <c r="K272" s="370">
        <v>1062.77</v>
      </c>
      <c r="L272" s="370">
        <v>0.4845352834438173</v>
      </c>
      <c r="M272" s="370">
        <v>1518.2428571428572</v>
      </c>
      <c r="N272" s="370"/>
      <c r="O272" s="370"/>
      <c r="P272" s="390"/>
      <c r="Q272" s="371"/>
    </row>
    <row r="273" spans="1:17" ht="14.4" customHeight="1" x14ac:dyDescent="0.3">
      <c r="A273" s="366" t="s">
        <v>398</v>
      </c>
      <c r="B273" s="367" t="s">
        <v>2152</v>
      </c>
      <c r="C273" s="367" t="s">
        <v>1898</v>
      </c>
      <c r="D273" s="367" t="s">
        <v>2307</v>
      </c>
      <c r="E273" s="367" t="s">
        <v>2308</v>
      </c>
      <c r="F273" s="370">
        <v>4.2</v>
      </c>
      <c r="G273" s="370">
        <v>3240.57</v>
      </c>
      <c r="H273" s="370">
        <v>1</v>
      </c>
      <c r="I273" s="370">
        <v>771.56428571428569</v>
      </c>
      <c r="J273" s="370"/>
      <c r="K273" s="370"/>
      <c r="L273" s="370"/>
      <c r="M273" s="370"/>
      <c r="N273" s="370"/>
      <c r="O273" s="370"/>
      <c r="P273" s="390"/>
      <c r="Q273" s="371"/>
    </row>
    <row r="274" spans="1:17" ht="14.4" customHeight="1" x14ac:dyDescent="0.3">
      <c r="A274" s="366" t="s">
        <v>398</v>
      </c>
      <c r="B274" s="367" t="s">
        <v>2152</v>
      </c>
      <c r="C274" s="367" t="s">
        <v>1898</v>
      </c>
      <c r="D274" s="367" t="s">
        <v>1917</v>
      </c>
      <c r="E274" s="367" t="s">
        <v>1918</v>
      </c>
      <c r="F274" s="370">
        <v>0.30000000000000004</v>
      </c>
      <c r="G274" s="370">
        <v>285.98</v>
      </c>
      <c r="H274" s="370">
        <v>1</v>
      </c>
      <c r="I274" s="370">
        <v>953.26666666666654</v>
      </c>
      <c r="J274" s="370"/>
      <c r="K274" s="370"/>
      <c r="L274" s="370"/>
      <c r="M274" s="370"/>
      <c r="N274" s="370"/>
      <c r="O274" s="370"/>
      <c r="P274" s="390"/>
      <c r="Q274" s="371"/>
    </row>
    <row r="275" spans="1:17" ht="14.4" customHeight="1" x14ac:dyDescent="0.3">
      <c r="A275" s="366" t="s">
        <v>398</v>
      </c>
      <c r="B275" s="367" t="s">
        <v>2152</v>
      </c>
      <c r="C275" s="367" t="s">
        <v>1898</v>
      </c>
      <c r="D275" s="367" t="s">
        <v>1919</v>
      </c>
      <c r="E275" s="367" t="s">
        <v>1918</v>
      </c>
      <c r="F275" s="370"/>
      <c r="G275" s="370"/>
      <c r="H275" s="370"/>
      <c r="I275" s="370"/>
      <c r="J275" s="370">
        <v>2</v>
      </c>
      <c r="K275" s="370">
        <v>276.2</v>
      </c>
      <c r="L275" s="370"/>
      <c r="M275" s="370">
        <v>138.1</v>
      </c>
      <c r="N275" s="370"/>
      <c r="O275" s="370"/>
      <c r="P275" s="390"/>
      <c r="Q275" s="371"/>
    </row>
    <row r="276" spans="1:17" ht="14.4" customHeight="1" x14ac:dyDescent="0.3">
      <c r="A276" s="366" t="s">
        <v>398</v>
      </c>
      <c r="B276" s="367" t="s">
        <v>2152</v>
      </c>
      <c r="C276" s="367" t="s">
        <v>2309</v>
      </c>
      <c r="D276" s="367" t="s">
        <v>2310</v>
      </c>
      <c r="E276" s="367" t="s">
        <v>2311</v>
      </c>
      <c r="F276" s="370">
        <v>12</v>
      </c>
      <c r="G276" s="370">
        <v>21385.920000000002</v>
      </c>
      <c r="H276" s="370">
        <v>1</v>
      </c>
      <c r="I276" s="370">
        <v>1782.16</v>
      </c>
      <c r="J276" s="370">
        <v>6</v>
      </c>
      <c r="K276" s="370">
        <v>10692.960000000001</v>
      </c>
      <c r="L276" s="370">
        <v>0.5</v>
      </c>
      <c r="M276" s="370">
        <v>1782.16</v>
      </c>
      <c r="N276" s="370"/>
      <c r="O276" s="370"/>
      <c r="P276" s="390"/>
      <c r="Q276" s="371"/>
    </row>
    <row r="277" spans="1:17" ht="14.4" customHeight="1" x14ac:dyDescent="0.3">
      <c r="A277" s="366" t="s">
        <v>398</v>
      </c>
      <c r="B277" s="367" t="s">
        <v>2152</v>
      </c>
      <c r="C277" s="367" t="s">
        <v>2309</v>
      </c>
      <c r="D277" s="367" t="s">
        <v>2312</v>
      </c>
      <c r="E277" s="367" t="s">
        <v>2313</v>
      </c>
      <c r="F277" s="370">
        <v>1</v>
      </c>
      <c r="G277" s="370">
        <v>2579</v>
      </c>
      <c r="H277" s="370">
        <v>1</v>
      </c>
      <c r="I277" s="370">
        <v>2579</v>
      </c>
      <c r="J277" s="370"/>
      <c r="K277" s="370"/>
      <c r="L277" s="370"/>
      <c r="M277" s="370"/>
      <c r="N277" s="370"/>
      <c r="O277" s="370"/>
      <c r="P277" s="390"/>
      <c r="Q277" s="371"/>
    </row>
    <row r="278" spans="1:17" ht="14.4" customHeight="1" x14ac:dyDescent="0.3">
      <c r="A278" s="366" t="s">
        <v>398</v>
      </c>
      <c r="B278" s="367" t="s">
        <v>2152</v>
      </c>
      <c r="C278" s="367" t="s">
        <v>2309</v>
      </c>
      <c r="D278" s="367" t="s">
        <v>2314</v>
      </c>
      <c r="E278" s="367" t="s">
        <v>2315</v>
      </c>
      <c r="F278" s="370"/>
      <c r="G278" s="370"/>
      <c r="H278" s="370"/>
      <c r="I278" s="370"/>
      <c r="J278" s="370">
        <v>2</v>
      </c>
      <c r="K278" s="370">
        <v>15445.5</v>
      </c>
      <c r="L278" s="370"/>
      <c r="M278" s="370">
        <v>7722.75</v>
      </c>
      <c r="N278" s="370"/>
      <c r="O278" s="370"/>
      <c r="P278" s="390"/>
      <c r="Q278" s="371"/>
    </row>
    <row r="279" spans="1:17" ht="14.4" customHeight="1" x14ac:dyDescent="0.3">
      <c r="A279" s="366" t="s">
        <v>398</v>
      </c>
      <c r="B279" s="367" t="s">
        <v>2152</v>
      </c>
      <c r="C279" s="367" t="s">
        <v>2309</v>
      </c>
      <c r="D279" s="367" t="s">
        <v>2316</v>
      </c>
      <c r="E279" s="367" t="s">
        <v>2317</v>
      </c>
      <c r="F279" s="370">
        <v>1</v>
      </c>
      <c r="G279" s="370">
        <v>8999</v>
      </c>
      <c r="H279" s="370">
        <v>1</v>
      </c>
      <c r="I279" s="370">
        <v>8999</v>
      </c>
      <c r="J279" s="370">
        <v>1</v>
      </c>
      <c r="K279" s="370">
        <v>9039.01</v>
      </c>
      <c r="L279" s="370">
        <v>1.0044460495610623</v>
      </c>
      <c r="M279" s="370">
        <v>9039.01</v>
      </c>
      <c r="N279" s="370"/>
      <c r="O279" s="370"/>
      <c r="P279" s="390"/>
      <c r="Q279" s="371"/>
    </row>
    <row r="280" spans="1:17" ht="14.4" customHeight="1" x14ac:dyDescent="0.3">
      <c r="A280" s="366" t="s">
        <v>398</v>
      </c>
      <c r="B280" s="367" t="s">
        <v>2152</v>
      </c>
      <c r="C280" s="367" t="s">
        <v>2309</v>
      </c>
      <c r="D280" s="367" t="s">
        <v>2318</v>
      </c>
      <c r="E280" s="367" t="s">
        <v>2319</v>
      </c>
      <c r="F280" s="370">
        <v>10</v>
      </c>
      <c r="G280" s="370">
        <v>8597.2000000000007</v>
      </c>
      <c r="H280" s="370">
        <v>1</v>
      </c>
      <c r="I280" s="370">
        <v>859.72</v>
      </c>
      <c r="J280" s="370">
        <v>9</v>
      </c>
      <c r="K280" s="370">
        <v>7795.8600000000006</v>
      </c>
      <c r="L280" s="370">
        <v>0.9067905829805053</v>
      </c>
      <c r="M280" s="370">
        <v>866.20666666666671</v>
      </c>
      <c r="N280" s="370"/>
      <c r="O280" s="370"/>
      <c r="P280" s="390"/>
      <c r="Q280" s="371"/>
    </row>
    <row r="281" spans="1:17" ht="14.4" customHeight="1" x14ac:dyDescent="0.3">
      <c r="A281" s="366" t="s">
        <v>398</v>
      </c>
      <c r="B281" s="367" t="s">
        <v>2152</v>
      </c>
      <c r="C281" s="367" t="s">
        <v>1922</v>
      </c>
      <c r="D281" s="367" t="s">
        <v>2320</v>
      </c>
      <c r="E281" s="367" t="s">
        <v>2321</v>
      </c>
      <c r="F281" s="370"/>
      <c r="G281" s="370"/>
      <c r="H281" s="370"/>
      <c r="I281" s="370"/>
      <c r="J281" s="370">
        <v>0.7</v>
      </c>
      <c r="K281" s="370">
        <v>230.98</v>
      </c>
      <c r="L281" s="370"/>
      <c r="M281" s="370">
        <v>329.97142857142859</v>
      </c>
      <c r="N281" s="370"/>
      <c r="O281" s="370"/>
      <c r="P281" s="390"/>
      <c r="Q281" s="371"/>
    </row>
    <row r="282" spans="1:17" ht="14.4" customHeight="1" x14ac:dyDescent="0.3">
      <c r="A282" s="366" t="s">
        <v>398</v>
      </c>
      <c r="B282" s="367" t="s">
        <v>2152</v>
      </c>
      <c r="C282" s="367" t="s">
        <v>1922</v>
      </c>
      <c r="D282" s="367" t="s">
        <v>2322</v>
      </c>
      <c r="E282" s="367" t="s">
        <v>2323</v>
      </c>
      <c r="F282" s="370">
        <v>0.1</v>
      </c>
      <c r="G282" s="370">
        <v>428.08</v>
      </c>
      <c r="H282" s="370">
        <v>1</v>
      </c>
      <c r="I282" s="370">
        <v>4280.7999999999993</v>
      </c>
      <c r="J282" s="370"/>
      <c r="K282" s="370"/>
      <c r="L282" s="370"/>
      <c r="M282" s="370"/>
      <c r="N282" s="370"/>
      <c r="O282" s="370"/>
      <c r="P282" s="390"/>
      <c r="Q282" s="371"/>
    </row>
    <row r="283" spans="1:17" ht="14.4" customHeight="1" x14ac:dyDescent="0.3">
      <c r="A283" s="366" t="s">
        <v>398</v>
      </c>
      <c r="B283" s="367" t="s">
        <v>2152</v>
      </c>
      <c r="C283" s="367" t="s">
        <v>1922</v>
      </c>
      <c r="D283" s="367" t="s">
        <v>2324</v>
      </c>
      <c r="E283" s="367" t="s">
        <v>2325</v>
      </c>
      <c r="F283" s="370">
        <v>2</v>
      </c>
      <c r="G283" s="370">
        <v>165.8</v>
      </c>
      <c r="H283" s="370">
        <v>1</v>
      </c>
      <c r="I283" s="370">
        <v>82.9</v>
      </c>
      <c r="J283" s="370"/>
      <c r="K283" s="370"/>
      <c r="L283" s="370"/>
      <c r="M283" s="370"/>
      <c r="N283" s="370"/>
      <c r="O283" s="370"/>
      <c r="P283" s="390"/>
      <c r="Q283" s="371"/>
    </row>
    <row r="284" spans="1:17" ht="14.4" customHeight="1" x14ac:dyDescent="0.3">
      <c r="A284" s="366" t="s">
        <v>398</v>
      </c>
      <c r="B284" s="367" t="s">
        <v>2152</v>
      </c>
      <c r="C284" s="367" t="s">
        <v>1922</v>
      </c>
      <c r="D284" s="367" t="s">
        <v>2326</v>
      </c>
      <c r="E284" s="367" t="s">
        <v>2325</v>
      </c>
      <c r="F284" s="370">
        <v>4</v>
      </c>
      <c r="G284" s="370">
        <v>3805.6</v>
      </c>
      <c r="H284" s="370">
        <v>1</v>
      </c>
      <c r="I284" s="370">
        <v>951.4</v>
      </c>
      <c r="J284" s="370"/>
      <c r="K284" s="370"/>
      <c r="L284" s="370"/>
      <c r="M284" s="370"/>
      <c r="N284" s="370"/>
      <c r="O284" s="370"/>
      <c r="P284" s="390"/>
      <c r="Q284" s="371"/>
    </row>
    <row r="285" spans="1:17" ht="14.4" customHeight="1" x14ac:dyDescent="0.3">
      <c r="A285" s="366" t="s">
        <v>398</v>
      </c>
      <c r="B285" s="367" t="s">
        <v>2152</v>
      </c>
      <c r="C285" s="367" t="s">
        <v>1922</v>
      </c>
      <c r="D285" s="367" t="s">
        <v>2327</v>
      </c>
      <c r="E285" s="367" t="s">
        <v>2328</v>
      </c>
      <c r="F285" s="370"/>
      <c r="G285" s="370"/>
      <c r="H285" s="370"/>
      <c r="I285" s="370"/>
      <c r="J285" s="370">
        <v>0.1</v>
      </c>
      <c r="K285" s="370">
        <v>368.05</v>
      </c>
      <c r="L285" s="370"/>
      <c r="M285" s="370">
        <v>3680.5</v>
      </c>
      <c r="N285" s="370"/>
      <c r="O285" s="370"/>
      <c r="P285" s="390"/>
      <c r="Q285" s="371"/>
    </row>
    <row r="286" spans="1:17" ht="14.4" customHeight="1" x14ac:dyDescent="0.3">
      <c r="A286" s="366" t="s">
        <v>398</v>
      </c>
      <c r="B286" s="367" t="s">
        <v>2152</v>
      </c>
      <c r="C286" s="367" t="s">
        <v>1922</v>
      </c>
      <c r="D286" s="367" t="s">
        <v>2329</v>
      </c>
      <c r="E286" s="367" t="s">
        <v>2330</v>
      </c>
      <c r="F286" s="370">
        <v>4</v>
      </c>
      <c r="G286" s="370">
        <v>8438</v>
      </c>
      <c r="H286" s="370">
        <v>1</v>
      </c>
      <c r="I286" s="370">
        <v>2109.5</v>
      </c>
      <c r="J286" s="370"/>
      <c r="K286" s="370"/>
      <c r="L286" s="370"/>
      <c r="M286" s="370"/>
      <c r="N286" s="370"/>
      <c r="O286" s="370"/>
      <c r="P286" s="390"/>
      <c r="Q286" s="371"/>
    </row>
    <row r="287" spans="1:17" ht="14.4" customHeight="1" x14ac:dyDescent="0.3">
      <c r="A287" s="366" t="s">
        <v>398</v>
      </c>
      <c r="B287" s="367" t="s">
        <v>2152</v>
      </c>
      <c r="C287" s="367" t="s">
        <v>1922</v>
      </c>
      <c r="D287" s="367" t="s">
        <v>2331</v>
      </c>
      <c r="E287" s="367" t="s">
        <v>2332</v>
      </c>
      <c r="F287" s="370">
        <v>0.2</v>
      </c>
      <c r="G287" s="370">
        <v>388.78</v>
      </c>
      <c r="H287" s="370">
        <v>1</v>
      </c>
      <c r="I287" s="370">
        <v>1943.8999999999999</v>
      </c>
      <c r="J287" s="370"/>
      <c r="K287" s="370"/>
      <c r="L287" s="370"/>
      <c r="M287" s="370"/>
      <c r="N287" s="370"/>
      <c r="O287" s="370"/>
      <c r="P287" s="390"/>
      <c r="Q287" s="371"/>
    </row>
    <row r="288" spans="1:17" ht="14.4" customHeight="1" x14ac:dyDescent="0.3">
      <c r="A288" s="366" t="s">
        <v>398</v>
      </c>
      <c r="B288" s="367" t="s">
        <v>2152</v>
      </c>
      <c r="C288" s="367" t="s">
        <v>1922</v>
      </c>
      <c r="D288" s="367" t="s">
        <v>2333</v>
      </c>
      <c r="E288" s="367" t="s">
        <v>2334</v>
      </c>
      <c r="F288" s="370">
        <v>0.2</v>
      </c>
      <c r="G288" s="370">
        <v>388.78</v>
      </c>
      <c r="H288" s="370">
        <v>1</v>
      </c>
      <c r="I288" s="370">
        <v>1943.8999999999999</v>
      </c>
      <c r="J288" s="370"/>
      <c r="K288" s="370"/>
      <c r="L288" s="370"/>
      <c r="M288" s="370"/>
      <c r="N288" s="370"/>
      <c r="O288" s="370"/>
      <c r="P288" s="390"/>
      <c r="Q288" s="371"/>
    </row>
    <row r="289" spans="1:17" ht="14.4" customHeight="1" x14ac:dyDescent="0.3">
      <c r="A289" s="366" t="s">
        <v>398</v>
      </c>
      <c r="B289" s="367" t="s">
        <v>2152</v>
      </c>
      <c r="C289" s="367" t="s">
        <v>1922</v>
      </c>
      <c r="D289" s="367" t="s">
        <v>2335</v>
      </c>
      <c r="E289" s="367" t="s">
        <v>2336</v>
      </c>
      <c r="F289" s="370">
        <v>0.1</v>
      </c>
      <c r="G289" s="370">
        <v>696.12</v>
      </c>
      <c r="H289" s="370">
        <v>1</v>
      </c>
      <c r="I289" s="370">
        <v>6961.2</v>
      </c>
      <c r="J289" s="370"/>
      <c r="K289" s="370"/>
      <c r="L289" s="370"/>
      <c r="M289" s="370"/>
      <c r="N289" s="370"/>
      <c r="O289" s="370"/>
      <c r="P289" s="390"/>
      <c r="Q289" s="371"/>
    </row>
    <row r="290" spans="1:17" ht="14.4" customHeight="1" x14ac:dyDescent="0.3">
      <c r="A290" s="366" t="s">
        <v>398</v>
      </c>
      <c r="B290" s="367" t="s">
        <v>2152</v>
      </c>
      <c r="C290" s="367" t="s">
        <v>1922</v>
      </c>
      <c r="D290" s="367" t="s">
        <v>2337</v>
      </c>
      <c r="E290" s="367" t="s">
        <v>2338</v>
      </c>
      <c r="F290" s="370">
        <v>6</v>
      </c>
      <c r="G290" s="370">
        <v>1332</v>
      </c>
      <c r="H290" s="370">
        <v>1</v>
      </c>
      <c r="I290" s="370">
        <v>222</v>
      </c>
      <c r="J290" s="370"/>
      <c r="K290" s="370"/>
      <c r="L290" s="370"/>
      <c r="M290" s="370"/>
      <c r="N290" s="370"/>
      <c r="O290" s="370"/>
      <c r="P290" s="390"/>
      <c r="Q290" s="371"/>
    </row>
    <row r="291" spans="1:17" ht="14.4" customHeight="1" x14ac:dyDescent="0.3">
      <c r="A291" s="366" t="s">
        <v>398</v>
      </c>
      <c r="B291" s="367" t="s">
        <v>2152</v>
      </c>
      <c r="C291" s="367" t="s">
        <v>1922</v>
      </c>
      <c r="D291" s="367" t="s">
        <v>2339</v>
      </c>
      <c r="E291" s="367" t="s">
        <v>2338</v>
      </c>
      <c r="F291" s="370">
        <v>0.34</v>
      </c>
      <c r="G291" s="370">
        <v>380.46</v>
      </c>
      <c r="H291" s="370">
        <v>1</v>
      </c>
      <c r="I291" s="370">
        <v>1118.9999999999998</v>
      </c>
      <c r="J291" s="370"/>
      <c r="K291" s="370"/>
      <c r="L291" s="370"/>
      <c r="M291" s="370"/>
      <c r="N291" s="370"/>
      <c r="O291" s="370"/>
      <c r="P291" s="390"/>
      <c r="Q291" s="371"/>
    </row>
    <row r="292" spans="1:17" ht="14.4" customHeight="1" x14ac:dyDescent="0.3">
      <c r="A292" s="366" t="s">
        <v>398</v>
      </c>
      <c r="B292" s="367" t="s">
        <v>2152</v>
      </c>
      <c r="C292" s="367" t="s">
        <v>1922</v>
      </c>
      <c r="D292" s="367" t="s">
        <v>2340</v>
      </c>
      <c r="E292" s="367" t="s">
        <v>2341</v>
      </c>
      <c r="F292" s="370">
        <v>8</v>
      </c>
      <c r="G292" s="370">
        <v>21000</v>
      </c>
      <c r="H292" s="370">
        <v>1</v>
      </c>
      <c r="I292" s="370">
        <v>2625</v>
      </c>
      <c r="J292" s="370">
        <v>1</v>
      </c>
      <c r="K292" s="370">
        <v>2625</v>
      </c>
      <c r="L292" s="370">
        <v>0.125</v>
      </c>
      <c r="M292" s="370">
        <v>2625</v>
      </c>
      <c r="N292" s="370"/>
      <c r="O292" s="370"/>
      <c r="P292" s="390"/>
      <c r="Q292" s="371"/>
    </row>
    <row r="293" spans="1:17" ht="14.4" customHeight="1" x14ac:dyDescent="0.3">
      <c r="A293" s="366" t="s">
        <v>398</v>
      </c>
      <c r="B293" s="367" t="s">
        <v>2152</v>
      </c>
      <c r="C293" s="367" t="s">
        <v>1922</v>
      </c>
      <c r="D293" s="367" t="s">
        <v>2342</v>
      </c>
      <c r="E293" s="367" t="s">
        <v>2343</v>
      </c>
      <c r="F293" s="370">
        <v>3</v>
      </c>
      <c r="G293" s="370">
        <v>7875</v>
      </c>
      <c r="H293" s="370">
        <v>1</v>
      </c>
      <c r="I293" s="370">
        <v>2625</v>
      </c>
      <c r="J293" s="370"/>
      <c r="K293" s="370"/>
      <c r="L293" s="370"/>
      <c r="M293" s="370"/>
      <c r="N293" s="370"/>
      <c r="O293" s="370"/>
      <c r="P293" s="390"/>
      <c r="Q293" s="371"/>
    </row>
    <row r="294" spans="1:17" ht="14.4" customHeight="1" x14ac:dyDescent="0.3">
      <c r="A294" s="366" t="s">
        <v>398</v>
      </c>
      <c r="B294" s="367" t="s">
        <v>2152</v>
      </c>
      <c r="C294" s="367" t="s">
        <v>1922</v>
      </c>
      <c r="D294" s="367" t="s">
        <v>2344</v>
      </c>
      <c r="E294" s="367" t="s">
        <v>2345</v>
      </c>
      <c r="F294" s="370">
        <v>1</v>
      </c>
      <c r="G294" s="370">
        <v>2625</v>
      </c>
      <c r="H294" s="370">
        <v>1</v>
      </c>
      <c r="I294" s="370">
        <v>2625</v>
      </c>
      <c r="J294" s="370">
        <v>1</v>
      </c>
      <c r="K294" s="370">
        <v>2625</v>
      </c>
      <c r="L294" s="370">
        <v>1</v>
      </c>
      <c r="M294" s="370">
        <v>2625</v>
      </c>
      <c r="N294" s="370"/>
      <c r="O294" s="370"/>
      <c r="P294" s="390"/>
      <c r="Q294" s="371"/>
    </row>
    <row r="295" spans="1:17" ht="14.4" customHeight="1" x14ac:dyDescent="0.3">
      <c r="A295" s="366" t="s">
        <v>398</v>
      </c>
      <c r="B295" s="367" t="s">
        <v>2152</v>
      </c>
      <c r="C295" s="367" t="s">
        <v>1922</v>
      </c>
      <c r="D295" s="367" t="s">
        <v>2346</v>
      </c>
      <c r="E295" s="367" t="s">
        <v>2347</v>
      </c>
      <c r="F295" s="370">
        <v>3</v>
      </c>
      <c r="G295" s="370">
        <v>264</v>
      </c>
      <c r="H295" s="370">
        <v>1</v>
      </c>
      <c r="I295" s="370">
        <v>88</v>
      </c>
      <c r="J295" s="370"/>
      <c r="K295" s="370"/>
      <c r="L295" s="370"/>
      <c r="M295" s="370"/>
      <c r="N295" s="370"/>
      <c r="O295" s="370"/>
      <c r="P295" s="390"/>
      <c r="Q295" s="371"/>
    </row>
    <row r="296" spans="1:17" ht="14.4" customHeight="1" x14ac:dyDescent="0.3">
      <c r="A296" s="366" t="s">
        <v>398</v>
      </c>
      <c r="B296" s="367" t="s">
        <v>2152</v>
      </c>
      <c r="C296" s="367" t="s">
        <v>1922</v>
      </c>
      <c r="D296" s="367" t="s">
        <v>2348</v>
      </c>
      <c r="E296" s="367" t="s">
        <v>2349</v>
      </c>
      <c r="F296" s="370">
        <v>1</v>
      </c>
      <c r="G296" s="370">
        <v>4295.7</v>
      </c>
      <c r="H296" s="370">
        <v>1</v>
      </c>
      <c r="I296" s="370">
        <v>4295.7</v>
      </c>
      <c r="J296" s="370"/>
      <c r="K296" s="370"/>
      <c r="L296" s="370"/>
      <c r="M296" s="370"/>
      <c r="N296" s="370"/>
      <c r="O296" s="370"/>
      <c r="P296" s="390"/>
      <c r="Q296" s="371"/>
    </row>
    <row r="297" spans="1:17" ht="14.4" customHeight="1" x14ac:dyDescent="0.3">
      <c r="A297" s="366" t="s">
        <v>398</v>
      </c>
      <c r="B297" s="367" t="s">
        <v>2152</v>
      </c>
      <c r="C297" s="367" t="s">
        <v>1922</v>
      </c>
      <c r="D297" s="367" t="s">
        <v>2350</v>
      </c>
      <c r="E297" s="367" t="s">
        <v>2351</v>
      </c>
      <c r="F297" s="370"/>
      <c r="G297" s="370"/>
      <c r="H297" s="370"/>
      <c r="I297" s="370"/>
      <c r="J297" s="370">
        <v>1</v>
      </c>
      <c r="K297" s="370">
        <v>5309</v>
      </c>
      <c r="L297" s="370"/>
      <c r="M297" s="370">
        <v>5309</v>
      </c>
      <c r="N297" s="370"/>
      <c r="O297" s="370"/>
      <c r="P297" s="390"/>
      <c r="Q297" s="371"/>
    </row>
    <row r="298" spans="1:17" ht="14.4" customHeight="1" x14ac:dyDescent="0.3">
      <c r="A298" s="366" t="s">
        <v>398</v>
      </c>
      <c r="B298" s="367" t="s">
        <v>2152</v>
      </c>
      <c r="C298" s="367" t="s">
        <v>1922</v>
      </c>
      <c r="D298" s="367" t="s">
        <v>2352</v>
      </c>
      <c r="E298" s="367" t="s">
        <v>2353</v>
      </c>
      <c r="F298" s="370"/>
      <c r="G298" s="370"/>
      <c r="H298" s="370"/>
      <c r="I298" s="370"/>
      <c r="J298" s="370">
        <v>2</v>
      </c>
      <c r="K298" s="370">
        <v>1578.58</v>
      </c>
      <c r="L298" s="370"/>
      <c r="M298" s="370">
        <v>789.29</v>
      </c>
      <c r="N298" s="370"/>
      <c r="O298" s="370"/>
      <c r="P298" s="390"/>
      <c r="Q298" s="371"/>
    </row>
    <row r="299" spans="1:17" ht="14.4" customHeight="1" x14ac:dyDescent="0.3">
      <c r="A299" s="366" t="s">
        <v>398</v>
      </c>
      <c r="B299" s="367" t="s">
        <v>2152</v>
      </c>
      <c r="C299" s="367" t="s">
        <v>1922</v>
      </c>
      <c r="D299" s="367" t="s">
        <v>2354</v>
      </c>
      <c r="E299" s="367" t="s">
        <v>2355</v>
      </c>
      <c r="F299" s="370">
        <v>0.2</v>
      </c>
      <c r="G299" s="370">
        <v>502.44</v>
      </c>
      <c r="H299" s="370">
        <v>1</v>
      </c>
      <c r="I299" s="370">
        <v>2512.1999999999998</v>
      </c>
      <c r="J299" s="370"/>
      <c r="K299" s="370"/>
      <c r="L299" s="370"/>
      <c r="M299" s="370"/>
      <c r="N299" s="370"/>
      <c r="O299" s="370"/>
      <c r="P299" s="390"/>
      <c r="Q299" s="371"/>
    </row>
    <row r="300" spans="1:17" ht="14.4" customHeight="1" x14ac:dyDescent="0.3">
      <c r="A300" s="366" t="s">
        <v>398</v>
      </c>
      <c r="B300" s="367" t="s">
        <v>2152</v>
      </c>
      <c r="C300" s="367" t="s">
        <v>1922</v>
      </c>
      <c r="D300" s="367" t="s">
        <v>2356</v>
      </c>
      <c r="E300" s="367" t="s">
        <v>2355</v>
      </c>
      <c r="F300" s="370">
        <v>0.1</v>
      </c>
      <c r="G300" s="370">
        <v>804.99</v>
      </c>
      <c r="H300" s="370">
        <v>1</v>
      </c>
      <c r="I300" s="370">
        <v>8049.9</v>
      </c>
      <c r="J300" s="370"/>
      <c r="K300" s="370"/>
      <c r="L300" s="370"/>
      <c r="M300" s="370"/>
      <c r="N300" s="370"/>
      <c r="O300" s="370"/>
      <c r="P300" s="390"/>
      <c r="Q300" s="371"/>
    </row>
    <row r="301" spans="1:17" ht="14.4" customHeight="1" x14ac:dyDescent="0.3">
      <c r="A301" s="366" t="s">
        <v>398</v>
      </c>
      <c r="B301" s="367" t="s">
        <v>2152</v>
      </c>
      <c r="C301" s="367" t="s">
        <v>1922</v>
      </c>
      <c r="D301" s="367" t="s">
        <v>2357</v>
      </c>
      <c r="E301" s="367" t="s">
        <v>2358</v>
      </c>
      <c r="F301" s="370">
        <v>2</v>
      </c>
      <c r="G301" s="370">
        <v>127.6</v>
      </c>
      <c r="H301" s="370">
        <v>1</v>
      </c>
      <c r="I301" s="370">
        <v>63.8</v>
      </c>
      <c r="J301" s="370"/>
      <c r="K301" s="370"/>
      <c r="L301" s="370"/>
      <c r="M301" s="370"/>
      <c r="N301" s="370"/>
      <c r="O301" s="370"/>
      <c r="P301" s="390"/>
      <c r="Q301" s="371"/>
    </row>
    <row r="302" spans="1:17" ht="14.4" customHeight="1" x14ac:dyDescent="0.3">
      <c r="A302" s="366" t="s">
        <v>398</v>
      </c>
      <c r="B302" s="367" t="s">
        <v>2152</v>
      </c>
      <c r="C302" s="367" t="s">
        <v>1922</v>
      </c>
      <c r="D302" s="367" t="s">
        <v>1925</v>
      </c>
      <c r="E302" s="367" t="s">
        <v>1926</v>
      </c>
      <c r="F302" s="370">
        <v>13</v>
      </c>
      <c r="G302" s="370">
        <v>772.19999999999993</v>
      </c>
      <c r="H302" s="370">
        <v>1</v>
      </c>
      <c r="I302" s="370">
        <v>59.399999999999991</v>
      </c>
      <c r="J302" s="370"/>
      <c r="K302" s="370"/>
      <c r="L302" s="370"/>
      <c r="M302" s="370"/>
      <c r="N302" s="370"/>
      <c r="O302" s="370"/>
      <c r="P302" s="390"/>
      <c r="Q302" s="371"/>
    </row>
    <row r="303" spans="1:17" ht="14.4" customHeight="1" x14ac:dyDescent="0.3">
      <c r="A303" s="366" t="s">
        <v>398</v>
      </c>
      <c r="B303" s="367" t="s">
        <v>2152</v>
      </c>
      <c r="C303" s="367" t="s">
        <v>1922</v>
      </c>
      <c r="D303" s="367" t="s">
        <v>2359</v>
      </c>
      <c r="E303" s="367" t="s">
        <v>2360</v>
      </c>
      <c r="F303" s="370">
        <v>2</v>
      </c>
      <c r="G303" s="370">
        <v>5259.38</v>
      </c>
      <c r="H303" s="370">
        <v>1</v>
      </c>
      <c r="I303" s="370">
        <v>2629.69</v>
      </c>
      <c r="J303" s="370"/>
      <c r="K303" s="370"/>
      <c r="L303" s="370"/>
      <c r="M303" s="370"/>
      <c r="N303" s="370"/>
      <c r="O303" s="370"/>
      <c r="P303" s="390"/>
      <c r="Q303" s="371"/>
    </row>
    <row r="304" spans="1:17" ht="14.4" customHeight="1" x14ac:dyDescent="0.3">
      <c r="A304" s="366" t="s">
        <v>398</v>
      </c>
      <c r="B304" s="367" t="s">
        <v>2152</v>
      </c>
      <c r="C304" s="367" t="s">
        <v>1922</v>
      </c>
      <c r="D304" s="367" t="s">
        <v>2361</v>
      </c>
      <c r="E304" s="367" t="s">
        <v>2362</v>
      </c>
      <c r="F304" s="370"/>
      <c r="G304" s="370"/>
      <c r="H304" s="370"/>
      <c r="I304" s="370"/>
      <c r="J304" s="370">
        <v>0.1</v>
      </c>
      <c r="K304" s="370">
        <v>23.2</v>
      </c>
      <c r="L304" s="370"/>
      <c r="M304" s="370">
        <v>231.99999999999997</v>
      </c>
      <c r="N304" s="370"/>
      <c r="O304" s="370"/>
      <c r="P304" s="390"/>
      <c r="Q304" s="371"/>
    </row>
    <row r="305" spans="1:17" ht="14.4" customHeight="1" x14ac:dyDescent="0.3">
      <c r="A305" s="366" t="s">
        <v>398</v>
      </c>
      <c r="B305" s="367" t="s">
        <v>2152</v>
      </c>
      <c r="C305" s="367" t="s">
        <v>1922</v>
      </c>
      <c r="D305" s="367" t="s">
        <v>2363</v>
      </c>
      <c r="E305" s="367" t="s">
        <v>2364</v>
      </c>
      <c r="F305" s="370">
        <v>1</v>
      </c>
      <c r="G305" s="370">
        <v>12500</v>
      </c>
      <c r="H305" s="370">
        <v>1</v>
      </c>
      <c r="I305" s="370">
        <v>12500</v>
      </c>
      <c r="J305" s="370"/>
      <c r="K305" s="370"/>
      <c r="L305" s="370"/>
      <c r="M305" s="370"/>
      <c r="N305" s="370"/>
      <c r="O305" s="370"/>
      <c r="P305" s="390"/>
      <c r="Q305" s="371"/>
    </row>
    <row r="306" spans="1:17" ht="14.4" customHeight="1" x14ac:dyDescent="0.3">
      <c r="A306" s="366" t="s">
        <v>398</v>
      </c>
      <c r="B306" s="367" t="s">
        <v>2152</v>
      </c>
      <c r="C306" s="367" t="s">
        <v>1922</v>
      </c>
      <c r="D306" s="367" t="s">
        <v>2365</v>
      </c>
      <c r="E306" s="367" t="s">
        <v>2355</v>
      </c>
      <c r="F306" s="370">
        <v>0.30000000000000004</v>
      </c>
      <c r="G306" s="370">
        <v>1187.3700000000001</v>
      </c>
      <c r="H306" s="370">
        <v>1</v>
      </c>
      <c r="I306" s="370">
        <v>3957.8999999999996</v>
      </c>
      <c r="J306" s="370"/>
      <c r="K306" s="370"/>
      <c r="L306" s="370"/>
      <c r="M306" s="370"/>
      <c r="N306" s="370"/>
      <c r="O306" s="370"/>
      <c r="P306" s="390"/>
      <c r="Q306" s="371"/>
    </row>
    <row r="307" spans="1:17" ht="14.4" customHeight="1" x14ac:dyDescent="0.3">
      <c r="A307" s="366" t="s">
        <v>398</v>
      </c>
      <c r="B307" s="367" t="s">
        <v>2152</v>
      </c>
      <c r="C307" s="367" t="s">
        <v>1922</v>
      </c>
      <c r="D307" s="367" t="s">
        <v>2366</v>
      </c>
      <c r="E307" s="367" t="s">
        <v>2367</v>
      </c>
      <c r="F307" s="370">
        <v>31</v>
      </c>
      <c r="G307" s="370">
        <v>7092.7999999999993</v>
      </c>
      <c r="H307" s="370">
        <v>1</v>
      </c>
      <c r="I307" s="370">
        <v>228.79999999999998</v>
      </c>
      <c r="J307" s="370">
        <v>33</v>
      </c>
      <c r="K307" s="370">
        <v>7824.9599999999991</v>
      </c>
      <c r="L307" s="370">
        <v>1.1032258064516129</v>
      </c>
      <c r="M307" s="370">
        <v>237.11999999999998</v>
      </c>
      <c r="N307" s="370"/>
      <c r="O307" s="370"/>
      <c r="P307" s="390"/>
      <c r="Q307" s="371"/>
    </row>
    <row r="308" spans="1:17" ht="14.4" customHeight="1" x14ac:dyDescent="0.3">
      <c r="A308" s="366" t="s">
        <v>398</v>
      </c>
      <c r="B308" s="367" t="s">
        <v>2152</v>
      </c>
      <c r="C308" s="367" t="s">
        <v>1922</v>
      </c>
      <c r="D308" s="367" t="s">
        <v>2368</v>
      </c>
      <c r="E308" s="367" t="s">
        <v>2369</v>
      </c>
      <c r="F308" s="370">
        <v>21</v>
      </c>
      <c r="G308" s="370">
        <v>9832.2000000000007</v>
      </c>
      <c r="H308" s="370">
        <v>1</v>
      </c>
      <c r="I308" s="370">
        <v>468.20000000000005</v>
      </c>
      <c r="J308" s="370">
        <v>23</v>
      </c>
      <c r="K308" s="370">
        <v>11160.29</v>
      </c>
      <c r="L308" s="370">
        <v>1.1350755680315698</v>
      </c>
      <c r="M308" s="370">
        <v>485.23</v>
      </c>
      <c r="N308" s="370"/>
      <c r="O308" s="370"/>
      <c r="P308" s="390"/>
      <c r="Q308" s="371"/>
    </row>
    <row r="309" spans="1:17" ht="14.4" customHeight="1" x14ac:dyDescent="0.3">
      <c r="A309" s="366" t="s">
        <v>398</v>
      </c>
      <c r="B309" s="367" t="s">
        <v>2152</v>
      </c>
      <c r="C309" s="367" t="s">
        <v>1922</v>
      </c>
      <c r="D309" s="367" t="s">
        <v>2370</v>
      </c>
      <c r="E309" s="367" t="s">
        <v>2371</v>
      </c>
      <c r="F309" s="370"/>
      <c r="G309" s="370"/>
      <c r="H309" s="370"/>
      <c r="I309" s="370"/>
      <c r="J309" s="370">
        <v>1</v>
      </c>
      <c r="K309" s="370">
        <v>7829</v>
      </c>
      <c r="L309" s="370"/>
      <c r="M309" s="370">
        <v>7829</v>
      </c>
      <c r="N309" s="370"/>
      <c r="O309" s="370"/>
      <c r="P309" s="390"/>
      <c r="Q309" s="371"/>
    </row>
    <row r="310" spans="1:17" ht="14.4" customHeight="1" x14ac:dyDescent="0.3">
      <c r="A310" s="366" t="s">
        <v>398</v>
      </c>
      <c r="B310" s="367" t="s">
        <v>2152</v>
      </c>
      <c r="C310" s="367" t="s">
        <v>1922</v>
      </c>
      <c r="D310" s="367" t="s">
        <v>2372</v>
      </c>
      <c r="E310" s="367" t="s">
        <v>2373</v>
      </c>
      <c r="F310" s="370">
        <v>9</v>
      </c>
      <c r="G310" s="370">
        <v>45799</v>
      </c>
      <c r="H310" s="370">
        <v>1</v>
      </c>
      <c r="I310" s="370">
        <v>5088.7777777777774</v>
      </c>
      <c r="J310" s="370">
        <v>3</v>
      </c>
      <c r="K310" s="370">
        <v>15303</v>
      </c>
      <c r="L310" s="370">
        <v>0.33413393305530686</v>
      </c>
      <c r="M310" s="370">
        <v>5101</v>
      </c>
      <c r="N310" s="370"/>
      <c r="O310" s="370"/>
      <c r="P310" s="390"/>
      <c r="Q310" s="371"/>
    </row>
    <row r="311" spans="1:17" ht="14.4" customHeight="1" x14ac:dyDescent="0.3">
      <c r="A311" s="366" t="s">
        <v>398</v>
      </c>
      <c r="B311" s="367" t="s">
        <v>2152</v>
      </c>
      <c r="C311" s="367" t="s">
        <v>1922</v>
      </c>
      <c r="D311" s="367" t="s">
        <v>2374</v>
      </c>
      <c r="E311" s="367" t="s">
        <v>2373</v>
      </c>
      <c r="F311" s="370">
        <v>9</v>
      </c>
      <c r="G311" s="370">
        <v>70821</v>
      </c>
      <c r="H311" s="370">
        <v>1</v>
      </c>
      <c r="I311" s="370">
        <v>7869</v>
      </c>
      <c r="J311" s="370">
        <v>4</v>
      </c>
      <c r="K311" s="370">
        <v>31476</v>
      </c>
      <c r="L311" s="370">
        <v>0.44444444444444442</v>
      </c>
      <c r="M311" s="370">
        <v>7869</v>
      </c>
      <c r="N311" s="370"/>
      <c r="O311" s="370"/>
      <c r="P311" s="390"/>
      <c r="Q311" s="371"/>
    </row>
    <row r="312" spans="1:17" ht="14.4" customHeight="1" x14ac:dyDescent="0.3">
      <c r="A312" s="366" t="s">
        <v>398</v>
      </c>
      <c r="B312" s="367" t="s">
        <v>2152</v>
      </c>
      <c r="C312" s="367" t="s">
        <v>1922</v>
      </c>
      <c r="D312" s="367" t="s">
        <v>2375</v>
      </c>
      <c r="E312" s="367" t="s">
        <v>2376</v>
      </c>
      <c r="F312" s="370"/>
      <c r="G312" s="370"/>
      <c r="H312" s="370"/>
      <c r="I312" s="370"/>
      <c r="J312" s="370">
        <v>1</v>
      </c>
      <c r="K312" s="370">
        <v>68</v>
      </c>
      <c r="L312" s="370"/>
      <c r="M312" s="370">
        <v>68</v>
      </c>
      <c r="N312" s="370"/>
      <c r="O312" s="370"/>
      <c r="P312" s="390"/>
      <c r="Q312" s="371"/>
    </row>
    <row r="313" spans="1:17" ht="14.4" customHeight="1" x14ac:dyDescent="0.3">
      <c r="A313" s="366" t="s">
        <v>398</v>
      </c>
      <c r="B313" s="367" t="s">
        <v>2152</v>
      </c>
      <c r="C313" s="367" t="s">
        <v>1922</v>
      </c>
      <c r="D313" s="367" t="s">
        <v>2377</v>
      </c>
      <c r="E313" s="367" t="s">
        <v>1926</v>
      </c>
      <c r="F313" s="370">
        <v>11</v>
      </c>
      <c r="G313" s="370">
        <v>568.70000000000005</v>
      </c>
      <c r="H313" s="370">
        <v>1</v>
      </c>
      <c r="I313" s="370">
        <v>51.7</v>
      </c>
      <c r="J313" s="370"/>
      <c r="K313" s="370"/>
      <c r="L313" s="370"/>
      <c r="M313" s="370"/>
      <c r="N313" s="370"/>
      <c r="O313" s="370"/>
      <c r="P313" s="390"/>
      <c r="Q313" s="371"/>
    </row>
    <row r="314" spans="1:17" ht="14.4" customHeight="1" x14ac:dyDescent="0.3">
      <c r="A314" s="366" t="s">
        <v>398</v>
      </c>
      <c r="B314" s="367" t="s">
        <v>2152</v>
      </c>
      <c r="C314" s="367" t="s">
        <v>1922</v>
      </c>
      <c r="D314" s="367" t="s">
        <v>2378</v>
      </c>
      <c r="E314" s="367" t="s">
        <v>1926</v>
      </c>
      <c r="F314" s="370">
        <v>4</v>
      </c>
      <c r="G314" s="370">
        <v>215.6</v>
      </c>
      <c r="H314" s="370">
        <v>1</v>
      </c>
      <c r="I314" s="370">
        <v>53.9</v>
      </c>
      <c r="J314" s="370"/>
      <c r="K314" s="370"/>
      <c r="L314" s="370"/>
      <c r="M314" s="370"/>
      <c r="N314" s="370"/>
      <c r="O314" s="370"/>
      <c r="P314" s="390"/>
      <c r="Q314" s="371"/>
    </row>
    <row r="315" spans="1:17" ht="14.4" customHeight="1" x14ac:dyDescent="0.3">
      <c r="A315" s="366" t="s">
        <v>398</v>
      </c>
      <c r="B315" s="367" t="s">
        <v>2152</v>
      </c>
      <c r="C315" s="367" t="s">
        <v>1922</v>
      </c>
      <c r="D315" s="367" t="s">
        <v>2226</v>
      </c>
      <c r="E315" s="367" t="s">
        <v>2227</v>
      </c>
      <c r="F315" s="370">
        <v>107</v>
      </c>
      <c r="G315" s="370">
        <v>150228</v>
      </c>
      <c r="H315" s="370">
        <v>1</v>
      </c>
      <c r="I315" s="370">
        <v>1404</v>
      </c>
      <c r="J315" s="370">
        <v>34</v>
      </c>
      <c r="K315" s="370">
        <v>47736</v>
      </c>
      <c r="L315" s="370">
        <v>0.31775700934579437</v>
      </c>
      <c r="M315" s="370">
        <v>1404</v>
      </c>
      <c r="N315" s="370"/>
      <c r="O315" s="370"/>
      <c r="P315" s="390"/>
      <c r="Q315" s="371"/>
    </row>
    <row r="316" spans="1:17" ht="14.4" customHeight="1" x14ac:dyDescent="0.3">
      <c r="A316" s="366" t="s">
        <v>398</v>
      </c>
      <c r="B316" s="367" t="s">
        <v>2152</v>
      </c>
      <c r="C316" s="367" t="s">
        <v>1922</v>
      </c>
      <c r="D316" s="367" t="s">
        <v>2379</v>
      </c>
      <c r="E316" s="367" t="s">
        <v>2380</v>
      </c>
      <c r="F316" s="370">
        <v>28</v>
      </c>
      <c r="G316" s="370">
        <v>36736</v>
      </c>
      <c r="H316" s="370">
        <v>1</v>
      </c>
      <c r="I316" s="370">
        <v>1312</v>
      </c>
      <c r="J316" s="370">
        <v>25</v>
      </c>
      <c r="K316" s="370">
        <v>32800</v>
      </c>
      <c r="L316" s="370">
        <v>0.8928571428571429</v>
      </c>
      <c r="M316" s="370">
        <v>1312</v>
      </c>
      <c r="N316" s="370"/>
      <c r="O316" s="370"/>
      <c r="P316" s="390"/>
      <c r="Q316" s="371"/>
    </row>
    <row r="317" spans="1:17" ht="14.4" customHeight="1" x14ac:dyDescent="0.3">
      <c r="A317" s="366" t="s">
        <v>398</v>
      </c>
      <c r="B317" s="367" t="s">
        <v>2152</v>
      </c>
      <c r="C317" s="367" t="s">
        <v>1922</v>
      </c>
      <c r="D317" s="367" t="s">
        <v>2228</v>
      </c>
      <c r="E317" s="367" t="s">
        <v>2229</v>
      </c>
      <c r="F317" s="370">
        <v>9</v>
      </c>
      <c r="G317" s="370">
        <v>14040</v>
      </c>
      <c r="H317" s="370">
        <v>1</v>
      </c>
      <c r="I317" s="370">
        <v>1560</v>
      </c>
      <c r="J317" s="370"/>
      <c r="K317" s="370"/>
      <c r="L317" s="370"/>
      <c r="M317" s="370"/>
      <c r="N317" s="370"/>
      <c r="O317" s="370"/>
      <c r="P317" s="390"/>
      <c r="Q317" s="371"/>
    </row>
    <row r="318" spans="1:17" ht="14.4" customHeight="1" x14ac:dyDescent="0.3">
      <c r="A318" s="366" t="s">
        <v>398</v>
      </c>
      <c r="B318" s="367" t="s">
        <v>2152</v>
      </c>
      <c r="C318" s="367" t="s">
        <v>1922</v>
      </c>
      <c r="D318" s="367" t="s">
        <v>2381</v>
      </c>
      <c r="E318" s="367" t="s">
        <v>2382</v>
      </c>
      <c r="F318" s="370">
        <v>41</v>
      </c>
      <c r="G318" s="370">
        <v>12677.2</v>
      </c>
      <c r="H318" s="370">
        <v>1</v>
      </c>
      <c r="I318" s="370">
        <v>309.20000000000005</v>
      </c>
      <c r="J318" s="370">
        <v>6</v>
      </c>
      <c r="K318" s="370">
        <v>1922.6399999999999</v>
      </c>
      <c r="L318" s="370">
        <v>0.15166125011832263</v>
      </c>
      <c r="M318" s="370">
        <v>320.44</v>
      </c>
      <c r="N318" s="370"/>
      <c r="O318" s="370"/>
      <c r="P318" s="390"/>
      <c r="Q318" s="371"/>
    </row>
    <row r="319" spans="1:17" ht="14.4" customHeight="1" x14ac:dyDescent="0.3">
      <c r="A319" s="366" t="s">
        <v>398</v>
      </c>
      <c r="B319" s="367" t="s">
        <v>2152</v>
      </c>
      <c r="C319" s="367" t="s">
        <v>1922</v>
      </c>
      <c r="D319" s="367" t="s">
        <v>2383</v>
      </c>
      <c r="E319" s="367" t="s">
        <v>2382</v>
      </c>
      <c r="F319" s="370">
        <v>8</v>
      </c>
      <c r="G319" s="370">
        <v>7257.6</v>
      </c>
      <c r="H319" s="370">
        <v>1</v>
      </c>
      <c r="I319" s="370">
        <v>907.2</v>
      </c>
      <c r="J319" s="370"/>
      <c r="K319" s="370"/>
      <c r="L319" s="370"/>
      <c r="M319" s="370"/>
      <c r="N319" s="370"/>
      <c r="O319" s="370"/>
      <c r="P319" s="390"/>
      <c r="Q319" s="371"/>
    </row>
    <row r="320" spans="1:17" ht="14.4" customHeight="1" x14ac:dyDescent="0.3">
      <c r="A320" s="366" t="s">
        <v>398</v>
      </c>
      <c r="B320" s="367" t="s">
        <v>2152</v>
      </c>
      <c r="C320" s="367" t="s">
        <v>1922</v>
      </c>
      <c r="D320" s="367" t="s">
        <v>1927</v>
      </c>
      <c r="E320" s="367" t="s">
        <v>1928</v>
      </c>
      <c r="F320" s="370">
        <v>12</v>
      </c>
      <c r="G320" s="370">
        <v>703.20000000000016</v>
      </c>
      <c r="H320" s="370">
        <v>1</v>
      </c>
      <c r="I320" s="370">
        <v>58.600000000000016</v>
      </c>
      <c r="J320" s="370">
        <v>5</v>
      </c>
      <c r="K320" s="370">
        <v>293</v>
      </c>
      <c r="L320" s="370">
        <v>0.41666666666666657</v>
      </c>
      <c r="M320" s="370">
        <v>58.6</v>
      </c>
      <c r="N320" s="370"/>
      <c r="O320" s="370"/>
      <c r="P320" s="390"/>
      <c r="Q320" s="371"/>
    </row>
    <row r="321" spans="1:17" ht="14.4" customHeight="1" x14ac:dyDescent="0.3">
      <c r="A321" s="366" t="s">
        <v>398</v>
      </c>
      <c r="B321" s="367" t="s">
        <v>2152</v>
      </c>
      <c r="C321" s="367" t="s">
        <v>1922</v>
      </c>
      <c r="D321" s="367" t="s">
        <v>2384</v>
      </c>
      <c r="E321" s="367" t="s">
        <v>1928</v>
      </c>
      <c r="F321" s="370">
        <v>2</v>
      </c>
      <c r="G321" s="370">
        <v>193.2</v>
      </c>
      <c r="H321" s="370">
        <v>1</v>
      </c>
      <c r="I321" s="370">
        <v>96.6</v>
      </c>
      <c r="J321" s="370">
        <v>1</v>
      </c>
      <c r="K321" s="370">
        <v>96.6</v>
      </c>
      <c r="L321" s="370">
        <v>0.5</v>
      </c>
      <c r="M321" s="370">
        <v>96.6</v>
      </c>
      <c r="N321" s="370"/>
      <c r="O321" s="370"/>
      <c r="P321" s="390"/>
      <c r="Q321" s="371"/>
    </row>
    <row r="322" spans="1:17" ht="14.4" customHeight="1" x14ac:dyDescent="0.3">
      <c r="A322" s="366" t="s">
        <v>398</v>
      </c>
      <c r="B322" s="367" t="s">
        <v>2152</v>
      </c>
      <c r="C322" s="367" t="s">
        <v>1922</v>
      </c>
      <c r="D322" s="367" t="s">
        <v>1929</v>
      </c>
      <c r="E322" s="367" t="s">
        <v>1930</v>
      </c>
      <c r="F322" s="370"/>
      <c r="G322" s="370"/>
      <c r="H322" s="370"/>
      <c r="I322" s="370"/>
      <c r="J322" s="370">
        <v>50</v>
      </c>
      <c r="K322" s="370">
        <v>3500</v>
      </c>
      <c r="L322" s="370"/>
      <c r="M322" s="370">
        <v>70</v>
      </c>
      <c r="N322" s="370"/>
      <c r="O322" s="370"/>
      <c r="P322" s="390"/>
      <c r="Q322" s="371"/>
    </row>
    <row r="323" spans="1:17" ht="14.4" customHeight="1" x14ac:dyDescent="0.3">
      <c r="A323" s="366" t="s">
        <v>398</v>
      </c>
      <c r="B323" s="367" t="s">
        <v>2152</v>
      </c>
      <c r="C323" s="367" t="s">
        <v>1922</v>
      </c>
      <c r="D323" s="367" t="s">
        <v>2385</v>
      </c>
      <c r="E323" s="367" t="s">
        <v>2386</v>
      </c>
      <c r="F323" s="370"/>
      <c r="G323" s="370"/>
      <c r="H323" s="370"/>
      <c r="I323" s="370"/>
      <c r="J323" s="370">
        <v>1</v>
      </c>
      <c r="K323" s="370">
        <v>75</v>
      </c>
      <c r="L323" s="370"/>
      <c r="M323" s="370">
        <v>75</v>
      </c>
      <c r="N323" s="370"/>
      <c r="O323" s="370"/>
      <c r="P323" s="390"/>
      <c r="Q323" s="371"/>
    </row>
    <row r="324" spans="1:17" ht="14.4" customHeight="1" x14ac:dyDescent="0.3">
      <c r="A324" s="366" t="s">
        <v>398</v>
      </c>
      <c r="B324" s="367" t="s">
        <v>2152</v>
      </c>
      <c r="C324" s="367" t="s">
        <v>1922</v>
      </c>
      <c r="D324" s="367" t="s">
        <v>2387</v>
      </c>
      <c r="E324" s="367" t="s">
        <v>2388</v>
      </c>
      <c r="F324" s="370"/>
      <c r="G324" s="370"/>
      <c r="H324" s="370"/>
      <c r="I324" s="370"/>
      <c r="J324" s="370">
        <v>5</v>
      </c>
      <c r="K324" s="370">
        <v>735</v>
      </c>
      <c r="L324" s="370"/>
      <c r="M324" s="370">
        <v>147</v>
      </c>
      <c r="N324" s="370"/>
      <c r="O324" s="370"/>
      <c r="P324" s="390"/>
      <c r="Q324" s="371"/>
    </row>
    <row r="325" spans="1:17" ht="14.4" customHeight="1" x14ac:dyDescent="0.3">
      <c r="A325" s="366" t="s">
        <v>398</v>
      </c>
      <c r="B325" s="367" t="s">
        <v>2152</v>
      </c>
      <c r="C325" s="367" t="s">
        <v>1922</v>
      </c>
      <c r="D325" s="367" t="s">
        <v>2389</v>
      </c>
      <c r="E325" s="367" t="s">
        <v>2390</v>
      </c>
      <c r="F325" s="370"/>
      <c r="G325" s="370"/>
      <c r="H325" s="370"/>
      <c r="I325" s="370"/>
      <c r="J325" s="370">
        <v>4</v>
      </c>
      <c r="K325" s="370">
        <v>596</v>
      </c>
      <c r="L325" s="370"/>
      <c r="M325" s="370">
        <v>149</v>
      </c>
      <c r="N325" s="370"/>
      <c r="O325" s="370"/>
      <c r="P325" s="390"/>
      <c r="Q325" s="371"/>
    </row>
    <row r="326" spans="1:17" ht="14.4" customHeight="1" x14ac:dyDescent="0.3">
      <c r="A326" s="366" t="s">
        <v>398</v>
      </c>
      <c r="B326" s="367" t="s">
        <v>2152</v>
      </c>
      <c r="C326" s="367" t="s">
        <v>1922</v>
      </c>
      <c r="D326" s="367" t="s">
        <v>2201</v>
      </c>
      <c r="E326" s="367" t="s">
        <v>2202</v>
      </c>
      <c r="F326" s="370">
        <v>11</v>
      </c>
      <c r="G326" s="370">
        <v>3348.4</v>
      </c>
      <c r="H326" s="370">
        <v>1</v>
      </c>
      <c r="I326" s="370">
        <v>304.40000000000003</v>
      </c>
      <c r="J326" s="370"/>
      <c r="K326" s="370"/>
      <c r="L326" s="370"/>
      <c r="M326" s="370"/>
      <c r="N326" s="370"/>
      <c r="O326" s="370"/>
      <c r="P326" s="390"/>
      <c r="Q326" s="371"/>
    </row>
    <row r="327" spans="1:17" ht="14.4" customHeight="1" x14ac:dyDescent="0.3">
      <c r="A327" s="366" t="s">
        <v>398</v>
      </c>
      <c r="B327" s="367" t="s">
        <v>2152</v>
      </c>
      <c r="C327" s="367" t="s">
        <v>1922</v>
      </c>
      <c r="D327" s="367" t="s">
        <v>2391</v>
      </c>
      <c r="E327" s="367" t="s">
        <v>2392</v>
      </c>
      <c r="F327" s="370">
        <v>1</v>
      </c>
      <c r="G327" s="370">
        <v>12927</v>
      </c>
      <c r="H327" s="370">
        <v>1</v>
      </c>
      <c r="I327" s="370">
        <v>12927</v>
      </c>
      <c r="J327" s="370"/>
      <c r="K327" s="370"/>
      <c r="L327" s="370"/>
      <c r="M327" s="370"/>
      <c r="N327" s="370"/>
      <c r="O327" s="370"/>
      <c r="P327" s="390"/>
      <c r="Q327" s="371"/>
    </row>
    <row r="328" spans="1:17" ht="14.4" customHeight="1" x14ac:dyDescent="0.3">
      <c r="A328" s="366" t="s">
        <v>398</v>
      </c>
      <c r="B328" s="367" t="s">
        <v>2152</v>
      </c>
      <c r="C328" s="367" t="s">
        <v>1922</v>
      </c>
      <c r="D328" s="367" t="s">
        <v>2393</v>
      </c>
      <c r="E328" s="367" t="s">
        <v>2394</v>
      </c>
      <c r="F328" s="370"/>
      <c r="G328" s="370"/>
      <c r="H328" s="370"/>
      <c r="I328" s="370"/>
      <c r="J328" s="370">
        <v>1</v>
      </c>
      <c r="K328" s="370">
        <v>3517.9</v>
      </c>
      <c r="L328" s="370"/>
      <c r="M328" s="370">
        <v>3517.9</v>
      </c>
      <c r="N328" s="370"/>
      <c r="O328" s="370"/>
      <c r="P328" s="390"/>
      <c r="Q328" s="371"/>
    </row>
    <row r="329" spans="1:17" ht="14.4" customHeight="1" x14ac:dyDescent="0.3">
      <c r="A329" s="366" t="s">
        <v>398</v>
      </c>
      <c r="B329" s="367" t="s">
        <v>2152</v>
      </c>
      <c r="C329" s="367" t="s">
        <v>1922</v>
      </c>
      <c r="D329" s="367" t="s">
        <v>2395</v>
      </c>
      <c r="E329" s="367" t="s">
        <v>2396</v>
      </c>
      <c r="F329" s="370">
        <v>5</v>
      </c>
      <c r="G329" s="370">
        <v>12330</v>
      </c>
      <c r="H329" s="370">
        <v>1</v>
      </c>
      <c r="I329" s="370">
        <v>2466</v>
      </c>
      <c r="J329" s="370">
        <v>1</v>
      </c>
      <c r="K329" s="370">
        <v>2466</v>
      </c>
      <c r="L329" s="370">
        <v>0.2</v>
      </c>
      <c r="M329" s="370">
        <v>2466</v>
      </c>
      <c r="N329" s="370"/>
      <c r="O329" s="370"/>
      <c r="P329" s="390"/>
      <c r="Q329" s="371"/>
    </row>
    <row r="330" spans="1:17" ht="14.4" customHeight="1" x14ac:dyDescent="0.3">
      <c r="A330" s="366" t="s">
        <v>398</v>
      </c>
      <c r="B330" s="367" t="s">
        <v>2152</v>
      </c>
      <c r="C330" s="367" t="s">
        <v>1922</v>
      </c>
      <c r="D330" s="367" t="s">
        <v>2397</v>
      </c>
      <c r="E330" s="367" t="s">
        <v>2398</v>
      </c>
      <c r="F330" s="370"/>
      <c r="G330" s="370"/>
      <c r="H330" s="370"/>
      <c r="I330" s="370"/>
      <c r="J330" s="370">
        <v>0.2</v>
      </c>
      <c r="K330" s="370">
        <v>46.22</v>
      </c>
      <c r="L330" s="370"/>
      <c r="M330" s="370">
        <v>231.1</v>
      </c>
      <c r="N330" s="370"/>
      <c r="O330" s="370"/>
      <c r="P330" s="390"/>
      <c r="Q330" s="371"/>
    </row>
    <row r="331" spans="1:17" ht="14.4" customHeight="1" x14ac:dyDescent="0.3">
      <c r="A331" s="366" t="s">
        <v>398</v>
      </c>
      <c r="B331" s="367" t="s">
        <v>2152</v>
      </c>
      <c r="C331" s="367" t="s">
        <v>1922</v>
      </c>
      <c r="D331" s="367" t="s">
        <v>1933</v>
      </c>
      <c r="E331" s="367" t="s">
        <v>1934</v>
      </c>
      <c r="F331" s="370">
        <v>2.4000000000000004</v>
      </c>
      <c r="G331" s="370">
        <v>1756.8100000000002</v>
      </c>
      <c r="H331" s="370">
        <v>1</v>
      </c>
      <c r="I331" s="370">
        <v>732.00416666666661</v>
      </c>
      <c r="J331" s="370">
        <v>4.3000000000000007</v>
      </c>
      <c r="K331" s="370">
        <v>3147.6300000000006</v>
      </c>
      <c r="L331" s="370">
        <v>1.7916735446633387</v>
      </c>
      <c r="M331" s="370">
        <v>732.00697674418609</v>
      </c>
      <c r="N331" s="370"/>
      <c r="O331" s="370"/>
      <c r="P331" s="390"/>
      <c r="Q331" s="371"/>
    </row>
    <row r="332" spans="1:17" ht="14.4" customHeight="1" x14ac:dyDescent="0.3">
      <c r="A332" s="366" t="s">
        <v>398</v>
      </c>
      <c r="B332" s="367" t="s">
        <v>2152</v>
      </c>
      <c r="C332" s="367" t="s">
        <v>1922</v>
      </c>
      <c r="D332" s="367" t="s">
        <v>2399</v>
      </c>
      <c r="E332" s="367" t="s">
        <v>2400</v>
      </c>
      <c r="F332" s="370"/>
      <c r="G332" s="370"/>
      <c r="H332" s="370"/>
      <c r="I332" s="370"/>
      <c r="J332" s="370">
        <v>1</v>
      </c>
      <c r="K332" s="370">
        <v>7937</v>
      </c>
      <c r="L332" s="370"/>
      <c r="M332" s="370">
        <v>7937</v>
      </c>
      <c r="N332" s="370"/>
      <c r="O332" s="370"/>
      <c r="P332" s="390"/>
      <c r="Q332" s="371"/>
    </row>
    <row r="333" spans="1:17" ht="14.4" customHeight="1" x14ac:dyDescent="0.3">
      <c r="A333" s="366" t="s">
        <v>398</v>
      </c>
      <c r="B333" s="367" t="s">
        <v>2152</v>
      </c>
      <c r="C333" s="367" t="s">
        <v>1922</v>
      </c>
      <c r="D333" s="367" t="s">
        <v>2401</v>
      </c>
      <c r="E333" s="367" t="s">
        <v>2402</v>
      </c>
      <c r="F333" s="370">
        <v>1</v>
      </c>
      <c r="G333" s="370">
        <v>9884</v>
      </c>
      <c r="H333" s="370">
        <v>1</v>
      </c>
      <c r="I333" s="370">
        <v>9884</v>
      </c>
      <c r="J333" s="370">
        <v>1</v>
      </c>
      <c r="K333" s="370">
        <v>9884</v>
      </c>
      <c r="L333" s="370">
        <v>1</v>
      </c>
      <c r="M333" s="370">
        <v>9884</v>
      </c>
      <c r="N333" s="370"/>
      <c r="O333" s="370"/>
      <c r="P333" s="390"/>
      <c r="Q333" s="371"/>
    </row>
    <row r="334" spans="1:17" ht="14.4" customHeight="1" x14ac:dyDescent="0.3">
      <c r="A334" s="366" t="s">
        <v>398</v>
      </c>
      <c r="B334" s="367" t="s">
        <v>2152</v>
      </c>
      <c r="C334" s="367" t="s">
        <v>1922</v>
      </c>
      <c r="D334" s="367" t="s">
        <v>2403</v>
      </c>
      <c r="E334" s="367" t="s">
        <v>2404</v>
      </c>
      <c r="F334" s="370">
        <v>2</v>
      </c>
      <c r="G334" s="370">
        <v>15980</v>
      </c>
      <c r="H334" s="370">
        <v>1</v>
      </c>
      <c r="I334" s="370">
        <v>7990</v>
      </c>
      <c r="J334" s="370">
        <v>1</v>
      </c>
      <c r="K334" s="370">
        <v>7990</v>
      </c>
      <c r="L334" s="370">
        <v>0.5</v>
      </c>
      <c r="M334" s="370">
        <v>7990</v>
      </c>
      <c r="N334" s="370"/>
      <c r="O334" s="370"/>
      <c r="P334" s="390"/>
      <c r="Q334" s="371"/>
    </row>
    <row r="335" spans="1:17" ht="14.4" customHeight="1" x14ac:dyDescent="0.3">
      <c r="A335" s="366" t="s">
        <v>398</v>
      </c>
      <c r="B335" s="367" t="s">
        <v>2152</v>
      </c>
      <c r="C335" s="367" t="s">
        <v>1922</v>
      </c>
      <c r="D335" s="367" t="s">
        <v>2405</v>
      </c>
      <c r="E335" s="367" t="s">
        <v>2404</v>
      </c>
      <c r="F335" s="370">
        <v>2</v>
      </c>
      <c r="G335" s="370">
        <v>15980</v>
      </c>
      <c r="H335" s="370">
        <v>1</v>
      </c>
      <c r="I335" s="370">
        <v>7990</v>
      </c>
      <c r="J335" s="370">
        <v>2</v>
      </c>
      <c r="K335" s="370">
        <v>15980</v>
      </c>
      <c r="L335" s="370">
        <v>1</v>
      </c>
      <c r="M335" s="370">
        <v>7990</v>
      </c>
      <c r="N335" s="370"/>
      <c r="O335" s="370"/>
      <c r="P335" s="390"/>
      <c r="Q335" s="371"/>
    </row>
    <row r="336" spans="1:17" ht="14.4" customHeight="1" x14ac:dyDescent="0.3">
      <c r="A336" s="366" t="s">
        <v>398</v>
      </c>
      <c r="B336" s="367" t="s">
        <v>2152</v>
      </c>
      <c r="C336" s="367" t="s">
        <v>1922</v>
      </c>
      <c r="D336" s="367" t="s">
        <v>2406</v>
      </c>
      <c r="E336" s="367" t="s">
        <v>2404</v>
      </c>
      <c r="F336" s="370">
        <v>1</v>
      </c>
      <c r="G336" s="370">
        <v>9772</v>
      </c>
      <c r="H336" s="370">
        <v>1</v>
      </c>
      <c r="I336" s="370">
        <v>9772</v>
      </c>
      <c r="J336" s="370">
        <v>2</v>
      </c>
      <c r="K336" s="370">
        <v>19544</v>
      </c>
      <c r="L336" s="370">
        <v>2</v>
      </c>
      <c r="M336" s="370">
        <v>9772</v>
      </c>
      <c r="N336" s="370"/>
      <c r="O336" s="370"/>
      <c r="P336" s="390"/>
      <c r="Q336" s="371"/>
    </row>
    <row r="337" spans="1:17" ht="14.4" customHeight="1" x14ac:dyDescent="0.3">
      <c r="A337" s="366" t="s">
        <v>398</v>
      </c>
      <c r="B337" s="367" t="s">
        <v>2152</v>
      </c>
      <c r="C337" s="367" t="s">
        <v>1922</v>
      </c>
      <c r="D337" s="367" t="s">
        <v>2407</v>
      </c>
      <c r="E337" s="367" t="s">
        <v>2404</v>
      </c>
      <c r="F337" s="370">
        <v>1</v>
      </c>
      <c r="G337" s="370">
        <v>9772</v>
      </c>
      <c r="H337" s="370">
        <v>1</v>
      </c>
      <c r="I337" s="370">
        <v>9772</v>
      </c>
      <c r="J337" s="370">
        <v>2</v>
      </c>
      <c r="K337" s="370">
        <v>19544</v>
      </c>
      <c r="L337" s="370">
        <v>2</v>
      </c>
      <c r="M337" s="370">
        <v>9772</v>
      </c>
      <c r="N337" s="370"/>
      <c r="O337" s="370"/>
      <c r="P337" s="390"/>
      <c r="Q337" s="371"/>
    </row>
    <row r="338" spans="1:17" ht="14.4" customHeight="1" x14ac:dyDescent="0.3">
      <c r="A338" s="366" t="s">
        <v>398</v>
      </c>
      <c r="B338" s="367" t="s">
        <v>2152</v>
      </c>
      <c r="C338" s="367" t="s">
        <v>1922</v>
      </c>
      <c r="D338" s="367" t="s">
        <v>2408</v>
      </c>
      <c r="E338" s="367" t="s">
        <v>2409</v>
      </c>
      <c r="F338" s="370">
        <v>1</v>
      </c>
      <c r="G338" s="370">
        <v>1312</v>
      </c>
      <c r="H338" s="370">
        <v>1</v>
      </c>
      <c r="I338" s="370">
        <v>1312</v>
      </c>
      <c r="J338" s="370"/>
      <c r="K338" s="370"/>
      <c r="L338" s="370"/>
      <c r="M338" s="370"/>
      <c r="N338" s="370"/>
      <c r="O338" s="370"/>
      <c r="P338" s="390"/>
      <c r="Q338" s="371"/>
    </row>
    <row r="339" spans="1:17" ht="14.4" customHeight="1" x14ac:dyDescent="0.3">
      <c r="A339" s="366" t="s">
        <v>398</v>
      </c>
      <c r="B339" s="367" t="s">
        <v>2152</v>
      </c>
      <c r="C339" s="367" t="s">
        <v>1922</v>
      </c>
      <c r="D339" s="367" t="s">
        <v>2410</v>
      </c>
      <c r="E339" s="367" t="s">
        <v>2411</v>
      </c>
      <c r="F339" s="370"/>
      <c r="G339" s="370"/>
      <c r="H339" s="370"/>
      <c r="I339" s="370"/>
      <c r="J339" s="370">
        <v>1</v>
      </c>
      <c r="K339" s="370">
        <v>169.96</v>
      </c>
      <c r="L339" s="370"/>
      <c r="M339" s="370">
        <v>169.96</v>
      </c>
      <c r="N339" s="370"/>
      <c r="O339" s="370"/>
      <c r="P339" s="390"/>
      <c r="Q339" s="371"/>
    </row>
    <row r="340" spans="1:17" ht="14.4" customHeight="1" x14ac:dyDescent="0.3">
      <c r="A340" s="366" t="s">
        <v>398</v>
      </c>
      <c r="B340" s="367" t="s">
        <v>2152</v>
      </c>
      <c r="C340" s="367" t="s">
        <v>1922</v>
      </c>
      <c r="D340" s="367" t="s">
        <v>2412</v>
      </c>
      <c r="E340" s="367" t="s">
        <v>2413</v>
      </c>
      <c r="F340" s="370">
        <v>1</v>
      </c>
      <c r="G340" s="370">
        <v>7177.2</v>
      </c>
      <c r="H340" s="370">
        <v>1</v>
      </c>
      <c r="I340" s="370">
        <v>7177.2</v>
      </c>
      <c r="J340" s="370"/>
      <c r="K340" s="370"/>
      <c r="L340" s="370"/>
      <c r="M340" s="370"/>
      <c r="N340" s="370"/>
      <c r="O340" s="370"/>
      <c r="P340" s="390"/>
      <c r="Q340" s="371"/>
    </row>
    <row r="341" spans="1:17" ht="14.4" customHeight="1" x14ac:dyDescent="0.3">
      <c r="A341" s="366" t="s">
        <v>398</v>
      </c>
      <c r="B341" s="367" t="s">
        <v>2152</v>
      </c>
      <c r="C341" s="367" t="s">
        <v>1922</v>
      </c>
      <c r="D341" s="367" t="s">
        <v>2414</v>
      </c>
      <c r="E341" s="367" t="s">
        <v>2415</v>
      </c>
      <c r="F341" s="370">
        <v>0.4</v>
      </c>
      <c r="G341" s="370">
        <v>163.80000000000001</v>
      </c>
      <c r="H341" s="370">
        <v>1</v>
      </c>
      <c r="I341" s="370">
        <v>409.5</v>
      </c>
      <c r="J341" s="370"/>
      <c r="K341" s="370"/>
      <c r="L341" s="370"/>
      <c r="M341" s="370"/>
      <c r="N341" s="370"/>
      <c r="O341" s="370"/>
      <c r="P341" s="390"/>
      <c r="Q341" s="371"/>
    </row>
    <row r="342" spans="1:17" ht="14.4" customHeight="1" x14ac:dyDescent="0.3">
      <c r="A342" s="366" t="s">
        <v>398</v>
      </c>
      <c r="B342" s="367" t="s">
        <v>2152</v>
      </c>
      <c r="C342" s="367" t="s">
        <v>1937</v>
      </c>
      <c r="D342" s="367" t="s">
        <v>2416</v>
      </c>
      <c r="E342" s="367" t="s">
        <v>2417</v>
      </c>
      <c r="F342" s="370">
        <v>12</v>
      </c>
      <c r="G342" s="370">
        <v>0</v>
      </c>
      <c r="H342" s="370"/>
      <c r="I342" s="370">
        <v>0</v>
      </c>
      <c r="J342" s="370">
        <v>7</v>
      </c>
      <c r="K342" s="370">
        <v>0</v>
      </c>
      <c r="L342" s="370"/>
      <c r="M342" s="370">
        <v>0</v>
      </c>
      <c r="N342" s="370"/>
      <c r="O342" s="370"/>
      <c r="P342" s="390"/>
      <c r="Q342" s="371"/>
    </row>
    <row r="343" spans="1:17" ht="14.4" customHeight="1" x14ac:dyDescent="0.3">
      <c r="A343" s="366" t="s">
        <v>398</v>
      </c>
      <c r="B343" s="367" t="s">
        <v>2152</v>
      </c>
      <c r="C343" s="367" t="s">
        <v>1937</v>
      </c>
      <c r="D343" s="367" t="s">
        <v>2418</v>
      </c>
      <c r="E343" s="367" t="s">
        <v>2419</v>
      </c>
      <c r="F343" s="370">
        <v>0</v>
      </c>
      <c r="G343" s="370">
        <v>0</v>
      </c>
      <c r="H343" s="370"/>
      <c r="I343" s="370"/>
      <c r="J343" s="370">
        <v>0</v>
      </c>
      <c r="K343" s="370">
        <v>0</v>
      </c>
      <c r="L343" s="370"/>
      <c r="M343" s="370"/>
      <c r="N343" s="370"/>
      <c r="O343" s="370"/>
      <c r="P343" s="390"/>
      <c r="Q343" s="371"/>
    </row>
    <row r="344" spans="1:17" ht="14.4" customHeight="1" x14ac:dyDescent="0.3">
      <c r="A344" s="366" t="s">
        <v>398</v>
      </c>
      <c r="B344" s="367" t="s">
        <v>2152</v>
      </c>
      <c r="C344" s="367" t="s">
        <v>1937</v>
      </c>
      <c r="D344" s="367" t="s">
        <v>2420</v>
      </c>
      <c r="E344" s="367" t="s">
        <v>2421</v>
      </c>
      <c r="F344" s="370">
        <v>210</v>
      </c>
      <c r="G344" s="370">
        <v>0</v>
      </c>
      <c r="H344" s="370"/>
      <c r="I344" s="370">
        <v>0</v>
      </c>
      <c r="J344" s="370">
        <v>96</v>
      </c>
      <c r="K344" s="370">
        <v>0</v>
      </c>
      <c r="L344" s="370"/>
      <c r="M344" s="370">
        <v>0</v>
      </c>
      <c r="N344" s="370"/>
      <c r="O344" s="370"/>
      <c r="P344" s="390"/>
      <c r="Q344" s="371"/>
    </row>
    <row r="345" spans="1:17" ht="14.4" customHeight="1" x14ac:dyDescent="0.3">
      <c r="A345" s="366" t="s">
        <v>398</v>
      </c>
      <c r="B345" s="367" t="s">
        <v>2152</v>
      </c>
      <c r="C345" s="367" t="s">
        <v>1937</v>
      </c>
      <c r="D345" s="367" t="s">
        <v>1938</v>
      </c>
      <c r="E345" s="367" t="s">
        <v>1939</v>
      </c>
      <c r="F345" s="370">
        <v>6</v>
      </c>
      <c r="G345" s="370">
        <v>0</v>
      </c>
      <c r="H345" s="370"/>
      <c r="I345" s="370">
        <v>0</v>
      </c>
      <c r="J345" s="370">
        <v>30</v>
      </c>
      <c r="K345" s="370">
        <v>0</v>
      </c>
      <c r="L345" s="370"/>
      <c r="M345" s="370">
        <v>0</v>
      </c>
      <c r="N345" s="370"/>
      <c r="O345" s="370"/>
      <c r="P345" s="390"/>
      <c r="Q345" s="371"/>
    </row>
    <row r="346" spans="1:17" ht="14.4" customHeight="1" x14ac:dyDescent="0.3">
      <c r="A346" s="366" t="s">
        <v>398</v>
      </c>
      <c r="B346" s="367" t="s">
        <v>2152</v>
      </c>
      <c r="C346" s="367" t="s">
        <v>1937</v>
      </c>
      <c r="D346" s="367" t="s">
        <v>1940</v>
      </c>
      <c r="E346" s="367" t="s">
        <v>1941</v>
      </c>
      <c r="F346" s="370">
        <v>2491</v>
      </c>
      <c r="G346" s="370">
        <v>0</v>
      </c>
      <c r="H346" s="370"/>
      <c r="I346" s="370">
        <v>0</v>
      </c>
      <c r="J346" s="370">
        <v>1526</v>
      </c>
      <c r="K346" s="370">
        <v>0</v>
      </c>
      <c r="L346" s="370"/>
      <c r="M346" s="370">
        <v>0</v>
      </c>
      <c r="N346" s="370"/>
      <c r="O346" s="370"/>
      <c r="P346" s="390"/>
      <c r="Q346" s="371"/>
    </row>
    <row r="347" spans="1:17" ht="14.4" customHeight="1" x14ac:dyDescent="0.3">
      <c r="A347" s="366" t="s">
        <v>398</v>
      </c>
      <c r="B347" s="367" t="s">
        <v>2152</v>
      </c>
      <c r="C347" s="367" t="s">
        <v>1937</v>
      </c>
      <c r="D347" s="367" t="s">
        <v>1948</v>
      </c>
      <c r="E347" s="367" t="s">
        <v>1949</v>
      </c>
      <c r="F347" s="370">
        <v>239</v>
      </c>
      <c r="G347" s="370">
        <v>17925</v>
      </c>
      <c r="H347" s="370">
        <v>1</v>
      </c>
      <c r="I347" s="370">
        <v>75</v>
      </c>
      <c r="J347" s="370">
        <v>174</v>
      </c>
      <c r="K347" s="370">
        <v>13050</v>
      </c>
      <c r="L347" s="370">
        <v>0.72803347280334729</v>
      </c>
      <c r="M347" s="370">
        <v>75</v>
      </c>
      <c r="N347" s="370"/>
      <c r="O347" s="370"/>
      <c r="P347" s="390"/>
      <c r="Q347" s="371"/>
    </row>
    <row r="348" spans="1:17" ht="14.4" customHeight="1" x14ac:dyDescent="0.3">
      <c r="A348" s="366" t="s">
        <v>398</v>
      </c>
      <c r="B348" s="367" t="s">
        <v>2152</v>
      </c>
      <c r="C348" s="367" t="s">
        <v>1937</v>
      </c>
      <c r="D348" s="367" t="s">
        <v>2422</v>
      </c>
      <c r="E348" s="367" t="s">
        <v>2423</v>
      </c>
      <c r="F348" s="370">
        <v>2</v>
      </c>
      <c r="G348" s="370">
        <v>17946</v>
      </c>
      <c r="H348" s="370">
        <v>1</v>
      </c>
      <c r="I348" s="370">
        <v>8973</v>
      </c>
      <c r="J348" s="370"/>
      <c r="K348" s="370"/>
      <c r="L348" s="370"/>
      <c r="M348" s="370"/>
      <c r="N348" s="370"/>
      <c r="O348" s="370"/>
      <c r="P348" s="390"/>
      <c r="Q348" s="371"/>
    </row>
    <row r="349" spans="1:17" ht="14.4" customHeight="1" x14ac:dyDescent="0.3">
      <c r="A349" s="366" t="s">
        <v>398</v>
      </c>
      <c r="B349" s="367" t="s">
        <v>2152</v>
      </c>
      <c r="C349" s="367" t="s">
        <v>1937</v>
      </c>
      <c r="D349" s="367" t="s">
        <v>2245</v>
      </c>
      <c r="E349" s="367" t="s">
        <v>2246</v>
      </c>
      <c r="F349" s="370">
        <v>7</v>
      </c>
      <c r="G349" s="370">
        <v>1281</v>
      </c>
      <c r="H349" s="370">
        <v>1</v>
      </c>
      <c r="I349" s="370">
        <v>183</v>
      </c>
      <c r="J349" s="370">
        <v>3</v>
      </c>
      <c r="K349" s="370">
        <v>555</v>
      </c>
      <c r="L349" s="370">
        <v>0.43325526932084307</v>
      </c>
      <c r="M349" s="370">
        <v>185</v>
      </c>
      <c r="N349" s="370"/>
      <c r="O349" s="370"/>
      <c r="P349" s="390"/>
      <c r="Q349" s="371"/>
    </row>
    <row r="350" spans="1:17" ht="14.4" customHeight="1" x14ac:dyDescent="0.3">
      <c r="A350" s="366" t="s">
        <v>398</v>
      </c>
      <c r="B350" s="367" t="s">
        <v>2152</v>
      </c>
      <c r="C350" s="367" t="s">
        <v>1937</v>
      </c>
      <c r="D350" s="367" t="s">
        <v>1958</v>
      </c>
      <c r="E350" s="367" t="s">
        <v>1959</v>
      </c>
      <c r="F350" s="370">
        <v>6</v>
      </c>
      <c r="G350" s="370">
        <v>1050</v>
      </c>
      <c r="H350" s="370">
        <v>1</v>
      </c>
      <c r="I350" s="370">
        <v>175</v>
      </c>
      <c r="J350" s="370">
        <v>10</v>
      </c>
      <c r="K350" s="370">
        <v>1760</v>
      </c>
      <c r="L350" s="370">
        <v>1.6761904761904762</v>
      </c>
      <c r="M350" s="370">
        <v>176</v>
      </c>
      <c r="N350" s="370"/>
      <c r="O350" s="370"/>
      <c r="P350" s="390"/>
      <c r="Q350" s="371"/>
    </row>
    <row r="351" spans="1:17" ht="14.4" customHeight="1" x14ac:dyDescent="0.3">
      <c r="A351" s="366" t="s">
        <v>398</v>
      </c>
      <c r="B351" s="367" t="s">
        <v>2152</v>
      </c>
      <c r="C351" s="367" t="s">
        <v>1937</v>
      </c>
      <c r="D351" s="367" t="s">
        <v>2424</v>
      </c>
      <c r="E351" s="367" t="s">
        <v>2425</v>
      </c>
      <c r="F351" s="370">
        <v>1</v>
      </c>
      <c r="G351" s="370">
        <v>4305</v>
      </c>
      <c r="H351" s="370">
        <v>1</v>
      </c>
      <c r="I351" s="370">
        <v>4305</v>
      </c>
      <c r="J351" s="370"/>
      <c r="K351" s="370"/>
      <c r="L351" s="370"/>
      <c r="M351" s="370"/>
      <c r="N351" s="370"/>
      <c r="O351" s="370"/>
      <c r="P351" s="390"/>
      <c r="Q351" s="371"/>
    </row>
    <row r="352" spans="1:17" ht="14.4" customHeight="1" x14ac:dyDescent="0.3">
      <c r="A352" s="366" t="s">
        <v>398</v>
      </c>
      <c r="B352" s="367" t="s">
        <v>2152</v>
      </c>
      <c r="C352" s="367" t="s">
        <v>1937</v>
      </c>
      <c r="D352" s="367" t="s">
        <v>2426</v>
      </c>
      <c r="E352" s="367" t="s">
        <v>2427</v>
      </c>
      <c r="F352" s="370">
        <v>2428</v>
      </c>
      <c r="G352" s="370">
        <v>2420630</v>
      </c>
      <c r="H352" s="370">
        <v>1</v>
      </c>
      <c r="I352" s="370">
        <v>996.96457990115323</v>
      </c>
      <c r="J352" s="370">
        <v>1574</v>
      </c>
      <c r="K352" s="370">
        <v>1607784</v>
      </c>
      <c r="L352" s="370">
        <v>0.66420064198163287</v>
      </c>
      <c r="M352" s="370">
        <v>1021.4637865311308</v>
      </c>
      <c r="N352" s="370"/>
      <c r="O352" s="370"/>
      <c r="P352" s="390"/>
      <c r="Q352" s="371"/>
    </row>
    <row r="353" spans="1:17" ht="14.4" customHeight="1" x14ac:dyDescent="0.3">
      <c r="A353" s="366" t="s">
        <v>398</v>
      </c>
      <c r="B353" s="367" t="s">
        <v>2152</v>
      </c>
      <c r="C353" s="367" t="s">
        <v>1937</v>
      </c>
      <c r="D353" s="367" t="s">
        <v>1964</v>
      </c>
      <c r="E353" s="367" t="s">
        <v>1965</v>
      </c>
      <c r="F353" s="370">
        <v>1</v>
      </c>
      <c r="G353" s="370">
        <v>90</v>
      </c>
      <c r="H353" s="370">
        <v>1</v>
      </c>
      <c r="I353" s="370">
        <v>90</v>
      </c>
      <c r="J353" s="370"/>
      <c r="K353" s="370"/>
      <c r="L353" s="370"/>
      <c r="M353" s="370"/>
      <c r="N353" s="370"/>
      <c r="O353" s="370"/>
      <c r="P353" s="390"/>
      <c r="Q353" s="371"/>
    </row>
    <row r="354" spans="1:17" ht="14.4" customHeight="1" x14ac:dyDescent="0.3">
      <c r="A354" s="366" t="s">
        <v>398</v>
      </c>
      <c r="B354" s="367" t="s">
        <v>2152</v>
      </c>
      <c r="C354" s="367" t="s">
        <v>1937</v>
      </c>
      <c r="D354" s="367" t="s">
        <v>2428</v>
      </c>
      <c r="E354" s="367" t="s">
        <v>2429</v>
      </c>
      <c r="F354" s="370">
        <v>66</v>
      </c>
      <c r="G354" s="370">
        <v>194040</v>
      </c>
      <c r="H354" s="370">
        <v>1</v>
      </c>
      <c r="I354" s="370">
        <v>2940</v>
      </c>
      <c r="J354" s="370">
        <v>54</v>
      </c>
      <c r="K354" s="370">
        <v>159246</v>
      </c>
      <c r="L354" s="370">
        <v>0.82068645640074211</v>
      </c>
      <c r="M354" s="370">
        <v>2949</v>
      </c>
      <c r="N354" s="370"/>
      <c r="O354" s="370"/>
      <c r="P354" s="390"/>
      <c r="Q354" s="371"/>
    </row>
    <row r="355" spans="1:17" ht="14.4" customHeight="1" x14ac:dyDescent="0.3">
      <c r="A355" s="366" t="s">
        <v>398</v>
      </c>
      <c r="B355" s="367" t="s">
        <v>2152</v>
      </c>
      <c r="C355" s="367" t="s">
        <v>1937</v>
      </c>
      <c r="D355" s="367" t="s">
        <v>2430</v>
      </c>
      <c r="E355" s="367" t="s">
        <v>2431</v>
      </c>
      <c r="F355" s="370">
        <v>5</v>
      </c>
      <c r="G355" s="370">
        <v>12160</v>
      </c>
      <c r="H355" s="370">
        <v>1</v>
      </c>
      <c r="I355" s="370">
        <v>2432</v>
      </c>
      <c r="J355" s="370">
        <v>5</v>
      </c>
      <c r="K355" s="370">
        <v>12190</v>
      </c>
      <c r="L355" s="370">
        <v>1.002467105263158</v>
      </c>
      <c r="M355" s="370">
        <v>2438</v>
      </c>
      <c r="N355" s="370"/>
      <c r="O355" s="370"/>
      <c r="P355" s="390"/>
      <c r="Q355" s="371"/>
    </row>
    <row r="356" spans="1:17" ht="14.4" customHeight="1" x14ac:dyDescent="0.3">
      <c r="A356" s="366" t="s">
        <v>398</v>
      </c>
      <c r="B356" s="367" t="s">
        <v>2152</v>
      </c>
      <c r="C356" s="367" t="s">
        <v>1937</v>
      </c>
      <c r="D356" s="367" t="s">
        <v>1968</v>
      </c>
      <c r="E356" s="367" t="s">
        <v>1969</v>
      </c>
      <c r="F356" s="370">
        <v>27</v>
      </c>
      <c r="G356" s="370">
        <v>28026</v>
      </c>
      <c r="H356" s="370">
        <v>1</v>
      </c>
      <c r="I356" s="370">
        <v>1038</v>
      </c>
      <c r="J356" s="370">
        <v>28</v>
      </c>
      <c r="K356" s="370">
        <v>29120</v>
      </c>
      <c r="L356" s="370">
        <v>1.0390351816170698</v>
      </c>
      <c r="M356" s="370">
        <v>1040</v>
      </c>
      <c r="N356" s="370"/>
      <c r="O356" s="370"/>
      <c r="P356" s="390"/>
      <c r="Q356" s="371"/>
    </row>
    <row r="357" spans="1:17" ht="14.4" customHeight="1" x14ac:dyDescent="0.3">
      <c r="A357" s="366" t="s">
        <v>398</v>
      </c>
      <c r="B357" s="367" t="s">
        <v>2152</v>
      </c>
      <c r="C357" s="367" t="s">
        <v>1937</v>
      </c>
      <c r="D357" s="367" t="s">
        <v>2432</v>
      </c>
      <c r="E357" s="367" t="s">
        <v>2433</v>
      </c>
      <c r="F357" s="370">
        <v>23</v>
      </c>
      <c r="G357" s="370">
        <v>79994</v>
      </c>
      <c r="H357" s="370">
        <v>1</v>
      </c>
      <c r="I357" s="370">
        <v>3478</v>
      </c>
      <c r="J357" s="370">
        <v>15</v>
      </c>
      <c r="K357" s="370">
        <v>52350</v>
      </c>
      <c r="L357" s="370">
        <v>0.65442408180613543</v>
      </c>
      <c r="M357" s="370">
        <v>3490</v>
      </c>
      <c r="N357" s="370"/>
      <c r="O357" s="370"/>
      <c r="P357" s="390"/>
      <c r="Q357" s="371"/>
    </row>
    <row r="358" spans="1:17" ht="14.4" customHeight="1" x14ac:dyDescent="0.3">
      <c r="A358" s="366" t="s">
        <v>398</v>
      </c>
      <c r="B358" s="367" t="s">
        <v>2152</v>
      </c>
      <c r="C358" s="367" t="s">
        <v>1937</v>
      </c>
      <c r="D358" s="367" t="s">
        <v>2434</v>
      </c>
      <c r="E358" s="367" t="s">
        <v>2435</v>
      </c>
      <c r="F358" s="370"/>
      <c r="G358" s="370"/>
      <c r="H358" s="370"/>
      <c r="I358" s="370"/>
      <c r="J358" s="370">
        <v>1</v>
      </c>
      <c r="K358" s="370">
        <v>2919</v>
      </c>
      <c r="L358" s="370"/>
      <c r="M358" s="370">
        <v>2919</v>
      </c>
      <c r="N358" s="370"/>
      <c r="O358" s="370"/>
      <c r="P358" s="390"/>
      <c r="Q358" s="371"/>
    </row>
    <row r="359" spans="1:17" ht="14.4" customHeight="1" x14ac:dyDescent="0.3">
      <c r="A359" s="366" t="s">
        <v>398</v>
      </c>
      <c r="B359" s="367" t="s">
        <v>2152</v>
      </c>
      <c r="C359" s="367" t="s">
        <v>1937</v>
      </c>
      <c r="D359" s="367" t="s">
        <v>2436</v>
      </c>
      <c r="E359" s="367" t="s">
        <v>2437</v>
      </c>
      <c r="F359" s="370">
        <v>2</v>
      </c>
      <c r="G359" s="370">
        <v>6666</v>
      </c>
      <c r="H359" s="370">
        <v>1</v>
      </c>
      <c r="I359" s="370">
        <v>3333</v>
      </c>
      <c r="J359" s="370"/>
      <c r="K359" s="370"/>
      <c r="L359" s="370"/>
      <c r="M359" s="370"/>
      <c r="N359" s="370"/>
      <c r="O359" s="370"/>
      <c r="P359" s="390"/>
      <c r="Q359" s="371"/>
    </row>
    <row r="360" spans="1:17" ht="14.4" customHeight="1" x14ac:dyDescent="0.3">
      <c r="A360" s="366" t="s">
        <v>398</v>
      </c>
      <c r="B360" s="367" t="s">
        <v>2152</v>
      </c>
      <c r="C360" s="367" t="s">
        <v>1937</v>
      </c>
      <c r="D360" s="367" t="s">
        <v>2438</v>
      </c>
      <c r="E360" s="367" t="s">
        <v>2439</v>
      </c>
      <c r="F360" s="370">
        <v>48</v>
      </c>
      <c r="G360" s="370">
        <v>40320</v>
      </c>
      <c r="H360" s="370">
        <v>1</v>
      </c>
      <c r="I360" s="370">
        <v>840</v>
      </c>
      <c r="J360" s="370">
        <v>26</v>
      </c>
      <c r="K360" s="370">
        <v>21892</v>
      </c>
      <c r="L360" s="370">
        <v>0.54295634920634916</v>
      </c>
      <c r="M360" s="370">
        <v>842</v>
      </c>
      <c r="N360" s="370"/>
      <c r="O360" s="370"/>
      <c r="P360" s="390"/>
      <c r="Q360" s="371"/>
    </row>
    <row r="361" spans="1:17" ht="14.4" customHeight="1" x14ac:dyDescent="0.3">
      <c r="A361" s="366" t="s">
        <v>398</v>
      </c>
      <c r="B361" s="367" t="s">
        <v>2152</v>
      </c>
      <c r="C361" s="367" t="s">
        <v>1937</v>
      </c>
      <c r="D361" s="367" t="s">
        <v>2440</v>
      </c>
      <c r="E361" s="367" t="s">
        <v>2441</v>
      </c>
      <c r="F361" s="370">
        <v>1</v>
      </c>
      <c r="G361" s="370">
        <v>900</v>
      </c>
      <c r="H361" s="370">
        <v>1</v>
      </c>
      <c r="I361" s="370">
        <v>900</v>
      </c>
      <c r="J361" s="370"/>
      <c r="K361" s="370"/>
      <c r="L361" s="370"/>
      <c r="M361" s="370"/>
      <c r="N361" s="370"/>
      <c r="O361" s="370"/>
      <c r="P361" s="390"/>
      <c r="Q361" s="371"/>
    </row>
    <row r="362" spans="1:17" ht="14.4" customHeight="1" x14ac:dyDescent="0.3">
      <c r="A362" s="366" t="s">
        <v>398</v>
      </c>
      <c r="B362" s="367" t="s">
        <v>2152</v>
      </c>
      <c r="C362" s="367" t="s">
        <v>1937</v>
      </c>
      <c r="D362" s="367" t="s">
        <v>2442</v>
      </c>
      <c r="E362" s="367" t="s">
        <v>2443</v>
      </c>
      <c r="F362" s="370"/>
      <c r="G362" s="370"/>
      <c r="H362" s="370"/>
      <c r="I362" s="370"/>
      <c r="J362" s="370">
        <v>1</v>
      </c>
      <c r="K362" s="370">
        <v>2134</v>
      </c>
      <c r="L362" s="370"/>
      <c r="M362" s="370">
        <v>2134</v>
      </c>
      <c r="N362" s="370"/>
      <c r="O362" s="370"/>
      <c r="P362" s="390"/>
      <c r="Q362" s="371"/>
    </row>
    <row r="363" spans="1:17" ht="14.4" customHeight="1" x14ac:dyDescent="0.3">
      <c r="A363" s="366" t="s">
        <v>398</v>
      </c>
      <c r="B363" s="367" t="s">
        <v>2152</v>
      </c>
      <c r="C363" s="367" t="s">
        <v>1937</v>
      </c>
      <c r="D363" s="367" t="s">
        <v>2154</v>
      </c>
      <c r="E363" s="367" t="s">
        <v>2155</v>
      </c>
      <c r="F363" s="370">
        <v>162</v>
      </c>
      <c r="G363" s="370">
        <v>37260</v>
      </c>
      <c r="H363" s="370">
        <v>1</v>
      </c>
      <c r="I363" s="370">
        <v>230</v>
      </c>
      <c r="J363" s="370">
        <v>73</v>
      </c>
      <c r="K363" s="370">
        <v>16863</v>
      </c>
      <c r="L363" s="370">
        <v>0.45257648953301127</v>
      </c>
      <c r="M363" s="370">
        <v>231</v>
      </c>
      <c r="N363" s="370"/>
      <c r="O363" s="370"/>
      <c r="P363" s="390"/>
      <c r="Q363" s="371"/>
    </row>
    <row r="364" spans="1:17" ht="14.4" customHeight="1" x14ac:dyDescent="0.3">
      <c r="A364" s="366" t="s">
        <v>398</v>
      </c>
      <c r="B364" s="367" t="s">
        <v>2152</v>
      </c>
      <c r="C364" s="367" t="s">
        <v>1937</v>
      </c>
      <c r="D364" s="367" t="s">
        <v>1976</v>
      </c>
      <c r="E364" s="367" t="s">
        <v>1977</v>
      </c>
      <c r="F364" s="370">
        <v>25</v>
      </c>
      <c r="G364" s="370">
        <v>16350</v>
      </c>
      <c r="H364" s="370">
        <v>1</v>
      </c>
      <c r="I364" s="370">
        <v>654</v>
      </c>
      <c r="J364" s="370">
        <v>23</v>
      </c>
      <c r="K364" s="370">
        <v>15088</v>
      </c>
      <c r="L364" s="370">
        <v>0.9228134556574924</v>
      </c>
      <c r="M364" s="370">
        <v>656</v>
      </c>
      <c r="N364" s="370"/>
      <c r="O364" s="370"/>
      <c r="P364" s="390"/>
      <c r="Q364" s="371"/>
    </row>
    <row r="365" spans="1:17" ht="14.4" customHeight="1" x14ac:dyDescent="0.3">
      <c r="A365" s="366" t="s">
        <v>398</v>
      </c>
      <c r="B365" s="367" t="s">
        <v>2152</v>
      </c>
      <c r="C365" s="367" t="s">
        <v>1937</v>
      </c>
      <c r="D365" s="367" t="s">
        <v>1982</v>
      </c>
      <c r="E365" s="367" t="s">
        <v>1983</v>
      </c>
      <c r="F365" s="370">
        <v>1</v>
      </c>
      <c r="G365" s="370">
        <v>623</v>
      </c>
      <c r="H365" s="370">
        <v>1</v>
      </c>
      <c r="I365" s="370">
        <v>623</v>
      </c>
      <c r="J365" s="370">
        <v>1</v>
      </c>
      <c r="K365" s="370">
        <v>625</v>
      </c>
      <c r="L365" s="370">
        <v>1.0032102728731942</v>
      </c>
      <c r="M365" s="370">
        <v>625</v>
      </c>
      <c r="N365" s="370"/>
      <c r="O365" s="370"/>
      <c r="P365" s="390"/>
      <c r="Q365" s="371"/>
    </row>
    <row r="366" spans="1:17" ht="14.4" customHeight="1" x14ac:dyDescent="0.3">
      <c r="A366" s="366" t="s">
        <v>398</v>
      </c>
      <c r="B366" s="367" t="s">
        <v>2152</v>
      </c>
      <c r="C366" s="367" t="s">
        <v>1937</v>
      </c>
      <c r="D366" s="367" t="s">
        <v>2150</v>
      </c>
      <c r="E366" s="367" t="s">
        <v>2151</v>
      </c>
      <c r="F366" s="370">
        <v>10</v>
      </c>
      <c r="G366" s="370">
        <v>9770</v>
      </c>
      <c r="H366" s="370">
        <v>1</v>
      </c>
      <c r="I366" s="370">
        <v>977</v>
      </c>
      <c r="J366" s="370">
        <v>2</v>
      </c>
      <c r="K366" s="370">
        <v>1964</v>
      </c>
      <c r="L366" s="370">
        <v>0.20102354145342885</v>
      </c>
      <c r="M366" s="370">
        <v>982</v>
      </c>
      <c r="N366" s="370"/>
      <c r="O366" s="370"/>
      <c r="P366" s="390"/>
      <c r="Q366" s="371"/>
    </row>
    <row r="367" spans="1:17" ht="14.4" customHeight="1" x14ac:dyDescent="0.3">
      <c r="A367" s="366" t="s">
        <v>398</v>
      </c>
      <c r="B367" s="367" t="s">
        <v>2152</v>
      </c>
      <c r="C367" s="367" t="s">
        <v>1937</v>
      </c>
      <c r="D367" s="367" t="s">
        <v>1988</v>
      </c>
      <c r="E367" s="367" t="s">
        <v>1989</v>
      </c>
      <c r="F367" s="370">
        <v>59</v>
      </c>
      <c r="G367" s="370">
        <v>20532</v>
      </c>
      <c r="H367" s="370">
        <v>1</v>
      </c>
      <c r="I367" s="370">
        <v>348</v>
      </c>
      <c r="J367" s="370">
        <v>41</v>
      </c>
      <c r="K367" s="370">
        <v>14309</v>
      </c>
      <c r="L367" s="370">
        <v>0.69691213715176314</v>
      </c>
      <c r="M367" s="370">
        <v>349</v>
      </c>
      <c r="N367" s="370"/>
      <c r="O367" s="370"/>
      <c r="P367" s="390"/>
      <c r="Q367" s="371"/>
    </row>
    <row r="368" spans="1:17" ht="14.4" customHeight="1" x14ac:dyDescent="0.3">
      <c r="A368" s="366" t="s">
        <v>398</v>
      </c>
      <c r="B368" s="367" t="s">
        <v>2152</v>
      </c>
      <c r="C368" s="367" t="s">
        <v>1937</v>
      </c>
      <c r="D368" s="367" t="s">
        <v>1990</v>
      </c>
      <c r="E368" s="367" t="s">
        <v>1991</v>
      </c>
      <c r="F368" s="370">
        <v>2</v>
      </c>
      <c r="G368" s="370">
        <v>226</v>
      </c>
      <c r="H368" s="370">
        <v>1</v>
      </c>
      <c r="I368" s="370">
        <v>113</v>
      </c>
      <c r="J368" s="370"/>
      <c r="K368" s="370"/>
      <c r="L368" s="370"/>
      <c r="M368" s="370"/>
      <c r="N368" s="370"/>
      <c r="O368" s="370"/>
      <c r="P368" s="390"/>
      <c r="Q368" s="371"/>
    </row>
    <row r="369" spans="1:17" ht="14.4" customHeight="1" x14ac:dyDescent="0.3">
      <c r="A369" s="366" t="s">
        <v>398</v>
      </c>
      <c r="B369" s="367" t="s">
        <v>2152</v>
      </c>
      <c r="C369" s="367" t="s">
        <v>1937</v>
      </c>
      <c r="D369" s="367" t="s">
        <v>1992</v>
      </c>
      <c r="E369" s="367" t="s">
        <v>1993</v>
      </c>
      <c r="F369" s="370">
        <v>68</v>
      </c>
      <c r="G369" s="370">
        <v>32504</v>
      </c>
      <c r="H369" s="370">
        <v>1</v>
      </c>
      <c r="I369" s="370">
        <v>478</v>
      </c>
      <c r="J369" s="370">
        <v>37</v>
      </c>
      <c r="K369" s="370">
        <v>17723</v>
      </c>
      <c r="L369" s="370">
        <v>0.54525596849618507</v>
      </c>
      <c r="M369" s="370">
        <v>479</v>
      </c>
      <c r="N369" s="370"/>
      <c r="O369" s="370"/>
      <c r="P369" s="390"/>
      <c r="Q369" s="371"/>
    </row>
    <row r="370" spans="1:17" ht="14.4" customHeight="1" x14ac:dyDescent="0.3">
      <c r="A370" s="366" t="s">
        <v>398</v>
      </c>
      <c r="B370" s="367" t="s">
        <v>2152</v>
      </c>
      <c r="C370" s="367" t="s">
        <v>1937</v>
      </c>
      <c r="D370" s="367" t="s">
        <v>2444</v>
      </c>
      <c r="E370" s="367" t="s">
        <v>2445</v>
      </c>
      <c r="F370" s="370">
        <v>1</v>
      </c>
      <c r="G370" s="370">
        <v>5207</v>
      </c>
      <c r="H370" s="370">
        <v>1</v>
      </c>
      <c r="I370" s="370">
        <v>5207</v>
      </c>
      <c r="J370" s="370"/>
      <c r="K370" s="370"/>
      <c r="L370" s="370"/>
      <c r="M370" s="370"/>
      <c r="N370" s="370"/>
      <c r="O370" s="370"/>
      <c r="P370" s="390"/>
      <c r="Q370" s="371"/>
    </row>
    <row r="371" spans="1:17" ht="14.4" customHeight="1" x14ac:dyDescent="0.3">
      <c r="A371" s="366" t="s">
        <v>398</v>
      </c>
      <c r="B371" s="367" t="s">
        <v>2152</v>
      </c>
      <c r="C371" s="367" t="s">
        <v>1937</v>
      </c>
      <c r="D371" s="367" t="s">
        <v>1996</v>
      </c>
      <c r="E371" s="367" t="s">
        <v>1997</v>
      </c>
      <c r="F371" s="370">
        <v>8</v>
      </c>
      <c r="G371" s="370">
        <v>12936</v>
      </c>
      <c r="H371" s="370">
        <v>1</v>
      </c>
      <c r="I371" s="370">
        <v>1617</v>
      </c>
      <c r="J371" s="370">
        <v>10</v>
      </c>
      <c r="K371" s="370">
        <v>16200</v>
      </c>
      <c r="L371" s="370">
        <v>1.2523191094619666</v>
      </c>
      <c r="M371" s="370">
        <v>1620</v>
      </c>
      <c r="N371" s="370"/>
      <c r="O371" s="370"/>
      <c r="P371" s="390"/>
      <c r="Q371" s="371"/>
    </row>
    <row r="372" spans="1:17" ht="14.4" customHeight="1" x14ac:dyDescent="0.3">
      <c r="A372" s="366" t="s">
        <v>398</v>
      </c>
      <c r="B372" s="367" t="s">
        <v>2152</v>
      </c>
      <c r="C372" s="367" t="s">
        <v>1937</v>
      </c>
      <c r="D372" s="367" t="s">
        <v>2238</v>
      </c>
      <c r="E372" s="367" t="s">
        <v>2239</v>
      </c>
      <c r="F372" s="370">
        <v>8</v>
      </c>
      <c r="G372" s="370">
        <v>5368</v>
      </c>
      <c r="H372" s="370">
        <v>1</v>
      </c>
      <c r="I372" s="370">
        <v>671</v>
      </c>
      <c r="J372" s="370"/>
      <c r="K372" s="370"/>
      <c r="L372" s="370"/>
      <c r="M372" s="370"/>
      <c r="N372" s="370"/>
      <c r="O372" s="370"/>
      <c r="P372" s="390"/>
      <c r="Q372" s="371"/>
    </row>
    <row r="373" spans="1:17" ht="14.4" customHeight="1" x14ac:dyDescent="0.3">
      <c r="A373" s="366" t="s">
        <v>398</v>
      </c>
      <c r="B373" s="367" t="s">
        <v>2152</v>
      </c>
      <c r="C373" s="367" t="s">
        <v>1937</v>
      </c>
      <c r="D373" s="367" t="s">
        <v>2188</v>
      </c>
      <c r="E373" s="367" t="s">
        <v>2189</v>
      </c>
      <c r="F373" s="370">
        <v>2</v>
      </c>
      <c r="G373" s="370">
        <v>3942</v>
      </c>
      <c r="H373" s="370">
        <v>1</v>
      </c>
      <c r="I373" s="370">
        <v>1971</v>
      </c>
      <c r="J373" s="370"/>
      <c r="K373" s="370"/>
      <c r="L373" s="370"/>
      <c r="M373" s="370"/>
      <c r="N373" s="370"/>
      <c r="O373" s="370"/>
      <c r="P373" s="390"/>
      <c r="Q373" s="371"/>
    </row>
    <row r="374" spans="1:17" ht="14.4" customHeight="1" x14ac:dyDescent="0.3">
      <c r="A374" s="366" t="s">
        <v>398</v>
      </c>
      <c r="B374" s="367" t="s">
        <v>2152</v>
      </c>
      <c r="C374" s="367" t="s">
        <v>1937</v>
      </c>
      <c r="D374" s="367" t="s">
        <v>2000</v>
      </c>
      <c r="E374" s="367" t="s">
        <v>2001</v>
      </c>
      <c r="F374" s="370">
        <v>2</v>
      </c>
      <c r="G374" s="370">
        <v>856</v>
      </c>
      <c r="H374" s="370">
        <v>1</v>
      </c>
      <c r="I374" s="370">
        <v>428</v>
      </c>
      <c r="J374" s="370">
        <v>2</v>
      </c>
      <c r="K374" s="370">
        <v>858</v>
      </c>
      <c r="L374" s="370">
        <v>1.0023364485981308</v>
      </c>
      <c r="M374" s="370">
        <v>429</v>
      </c>
      <c r="N374" s="370"/>
      <c r="O374" s="370"/>
      <c r="P374" s="390"/>
      <c r="Q374" s="371"/>
    </row>
    <row r="375" spans="1:17" ht="14.4" customHeight="1" x14ac:dyDescent="0.3">
      <c r="A375" s="366" t="s">
        <v>398</v>
      </c>
      <c r="B375" s="367" t="s">
        <v>2152</v>
      </c>
      <c r="C375" s="367" t="s">
        <v>1937</v>
      </c>
      <c r="D375" s="367" t="s">
        <v>2446</v>
      </c>
      <c r="E375" s="367" t="s">
        <v>2447</v>
      </c>
      <c r="F375" s="370"/>
      <c r="G375" s="370"/>
      <c r="H375" s="370"/>
      <c r="I375" s="370"/>
      <c r="J375" s="370">
        <v>24</v>
      </c>
      <c r="K375" s="370">
        <v>0</v>
      </c>
      <c r="L375" s="370"/>
      <c r="M375" s="370">
        <v>0</v>
      </c>
      <c r="N375" s="370"/>
      <c r="O375" s="370"/>
      <c r="P375" s="390"/>
      <c r="Q375" s="371"/>
    </row>
    <row r="376" spans="1:17" ht="14.4" customHeight="1" x14ac:dyDescent="0.3">
      <c r="A376" s="366" t="s">
        <v>398</v>
      </c>
      <c r="B376" s="367" t="s">
        <v>2152</v>
      </c>
      <c r="C376" s="367" t="s">
        <v>1937</v>
      </c>
      <c r="D376" s="367" t="s">
        <v>2002</v>
      </c>
      <c r="E376" s="367" t="s">
        <v>2003</v>
      </c>
      <c r="F376" s="370">
        <v>1</v>
      </c>
      <c r="G376" s="370">
        <v>921</v>
      </c>
      <c r="H376" s="370">
        <v>1</v>
      </c>
      <c r="I376" s="370">
        <v>921</v>
      </c>
      <c r="J376" s="370"/>
      <c r="K376" s="370"/>
      <c r="L376" s="370"/>
      <c r="M376" s="370"/>
      <c r="N376" s="370"/>
      <c r="O376" s="370"/>
      <c r="P376" s="390"/>
      <c r="Q376" s="371"/>
    </row>
    <row r="377" spans="1:17" ht="14.4" customHeight="1" x14ac:dyDescent="0.3">
      <c r="A377" s="366" t="s">
        <v>398</v>
      </c>
      <c r="B377" s="367" t="s">
        <v>2152</v>
      </c>
      <c r="C377" s="367" t="s">
        <v>1937</v>
      </c>
      <c r="D377" s="367" t="s">
        <v>2448</v>
      </c>
      <c r="E377" s="367" t="s">
        <v>2449</v>
      </c>
      <c r="F377" s="370">
        <v>1</v>
      </c>
      <c r="G377" s="370">
        <v>360</v>
      </c>
      <c r="H377" s="370">
        <v>1</v>
      </c>
      <c r="I377" s="370">
        <v>360</v>
      </c>
      <c r="J377" s="370"/>
      <c r="K377" s="370"/>
      <c r="L377" s="370"/>
      <c r="M377" s="370"/>
      <c r="N377" s="370"/>
      <c r="O377" s="370"/>
      <c r="P377" s="390"/>
      <c r="Q377" s="371"/>
    </row>
    <row r="378" spans="1:17" ht="14.4" customHeight="1" x14ac:dyDescent="0.3">
      <c r="A378" s="366" t="s">
        <v>398</v>
      </c>
      <c r="B378" s="367" t="s">
        <v>2152</v>
      </c>
      <c r="C378" s="367" t="s">
        <v>1937</v>
      </c>
      <c r="D378" s="367" t="s">
        <v>2450</v>
      </c>
      <c r="E378" s="367" t="s">
        <v>2451</v>
      </c>
      <c r="F378" s="370">
        <v>1</v>
      </c>
      <c r="G378" s="370">
        <v>2604</v>
      </c>
      <c r="H378" s="370">
        <v>1</v>
      </c>
      <c r="I378" s="370">
        <v>2604</v>
      </c>
      <c r="J378" s="370"/>
      <c r="K378" s="370"/>
      <c r="L378" s="370"/>
      <c r="M378" s="370"/>
      <c r="N378" s="370"/>
      <c r="O378" s="370"/>
      <c r="P378" s="390"/>
      <c r="Q378" s="371"/>
    </row>
    <row r="379" spans="1:17" ht="14.4" customHeight="1" x14ac:dyDescent="0.3">
      <c r="A379" s="366" t="s">
        <v>398</v>
      </c>
      <c r="B379" s="367" t="s">
        <v>2152</v>
      </c>
      <c r="C379" s="367" t="s">
        <v>1937</v>
      </c>
      <c r="D379" s="367" t="s">
        <v>2221</v>
      </c>
      <c r="E379" s="367" t="s">
        <v>2222</v>
      </c>
      <c r="F379" s="370">
        <v>238</v>
      </c>
      <c r="G379" s="370">
        <v>40460</v>
      </c>
      <c r="H379" s="370">
        <v>1</v>
      </c>
      <c r="I379" s="370">
        <v>170</v>
      </c>
      <c r="J379" s="370">
        <v>128</v>
      </c>
      <c r="K379" s="370">
        <v>21888</v>
      </c>
      <c r="L379" s="370">
        <v>0.540978744438952</v>
      </c>
      <c r="M379" s="370">
        <v>171</v>
      </c>
      <c r="N379" s="370"/>
      <c r="O379" s="370"/>
      <c r="P379" s="390"/>
      <c r="Q379" s="371"/>
    </row>
    <row r="380" spans="1:17" ht="14.4" customHeight="1" x14ac:dyDescent="0.3">
      <c r="A380" s="366" t="s">
        <v>398</v>
      </c>
      <c r="B380" s="367" t="s">
        <v>2152</v>
      </c>
      <c r="C380" s="367" t="s">
        <v>1937</v>
      </c>
      <c r="D380" s="367" t="s">
        <v>2452</v>
      </c>
      <c r="E380" s="367" t="s">
        <v>2453</v>
      </c>
      <c r="F380" s="370">
        <v>6</v>
      </c>
      <c r="G380" s="370">
        <v>7782</v>
      </c>
      <c r="H380" s="370">
        <v>1</v>
      </c>
      <c r="I380" s="370">
        <v>1297</v>
      </c>
      <c r="J380" s="370">
        <v>4</v>
      </c>
      <c r="K380" s="370">
        <v>5212</v>
      </c>
      <c r="L380" s="370">
        <v>0.66975070675918791</v>
      </c>
      <c r="M380" s="370">
        <v>1303</v>
      </c>
      <c r="N380" s="370"/>
      <c r="O380" s="370"/>
      <c r="P380" s="390"/>
      <c r="Q380" s="371"/>
    </row>
    <row r="381" spans="1:17" ht="14.4" customHeight="1" x14ac:dyDescent="0.3">
      <c r="A381" s="366" t="s">
        <v>398</v>
      </c>
      <c r="B381" s="367" t="s">
        <v>2152</v>
      </c>
      <c r="C381" s="367" t="s">
        <v>1937</v>
      </c>
      <c r="D381" s="367" t="s">
        <v>2454</v>
      </c>
      <c r="E381" s="367" t="s">
        <v>2455</v>
      </c>
      <c r="F381" s="370"/>
      <c r="G381" s="370"/>
      <c r="H381" s="370"/>
      <c r="I381" s="370"/>
      <c r="J381" s="370">
        <v>2</v>
      </c>
      <c r="K381" s="370">
        <v>2858</v>
      </c>
      <c r="L381" s="370"/>
      <c r="M381" s="370">
        <v>1429</v>
      </c>
      <c r="N381" s="370"/>
      <c r="O381" s="370"/>
      <c r="P381" s="390"/>
      <c r="Q381" s="371"/>
    </row>
    <row r="382" spans="1:17" ht="14.4" customHeight="1" x14ac:dyDescent="0.3">
      <c r="A382" s="366" t="s">
        <v>398</v>
      </c>
      <c r="B382" s="367" t="s">
        <v>2152</v>
      </c>
      <c r="C382" s="367" t="s">
        <v>1937</v>
      </c>
      <c r="D382" s="367" t="s">
        <v>2205</v>
      </c>
      <c r="E382" s="367" t="s">
        <v>2206</v>
      </c>
      <c r="F382" s="370">
        <v>18</v>
      </c>
      <c r="G382" s="370">
        <v>38304</v>
      </c>
      <c r="H382" s="370">
        <v>1</v>
      </c>
      <c r="I382" s="370">
        <v>2128</v>
      </c>
      <c r="J382" s="370">
        <v>9</v>
      </c>
      <c r="K382" s="370">
        <v>19233</v>
      </c>
      <c r="L382" s="370">
        <v>0.50211466165413532</v>
      </c>
      <c r="M382" s="370">
        <v>2137</v>
      </c>
      <c r="N382" s="370"/>
      <c r="O382" s="370"/>
      <c r="P382" s="390"/>
      <c r="Q382" s="371"/>
    </row>
    <row r="383" spans="1:17" ht="14.4" customHeight="1" x14ac:dyDescent="0.3">
      <c r="A383" s="366" t="s">
        <v>398</v>
      </c>
      <c r="B383" s="367" t="s">
        <v>2152</v>
      </c>
      <c r="C383" s="367" t="s">
        <v>1937</v>
      </c>
      <c r="D383" s="367" t="s">
        <v>2456</v>
      </c>
      <c r="E383" s="367" t="s">
        <v>2457</v>
      </c>
      <c r="F383" s="370">
        <v>12</v>
      </c>
      <c r="G383" s="370">
        <v>2028</v>
      </c>
      <c r="H383" s="370">
        <v>1</v>
      </c>
      <c r="I383" s="370">
        <v>169</v>
      </c>
      <c r="J383" s="370">
        <v>7</v>
      </c>
      <c r="K383" s="370">
        <v>1197</v>
      </c>
      <c r="L383" s="370">
        <v>0.59023668639053251</v>
      </c>
      <c r="M383" s="370">
        <v>171</v>
      </c>
      <c r="N383" s="370"/>
      <c r="O383" s="370"/>
      <c r="P383" s="390"/>
      <c r="Q383" s="371"/>
    </row>
    <row r="384" spans="1:17" ht="14.4" customHeight="1" x14ac:dyDescent="0.3">
      <c r="A384" s="366" t="s">
        <v>398</v>
      </c>
      <c r="B384" s="367" t="s">
        <v>2152</v>
      </c>
      <c r="C384" s="367" t="s">
        <v>1937</v>
      </c>
      <c r="D384" s="367" t="s">
        <v>2458</v>
      </c>
      <c r="E384" s="367" t="s">
        <v>2459</v>
      </c>
      <c r="F384" s="370">
        <v>10</v>
      </c>
      <c r="G384" s="370">
        <v>3060</v>
      </c>
      <c r="H384" s="370">
        <v>1</v>
      </c>
      <c r="I384" s="370">
        <v>306</v>
      </c>
      <c r="J384" s="370">
        <v>5</v>
      </c>
      <c r="K384" s="370">
        <v>800</v>
      </c>
      <c r="L384" s="370">
        <v>0.26143790849673204</v>
      </c>
      <c r="M384" s="370">
        <v>160</v>
      </c>
      <c r="N384" s="370"/>
      <c r="O384" s="370"/>
      <c r="P384" s="390"/>
      <c r="Q384" s="371"/>
    </row>
    <row r="385" spans="1:17" ht="14.4" customHeight="1" x14ac:dyDescent="0.3">
      <c r="A385" s="366" t="s">
        <v>398</v>
      </c>
      <c r="B385" s="367" t="s">
        <v>2152</v>
      </c>
      <c r="C385" s="367" t="s">
        <v>1937</v>
      </c>
      <c r="D385" s="367" t="s">
        <v>2012</v>
      </c>
      <c r="E385" s="367" t="s">
        <v>2013</v>
      </c>
      <c r="F385" s="370">
        <v>65</v>
      </c>
      <c r="G385" s="370">
        <v>129220</v>
      </c>
      <c r="H385" s="370">
        <v>1</v>
      </c>
      <c r="I385" s="370">
        <v>1988</v>
      </c>
      <c r="J385" s="370">
        <v>39</v>
      </c>
      <c r="K385" s="370">
        <v>77727</v>
      </c>
      <c r="L385" s="370">
        <v>0.60150905432595569</v>
      </c>
      <c r="M385" s="370">
        <v>1993</v>
      </c>
      <c r="N385" s="370"/>
      <c r="O385" s="370"/>
      <c r="P385" s="390"/>
      <c r="Q385" s="371"/>
    </row>
    <row r="386" spans="1:17" ht="14.4" customHeight="1" x14ac:dyDescent="0.3">
      <c r="A386" s="366" t="s">
        <v>398</v>
      </c>
      <c r="B386" s="367" t="s">
        <v>2152</v>
      </c>
      <c r="C386" s="367" t="s">
        <v>1937</v>
      </c>
      <c r="D386" s="367" t="s">
        <v>2014</v>
      </c>
      <c r="E386" s="367" t="s">
        <v>2015</v>
      </c>
      <c r="F386" s="370">
        <v>15</v>
      </c>
      <c r="G386" s="370">
        <v>14745</v>
      </c>
      <c r="H386" s="370">
        <v>1</v>
      </c>
      <c r="I386" s="370">
        <v>983</v>
      </c>
      <c r="J386" s="370">
        <v>13</v>
      </c>
      <c r="K386" s="370">
        <v>12844</v>
      </c>
      <c r="L386" s="370">
        <v>0.87107494065785007</v>
      </c>
      <c r="M386" s="370">
        <v>988</v>
      </c>
      <c r="N386" s="370"/>
      <c r="O386" s="370"/>
      <c r="P386" s="390"/>
      <c r="Q386" s="371"/>
    </row>
    <row r="387" spans="1:17" ht="14.4" customHeight="1" x14ac:dyDescent="0.3">
      <c r="A387" s="366" t="s">
        <v>398</v>
      </c>
      <c r="B387" s="367" t="s">
        <v>2152</v>
      </c>
      <c r="C387" s="367" t="s">
        <v>1937</v>
      </c>
      <c r="D387" s="367" t="s">
        <v>2460</v>
      </c>
      <c r="E387" s="367" t="s">
        <v>2461</v>
      </c>
      <c r="F387" s="370"/>
      <c r="G387" s="370"/>
      <c r="H387" s="370"/>
      <c r="I387" s="370"/>
      <c r="J387" s="370">
        <v>1</v>
      </c>
      <c r="K387" s="370">
        <v>1843</v>
      </c>
      <c r="L387" s="370"/>
      <c r="M387" s="370">
        <v>1843</v>
      </c>
      <c r="N387" s="370"/>
      <c r="O387" s="370"/>
      <c r="P387" s="390"/>
      <c r="Q387" s="371"/>
    </row>
    <row r="388" spans="1:17" ht="14.4" customHeight="1" x14ac:dyDescent="0.3">
      <c r="A388" s="366" t="s">
        <v>398</v>
      </c>
      <c r="B388" s="367" t="s">
        <v>2152</v>
      </c>
      <c r="C388" s="367" t="s">
        <v>1937</v>
      </c>
      <c r="D388" s="367" t="s">
        <v>2462</v>
      </c>
      <c r="E388" s="367" t="s">
        <v>2463</v>
      </c>
      <c r="F388" s="370">
        <v>1</v>
      </c>
      <c r="G388" s="370">
        <v>3570</v>
      </c>
      <c r="H388" s="370">
        <v>1</v>
      </c>
      <c r="I388" s="370">
        <v>3570</v>
      </c>
      <c r="J388" s="370">
        <v>1</v>
      </c>
      <c r="K388" s="370">
        <v>3585</v>
      </c>
      <c r="L388" s="370">
        <v>1.0042016806722689</v>
      </c>
      <c r="M388" s="370">
        <v>3585</v>
      </c>
      <c r="N388" s="370"/>
      <c r="O388" s="370"/>
      <c r="P388" s="390"/>
      <c r="Q388" s="371"/>
    </row>
    <row r="389" spans="1:17" ht="14.4" customHeight="1" x14ac:dyDescent="0.3">
      <c r="A389" s="366" t="s">
        <v>398</v>
      </c>
      <c r="B389" s="367" t="s">
        <v>2152</v>
      </c>
      <c r="C389" s="367" t="s">
        <v>1937</v>
      </c>
      <c r="D389" s="367" t="s">
        <v>2016</v>
      </c>
      <c r="E389" s="367" t="s">
        <v>2017</v>
      </c>
      <c r="F389" s="370">
        <v>19</v>
      </c>
      <c r="G389" s="370">
        <v>9956</v>
      </c>
      <c r="H389" s="370">
        <v>1</v>
      </c>
      <c r="I389" s="370">
        <v>524</v>
      </c>
      <c r="J389" s="370">
        <v>9</v>
      </c>
      <c r="K389" s="370">
        <v>4725</v>
      </c>
      <c r="L389" s="370">
        <v>0.47458818802732022</v>
      </c>
      <c r="M389" s="370">
        <v>525</v>
      </c>
      <c r="N389" s="370"/>
      <c r="O389" s="370"/>
      <c r="P389" s="390"/>
      <c r="Q389" s="371"/>
    </row>
    <row r="390" spans="1:17" ht="14.4" customHeight="1" x14ac:dyDescent="0.3">
      <c r="A390" s="366" t="s">
        <v>398</v>
      </c>
      <c r="B390" s="367" t="s">
        <v>2152</v>
      </c>
      <c r="C390" s="367" t="s">
        <v>1937</v>
      </c>
      <c r="D390" s="367" t="s">
        <v>2464</v>
      </c>
      <c r="E390" s="367" t="s">
        <v>2465</v>
      </c>
      <c r="F390" s="370">
        <v>12</v>
      </c>
      <c r="G390" s="370">
        <v>23088</v>
      </c>
      <c r="H390" s="370">
        <v>1</v>
      </c>
      <c r="I390" s="370">
        <v>1924</v>
      </c>
      <c r="J390" s="370">
        <v>13</v>
      </c>
      <c r="K390" s="370">
        <v>25116</v>
      </c>
      <c r="L390" s="370">
        <v>1.0878378378378379</v>
      </c>
      <c r="M390" s="370">
        <v>1932</v>
      </c>
      <c r="N390" s="370"/>
      <c r="O390" s="370"/>
      <c r="P390" s="390"/>
      <c r="Q390" s="371"/>
    </row>
    <row r="391" spans="1:17" ht="14.4" customHeight="1" x14ac:dyDescent="0.3">
      <c r="A391" s="366" t="s">
        <v>398</v>
      </c>
      <c r="B391" s="367" t="s">
        <v>2152</v>
      </c>
      <c r="C391" s="367" t="s">
        <v>1937</v>
      </c>
      <c r="D391" s="367" t="s">
        <v>2018</v>
      </c>
      <c r="E391" s="367" t="s">
        <v>2019</v>
      </c>
      <c r="F391" s="370">
        <v>49</v>
      </c>
      <c r="G391" s="370">
        <v>33271</v>
      </c>
      <c r="H391" s="370">
        <v>1</v>
      </c>
      <c r="I391" s="370">
        <v>679</v>
      </c>
      <c r="J391" s="370">
        <v>36</v>
      </c>
      <c r="K391" s="370">
        <v>24516</v>
      </c>
      <c r="L391" s="370">
        <v>0.73685792431847552</v>
      </c>
      <c r="M391" s="370">
        <v>681</v>
      </c>
      <c r="N391" s="370"/>
      <c r="O391" s="370"/>
      <c r="P391" s="390"/>
      <c r="Q391" s="371"/>
    </row>
    <row r="392" spans="1:17" ht="14.4" customHeight="1" x14ac:dyDescent="0.3">
      <c r="A392" s="366" t="s">
        <v>398</v>
      </c>
      <c r="B392" s="367" t="s">
        <v>2152</v>
      </c>
      <c r="C392" s="367" t="s">
        <v>1937</v>
      </c>
      <c r="D392" s="367" t="s">
        <v>2020</v>
      </c>
      <c r="E392" s="367" t="s">
        <v>2021</v>
      </c>
      <c r="F392" s="370">
        <v>60</v>
      </c>
      <c r="G392" s="370">
        <v>89460</v>
      </c>
      <c r="H392" s="370">
        <v>1</v>
      </c>
      <c r="I392" s="370">
        <v>1491</v>
      </c>
      <c r="J392" s="370">
        <v>18</v>
      </c>
      <c r="K392" s="370">
        <v>26892</v>
      </c>
      <c r="L392" s="370">
        <v>0.3006036217303823</v>
      </c>
      <c r="M392" s="370">
        <v>1494</v>
      </c>
      <c r="N392" s="370"/>
      <c r="O392" s="370"/>
      <c r="P392" s="390"/>
      <c r="Q392" s="371"/>
    </row>
    <row r="393" spans="1:17" ht="14.4" customHeight="1" x14ac:dyDescent="0.3">
      <c r="A393" s="366" t="s">
        <v>398</v>
      </c>
      <c r="B393" s="367" t="s">
        <v>2152</v>
      </c>
      <c r="C393" s="367" t="s">
        <v>1937</v>
      </c>
      <c r="D393" s="367" t="s">
        <v>2466</v>
      </c>
      <c r="E393" s="367" t="s">
        <v>2467</v>
      </c>
      <c r="F393" s="370">
        <v>1</v>
      </c>
      <c r="G393" s="370">
        <v>1259</v>
      </c>
      <c r="H393" s="370">
        <v>1</v>
      </c>
      <c r="I393" s="370">
        <v>1259</v>
      </c>
      <c r="J393" s="370"/>
      <c r="K393" s="370"/>
      <c r="L393" s="370"/>
      <c r="M393" s="370"/>
      <c r="N393" s="370"/>
      <c r="O393" s="370"/>
      <c r="P393" s="390"/>
      <c r="Q393" s="371"/>
    </row>
    <row r="394" spans="1:17" ht="14.4" customHeight="1" x14ac:dyDescent="0.3">
      <c r="A394" s="366" t="s">
        <v>398</v>
      </c>
      <c r="B394" s="367" t="s">
        <v>2152</v>
      </c>
      <c r="C394" s="367" t="s">
        <v>1937</v>
      </c>
      <c r="D394" s="367" t="s">
        <v>2190</v>
      </c>
      <c r="E394" s="367" t="s">
        <v>2191</v>
      </c>
      <c r="F394" s="370">
        <v>8</v>
      </c>
      <c r="G394" s="370">
        <v>27688</v>
      </c>
      <c r="H394" s="370">
        <v>1</v>
      </c>
      <c r="I394" s="370">
        <v>3461</v>
      </c>
      <c r="J394" s="370">
        <v>7</v>
      </c>
      <c r="K394" s="370">
        <v>24297</v>
      </c>
      <c r="L394" s="370">
        <v>0.87752817104882985</v>
      </c>
      <c r="M394" s="370">
        <v>3471</v>
      </c>
      <c r="N394" s="370"/>
      <c r="O394" s="370"/>
      <c r="P394" s="390"/>
      <c r="Q394" s="371"/>
    </row>
    <row r="395" spans="1:17" ht="14.4" customHeight="1" x14ac:dyDescent="0.3">
      <c r="A395" s="366" t="s">
        <v>398</v>
      </c>
      <c r="B395" s="367" t="s">
        <v>2152</v>
      </c>
      <c r="C395" s="367" t="s">
        <v>1937</v>
      </c>
      <c r="D395" s="367" t="s">
        <v>2468</v>
      </c>
      <c r="E395" s="367" t="s">
        <v>2469</v>
      </c>
      <c r="F395" s="370">
        <v>14</v>
      </c>
      <c r="G395" s="370">
        <v>2016</v>
      </c>
      <c r="H395" s="370">
        <v>1</v>
      </c>
      <c r="I395" s="370">
        <v>144</v>
      </c>
      <c r="J395" s="370">
        <v>4</v>
      </c>
      <c r="K395" s="370">
        <v>576</v>
      </c>
      <c r="L395" s="370">
        <v>0.2857142857142857</v>
      </c>
      <c r="M395" s="370">
        <v>144</v>
      </c>
      <c r="N395" s="370"/>
      <c r="O395" s="370"/>
      <c r="P395" s="390"/>
      <c r="Q395" s="371"/>
    </row>
    <row r="396" spans="1:17" ht="14.4" customHeight="1" x14ac:dyDescent="0.3">
      <c r="A396" s="366" t="s">
        <v>398</v>
      </c>
      <c r="B396" s="367" t="s">
        <v>2152</v>
      </c>
      <c r="C396" s="367" t="s">
        <v>1937</v>
      </c>
      <c r="D396" s="367" t="s">
        <v>2022</v>
      </c>
      <c r="E396" s="367" t="s">
        <v>2023</v>
      </c>
      <c r="F396" s="370">
        <v>43</v>
      </c>
      <c r="G396" s="370">
        <v>13158</v>
      </c>
      <c r="H396" s="370">
        <v>1</v>
      </c>
      <c r="I396" s="370">
        <v>306</v>
      </c>
      <c r="J396" s="370">
        <v>31</v>
      </c>
      <c r="K396" s="370">
        <v>9548</v>
      </c>
      <c r="L396" s="370">
        <v>0.72564219486244108</v>
      </c>
      <c r="M396" s="370">
        <v>308</v>
      </c>
      <c r="N396" s="370"/>
      <c r="O396" s="370"/>
      <c r="P396" s="390"/>
      <c r="Q396" s="371"/>
    </row>
    <row r="397" spans="1:17" ht="14.4" customHeight="1" x14ac:dyDescent="0.3">
      <c r="A397" s="366" t="s">
        <v>398</v>
      </c>
      <c r="B397" s="367" t="s">
        <v>2152</v>
      </c>
      <c r="C397" s="367" t="s">
        <v>1937</v>
      </c>
      <c r="D397" s="367" t="s">
        <v>2026</v>
      </c>
      <c r="E397" s="367" t="s">
        <v>2027</v>
      </c>
      <c r="F397" s="370">
        <v>23</v>
      </c>
      <c r="G397" s="370">
        <v>79902</v>
      </c>
      <c r="H397" s="370">
        <v>1</v>
      </c>
      <c r="I397" s="370">
        <v>3474</v>
      </c>
      <c r="J397" s="370">
        <v>8</v>
      </c>
      <c r="K397" s="370">
        <v>27872</v>
      </c>
      <c r="L397" s="370">
        <v>0.34882731345898726</v>
      </c>
      <c r="M397" s="370">
        <v>3484</v>
      </c>
      <c r="N397" s="370"/>
      <c r="O397" s="370"/>
      <c r="P397" s="390"/>
      <c r="Q397" s="371"/>
    </row>
    <row r="398" spans="1:17" ht="14.4" customHeight="1" x14ac:dyDescent="0.3">
      <c r="A398" s="366" t="s">
        <v>398</v>
      </c>
      <c r="B398" s="367" t="s">
        <v>2152</v>
      </c>
      <c r="C398" s="367" t="s">
        <v>1937</v>
      </c>
      <c r="D398" s="367" t="s">
        <v>2470</v>
      </c>
      <c r="E398" s="367" t="s">
        <v>2471</v>
      </c>
      <c r="F398" s="370">
        <v>2</v>
      </c>
      <c r="G398" s="370">
        <v>4948</v>
      </c>
      <c r="H398" s="370">
        <v>1</v>
      </c>
      <c r="I398" s="370">
        <v>2474</v>
      </c>
      <c r="J398" s="370"/>
      <c r="K398" s="370"/>
      <c r="L398" s="370"/>
      <c r="M398" s="370"/>
      <c r="N398" s="370"/>
      <c r="O398" s="370"/>
      <c r="P398" s="390"/>
      <c r="Q398" s="371"/>
    </row>
    <row r="399" spans="1:17" ht="14.4" customHeight="1" x14ac:dyDescent="0.3">
      <c r="A399" s="366" t="s">
        <v>398</v>
      </c>
      <c r="B399" s="367" t="s">
        <v>2152</v>
      </c>
      <c r="C399" s="367" t="s">
        <v>1937</v>
      </c>
      <c r="D399" s="367" t="s">
        <v>2472</v>
      </c>
      <c r="E399" s="367" t="s">
        <v>2473</v>
      </c>
      <c r="F399" s="370">
        <v>3</v>
      </c>
      <c r="G399" s="370">
        <v>11331</v>
      </c>
      <c r="H399" s="370">
        <v>1</v>
      </c>
      <c r="I399" s="370">
        <v>3777</v>
      </c>
      <c r="J399" s="370">
        <v>1</v>
      </c>
      <c r="K399" s="370">
        <v>3789</v>
      </c>
      <c r="L399" s="370">
        <v>0.33439237490071483</v>
      </c>
      <c r="M399" s="370">
        <v>3789</v>
      </c>
      <c r="N399" s="370"/>
      <c r="O399" s="370"/>
      <c r="P399" s="390"/>
      <c r="Q399" s="371"/>
    </row>
    <row r="400" spans="1:17" ht="14.4" customHeight="1" x14ac:dyDescent="0.3">
      <c r="A400" s="366" t="s">
        <v>398</v>
      </c>
      <c r="B400" s="367" t="s">
        <v>2152</v>
      </c>
      <c r="C400" s="367" t="s">
        <v>1937</v>
      </c>
      <c r="D400" s="367" t="s">
        <v>2032</v>
      </c>
      <c r="E400" s="367" t="s">
        <v>2033</v>
      </c>
      <c r="F400" s="370">
        <v>3</v>
      </c>
      <c r="G400" s="370">
        <v>2064</v>
      </c>
      <c r="H400" s="370">
        <v>1</v>
      </c>
      <c r="I400" s="370">
        <v>688</v>
      </c>
      <c r="J400" s="370">
        <v>4</v>
      </c>
      <c r="K400" s="370">
        <v>2760</v>
      </c>
      <c r="L400" s="370">
        <v>1.3372093023255813</v>
      </c>
      <c r="M400" s="370">
        <v>690</v>
      </c>
      <c r="N400" s="370"/>
      <c r="O400" s="370"/>
      <c r="P400" s="390"/>
      <c r="Q400" s="371"/>
    </row>
    <row r="401" spans="1:17" ht="14.4" customHeight="1" x14ac:dyDescent="0.3">
      <c r="A401" s="366" t="s">
        <v>398</v>
      </c>
      <c r="B401" s="367" t="s">
        <v>2152</v>
      </c>
      <c r="C401" s="367" t="s">
        <v>1937</v>
      </c>
      <c r="D401" s="367" t="s">
        <v>2034</v>
      </c>
      <c r="E401" s="367" t="s">
        <v>2035</v>
      </c>
      <c r="F401" s="370">
        <v>4</v>
      </c>
      <c r="G401" s="370">
        <v>5244</v>
      </c>
      <c r="H401" s="370">
        <v>1</v>
      </c>
      <c r="I401" s="370">
        <v>1311</v>
      </c>
      <c r="J401" s="370">
        <v>8</v>
      </c>
      <c r="K401" s="370">
        <v>10528</v>
      </c>
      <c r="L401" s="370">
        <v>2.0076277650648362</v>
      </c>
      <c r="M401" s="370">
        <v>1316</v>
      </c>
      <c r="N401" s="370"/>
      <c r="O401" s="370"/>
      <c r="P401" s="390"/>
      <c r="Q401" s="371"/>
    </row>
    <row r="402" spans="1:17" ht="14.4" customHeight="1" x14ac:dyDescent="0.3">
      <c r="A402" s="366" t="s">
        <v>398</v>
      </c>
      <c r="B402" s="367" t="s">
        <v>2152</v>
      </c>
      <c r="C402" s="367" t="s">
        <v>1937</v>
      </c>
      <c r="D402" s="367" t="s">
        <v>2474</v>
      </c>
      <c r="E402" s="367" t="s">
        <v>2475</v>
      </c>
      <c r="F402" s="370">
        <v>3</v>
      </c>
      <c r="G402" s="370">
        <v>14742</v>
      </c>
      <c r="H402" s="370">
        <v>1</v>
      </c>
      <c r="I402" s="370">
        <v>4914</v>
      </c>
      <c r="J402" s="370">
        <v>1</v>
      </c>
      <c r="K402" s="370">
        <v>4929</v>
      </c>
      <c r="L402" s="370">
        <v>0.33435083435083435</v>
      </c>
      <c r="M402" s="370">
        <v>4929</v>
      </c>
      <c r="N402" s="370"/>
      <c r="O402" s="370"/>
      <c r="P402" s="390"/>
      <c r="Q402" s="371"/>
    </row>
    <row r="403" spans="1:17" ht="14.4" customHeight="1" x14ac:dyDescent="0.3">
      <c r="A403" s="366" t="s">
        <v>398</v>
      </c>
      <c r="B403" s="367" t="s">
        <v>2152</v>
      </c>
      <c r="C403" s="367" t="s">
        <v>1937</v>
      </c>
      <c r="D403" s="367" t="s">
        <v>2476</v>
      </c>
      <c r="E403" s="367" t="s">
        <v>2477</v>
      </c>
      <c r="F403" s="370">
        <v>1</v>
      </c>
      <c r="G403" s="370">
        <v>5322</v>
      </c>
      <c r="H403" s="370">
        <v>1</v>
      </c>
      <c r="I403" s="370">
        <v>5322</v>
      </c>
      <c r="J403" s="370"/>
      <c r="K403" s="370"/>
      <c r="L403" s="370"/>
      <c r="M403" s="370"/>
      <c r="N403" s="370"/>
      <c r="O403" s="370"/>
      <c r="P403" s="390"/>
      <c r="Q403" s="371"/>
    </row>
    <row r="404" spans="1:17" ht="14.4" customHeight="1" x14ac:dyDescent="0.3">
      <c r="A404" s="366" t="s">
        <v>398</v>
      </c>
      <c r="B404" s="367" t="s">
        <v>2152</v>
      </c>
      <c r="C404" s="367" t="s">
        <v>1937</v>
      </c>
      <c r="D404" s="367" t="s">
        <v>2478</v>
      </c>
      <c r="E404" s="367" t="s">
        <v>2479</v>
      </c>
      <c r="F404" s="370">
        <v>1</v>
      </c>
      <c r="G404" s="370">
        <v>5044</v>
      </c>
      <c r="H404" s="370">
        <v>1</v>
      </c>
      <c r="I404" s="370">
        <v>5044</v>
      </c>
      <c r="J404" s="370"/>
      <c r="K404" s="370"/>
      <c r="L404" s="370"/>
      <c r="M404" s="370"/>
      <c r="N404" s="370"/>
      <c r="O404" s="370"/>
      <c r="P404" s="390"/>
      <c r="Q404" s="371"/>
    </row>
    <row r="405" spans="1:17" ht="14.4" customHeight="1" x14ac:dyDescent="0.3">
      <c r="A405" s="366" t="s">
        <v>398</v>
      </c>
      <c r="B405" s="367" t="s">
        <v>2152</v>
      </c>
      <c r="C405" s="367" t="s">
        <v>1937</v>
      </c>
      <c r="D405" s="367" t="s">
        <v>2038</v>
      </c>
      <c r="E405" s="367" t="s">
        <v>2039</v>
      </c>
      <c r="F405" s="370">
        <v>152</v>
      </c>
      <c r="G405" s="370">
        <v>151088</v>
      </c>
      <c r="H405" s="370">
        <v>1</v>
      </c>
      <c r="I405" s="370">
        <v>994</v>
      </c>
      <c r="J405" s="370">
        <v>111</v>
      </c>
      <c r="K405" s="370">
        <v>110667</v>
      </c>
      <c r="L405" s="370">
        <v>0.73246717144975115</v>
      </c>
      <c r="M405" s="370">
        <v>997</v>
      </c>
      <c r="N405" s="370"/>
      <c r="O405" s="370"/>
      <c r="P405" s="390"/>
      <c r="Q405" s="371"/>
    </row>
    <row r="406" spans="1:17" ht="14.4" customHeight="1" x14ac:dyDescent="0.3">
      <c r="A406" s="366" t="s">
        <v>398</v>
      </c>
      <c r="B406" s="367" t="s">
        <v>2152</v>
      </c>
      <c r="C406" s="367" t="s">
        <v>1937</v>
      </c>
      <c r="D406" s="367" t="s">
        <v>2480</v>
      </c>
      <c r="E406" s="367" t="s">
        <v>2481</v>
      </c>
      <c r="F406" s="370"/>
      <c r="G406" s="370"/>
      <c r="H406" s="370"/>
      <c r="I406" s="370"/>
      <c r="J406" s="370">
        <v>2</v>
      </c>
      <c r="K406" s="370">
        <v>4698</v>
      </c>
      <c r="L406" s="370"/>
      <c r="M406" s="370">
        <v>2349</v>
      </c>
      <c r="N406" s="370"/>
      <c r="O406" s="370"/>
      <c r="P406" s="390"/>
      <c r="Q406" s="371"/>
    </row>
    <row r="407" spans="1:17" ht="14.4" customHeight="1" x14ac:dyDescent="0.3">
      <c r="A407" s="366" t="s">
        <v>398</v>
      </c>
      <c r="B407" s="367" t="s">
        <v>2152</v>
      </c>
      <c r="C407" s="367" t="s">
        <v>1937</v>
      </c>
      <c r="D407" s="367" t="s">
        <v>2040</v>
      </c>
      <c r="E407" s="367" t="s">
        <v>2041</v>
      </c>
      <c r="F407" s="370">
        <v>79</v>
      </c>
      <c r="G407" s="370">
        <v>129718</v>
      </c>
      <c r="H407" s="370">
        <v>1</v>
      </c>
      <c r="I407" s="370">
        <v>1642</v>
      </c>
      <c r="J407" s="370">
        <v>51</v>
      </c>
      <c r="K407" s="370">
        <v>83997</v>
      </c>
      <c r="L407" s="370">
        <v>0.64753542299449574</v>
      </c>
      <c r="M407" s="370">
        <v>1647</v>
      </c>
      <c r="N407" s="370"/>
      <c r="O407" s="370"/>
      <c r="P407" s="390"/>
      <c r="Q407" s="371"/>
    </row>
    <row r="408" spans="1:17" ht="14.4" customHeight="1" x14ac:dyDescent="0.3">
      <c r="A408" s="366" t="s">
        <v>398</v>
      </c>
      <c r="B408" s="367" t="s">
        <v>2152</v>
      </c>
      <c r="C408" s="367" t="s">
        <v>1937</v>
      </c>
      <c r="D408" s="367" t="s">
        <v>2482</v>
      </c>
      <c r="E408" s="367" t="s">
        <v>2483</v>
      </c>
      <c r="F408" s="370"/>
      <c r="G408" s="370"/>
      <c r="H408" s="370"/>
      <c r="I408" s="370"/>
      <c r="J408" s="370">
        <v>1</v>
      </c>
      <c r="K408" s="370">
        <v>3332</v>
      </c>
      <c r="L408" s="370"/>
      <c r="M408" s="370">
        <v>3332</v>
      </c>
      <c r="N408" s="370"/>
      <c r="O408" s="370"/>
      <c r="P408" s="390"/>
      <c r="Q408" s="371"/>
    </row>
    <row r="409" spans="1:17" ht="14.4" customHeight="1" x14ac:dyDescent="0.3">
      <c r="A409" s="366" t="s">
        <v>398</v>
      </c>
      <c r="B409" s="367" t="s">
        <v>2152</v>
      </c>
      <c r="C409" s="367" t="s">
        <v>1937</v>
      </c>
      <c r="D409" s="367" t="s">
        <v>2042</v>
      </c>
      <c r="E409" s="367" t="s">
        <v>2043</v>
      </c>
      <c r="F409" s="370">
        <v>3</v>
      </c>
      <c r="G409" s="370">
        <v>888</v>
      </c>
      <c r="H409" s="370">
        <v>1</v>
      </c>
      <c r="I409" s="370">
        <v>296</v>
      </c>
      <c r="J409" s="370">
        <v>4</v>
      </c>
      <c r="K409" s="370">
        <v>592</v>
      </c>
      <c r="L409" s="370">
        <v>0.66666666666666663</v>
      </c>
      <c r="M409" s="370">
        <v>148</v>
      </c>
      <c r="N409" s="370"/>
      <c r="O409" s="370"/>
      <c r="P409" s="390"/>
      <c r="Q409" s="371"/>
    </row>
    <row r="410" spans="1:17" ht="14.4" customHeight="1" x14ac:dyDescent="0.3">
      <c r="A410" s="366" t="s">
        <v>398</v>
      </c>
      <c r="B410" s="367" t="s">
        <v>2152</v>
      </c>
      <c r="C410" s="367" t="s">
        <v>1937</v>
      </c>
      <c r="D410" s="367" t="s">
        <v>2044</v>
      </c>
      <c r="E410" s="367" t="s">
        <v>2017</v>
      </c>
      <c r="F410" s="370">
        <v>18</v>
      </c>
      <c r="G410" s="370">
        <v>11934</v>
      </c>
      <c r="H410" s="370">
        <v>1</v>
      </c>
      <c r="I410" s="370">
        <v>663</v>
      </c>
      <c r="J410" s="370">
        <v>11</v>
      </c>
      <c r="K410" s="370">
        <v>7315</v>
      </c>
      <c r="L410" s="370">
        <v>0.61295458354281884</v>
      </c>
      <c r="M410" s="370">
        <v>665</v>
      </c>
      <c r="N410" s="370"/>
      <c r="O410" s="370"/>
      <c r="P410" s="390"/>
      <c r="Q410" s="371"/>
    </row>
    <row r="411" spans="1:17" ht="14.4" customHeight="1" x14ac:dyDescent="0.3">
      <c r="A411" s="366" t="s">
        <v>398</v>
      </c>
      <c r="B411" s="367" t="s">
        <v>2152</v>
      </c>
      <c r="C411" s="367" t="s">
        <v>1937</v>
      </c>
      <c r="D411" s="367" t="s">
        <v>2484</v>
      </c>
      <c r="E411" s="367" t="s">
        <v>2485</v>
      </c>
      <c r="F411" s="370"/>
      <c r="G411" s="370"/>
      <c r="H411" s="370"/>
      <c r="I411" s="370"/>
      <c r="J411" s="370">
        <v>1</v>
      </c>
      <c r="K411" s="370">
        <v>373</v>
      </c>
      <c r="L411" s="370"/>
      <c r="M411" s="370">
        <v>373</v>
      </c>
      <c r="N411" s="370"/>
      <c r="O411" s="370"/>
      <c r="P411" s="390"/>
      <c r="Q411" s="371"/>
    </row>
    <row r="412" spans="1:17" ht="14.4" customHeight="1" x14ac:dyDescent="0.3">
      <c r="A412" s="366" t="s">
        <v>398</v>
      </c>
      <c r="B412" s="367" t="s">
        <v>2152</v>
      </c>
      <c r="C412" s="367" t="s">
        <v>1937</v>
      </c>
      <c r="D412" s="367" t="s">
        <v>2486</v>
      </c>
      <c r="E412" s="367" t="s">
        <v>2487</v>
      </c>
      <c r="F412" s="370">
        <v>31</v>
      </c>
      <c r="G412" s="370">
        <v>24180</v>
      </c>
      <c r="H412" s="370">
        <v>1</v>
      </c>
      <c r="I412" s="370">
        <v>780</v>
      </c>
      <c r="J412" s="370">
        <v>6</v>
      </c>
      <c r="K412" s="370">
        <v>4698</v>
      </c>
      <c r="L412" s="370">
        <v>0.19429280397022333</v>
      </c>
      <c r="M412" s="370">
        <v>783</v>
      </c>
      <c r="N412" s="370"/>
      <c r="O412" s="370"/>
      <c r="P412" s="390"/>
      <c r="Q412" s="371"/>
    </row>
    <row r="413" spans="1:17" ht="14.4" customHeight="1" x14ac:dyDescent="0.3">
      <c r="A413" s="366" t="s">
        <v>398</v>
      </c>
      <c r="B413" s="367" t="s">
        <v>2152</v>
      </c>
      <c r="C413" s="367" t="s">
        <v>1937</v>
      </c>
      <c r="D413" s="367" t="s">
        <v>2488</v>
      </c>
      <c r="E413" s="367" t="s">
        <v>2489</v>
      </c>
      <c r="F413" s="370"/>
      <c r="G413" s="370"/>
      <c r="H413" s="370"/>
      <c r="I413" s="370"/>
      <c r="J413" s="370">
        <v>1</v>
      </c>
      <c r="K413" s="370">
        <v>2166</v>
      </c>
      <c r="L413" s="370"/>
      <c r="M413" s="370">
        <v>2166</v>
      </c>
      <c r="N413" s="370"/>
      <c r="O413" s="370"/>
      <c r="P413" s="390"/>
      <c r="Q413" s="371"/>
    </row>
    <row r="414" spans="1:17" ht="14.4" customHeight="1" x14ac:dyDescent="0.3">
      <c r="A414" s="366" t="s">
        <v>398</v>
      </c>
      <c r="B414" s="367" t="s">
        <v>2152</v>
      </c>
      <c r="C414" s="367" t="s">
        <v>1937</v>
      </c>
      <c r="D414" s="367" t="s">
        <v>2192</v>
      </c>
      <c r="E414" s="367" t="s">
        <v>2193</v>
      </c>
      <c r="F414" s="370">
        <v>4</v>
      </c>
      <c r="G414" s="370">
        <v>9460</v>
      </c>
      <c r="H414" s="370">
        <v>1</v>
      </c>
      <c r="I414" s="370">
        <v>2365</v>
      </c>
      <c r="J414" s="370">
        <v>1</v>
      </c>
      <c r="K414" s="370">
        <v>2379</v>
      </c>
      <c r="L414" s="370">
        <v>0.25147991543340381</v>
      </c>
      <c r="M414" s="370">
        <v>2379</v>
      </c>
      <c r="N414" s="370"/>
      <c r="O414" s="370"/>
      <c r="P414" s="390"/>
      <c r="Q414" s="371"/>
    </row>
    <row r="415" spans="1:17" ht="14.4" customHeight="1" x14ac:dyDescent="0.3">
      <c r="A415" s="366" t="s">
        <v>398</v>
      </c>
      <c r="B415" s="367" t="s">
        <v>2152</v>
      </c>
      <c r="C415" s="367" t="s">
        <v>1937</v>
      </c>
      <c r="D415" s="367" t="s">
        <v>2490</v>
      </c>
      <c r="E415" s="367" t="s">
        <v>2067</v>
      </c>
      <c r="F415" s="370">
        <v>2</v>
      </c>
      <c r="G415" s="370">
        <v>1340</v>
      </c>
      <c r="H415" s="370">
        <v>1</v>
      </c>
      <c r="I415" s="370">
        <v>670</v>
      </c>
      <c r="J415" s="370"/>
      <c r="K415" s="370"/>
      <c r="L415" s="370"/>
      <c r="M415" s="370"/>
      <c r="N415" s="370"/>
      <c r="O415" s="370"/>
      <c r="P415" s="390"/>
      <c r="Q415" s="371"/>
    </row>
    <row r="416" spans="1:17" ht="14.4" customHeight="1" x14ac:dyDescent="0.3">
      <c r="A416" s="366" t="s">
        <v>398</v>
      </c>
      <c r="B416" s="367" t="s">
        <v>2152</v>
      </c>
      <c r="C416" s="367" t="s">
        <v>1937</v>
      </c>
      <c r="D416" s="367" t="s">
        <v>2491</v>
      </c>
      <c r="E416" s="367" t="s">
        <v>2492</v>
      </c>
      <c r="F416" s="370">
        <v>1</v>
      </c>
      <c r="G416" s="370">
        <v>5378</v>
      </c>
      <c r="H416" s="370">
        <v>1</v>
      </c>
      <c r="I416" s="370">
        <v>5378</v>
      </c>
      <c r="J416" s="370"/>
      <c r="K416" s="370"/>
      <c r="L416" s="370"/>
      <c r="M416" s="370"/>
      <c r="N416" s="370"/>
      <c r="O416" s="370"/>
      <c r="P416" s="390"/>
      <c r="Q416" s="371"/>
    </row>
    <row r="417" spans="1:17" ht="14.4" customHeight="1" x14ac:dyDescent="0.3">
      <c r="A417" s="366" t="s">
        <v>398</v>
      </c>
      <c r="B417" s="367" t="s">
        <v>2152</v>
      </c>
      <c r="C417" s="367" t="s">
        <v>1937</v>
      </c>
      <c r="D417" s="367" t="s">
        <v>2493</v>
      </c>
      <c r="E417" s="367" t="s">
        <v>2494</v>
      </c>
      <c r="F417" s="370">
        <v>1</v>
      </c>
      <c r="G417" s="370">
        <v>738</v>
      </c>
      <c r="H417" s="370">
        <v>1</v>
      </c>
      <c r="I417" s="370">
        <v>738</v>
      </c>
      <c r="J417" s="370"/>
      <c r="K417" s="370"/>
      <c r="L417" s="370"/>
      <c r="M417" s="370"/>
      <c r="N417" s="370"/>
      <c r="O417" s="370"/>
      <c r="P417" s="390"/>
      <c r="Q417" s="371"/>
    </row>
    <row r="418" spans="1:17" ht="14.4" customHeight="1" x14ac:dyDescent="0.3">
      <c r="A418" s="366" t="s">
        <v>398</v>
      </c>
      <c r="B418" s="367" t="s">
        <v>2152</v>
      </c>
      <c r="C418" s="367" t="s">
        <v>1937</v>
      </c>
      <c r="D418" s="367" t="s">
        <v>2223</v>
      </c>
      <c r="E418" s="367" t="s">
        <v>2224</v>
      </c>
      <c r="F418" s="370">
        <v>56</v>
      </c>
      <c r="G418" s="370">
        <v>85232</v>
      </c>
      <c r="H418" s="370">
        <v>1</v>
      </c>
      <c r="I418" s="370">
        <v>1522</v>
      </c>
      <c r="J418" s="370">
        <v>19</v>
      </c>
      <c r="K418" s="370">
        <v>28975</v>
      </c>
      <c r="L418" s="370">
        <v>0.33995447719166511</v>
      </c>
      <c r="M418" s="370">
        <v>1525</v>
      </c>
      <c r="N418" s="370"/>
      <c r="O418" s="370"/>
      <c r="P418" s="390"/>
      <c r="Q418" s="371"/>
    </row>
    <row r="419" spans="1:17" ht="14.4" customHeight="1" x14ac:dyDescent="0.3">
      <c r="A419" s="366" t="s">
        <v>398</v>
      </c>
      <c r="B419" s="367" t="s">
        <v>2152</v>
      </c>
      <c r="C419" s="367" t="s">
        <v>1937</v>
      </c>
      <c r="D419" s="367" t="s">
        <v>2058</v>
      </c>
      <c r="E419" s="367" t="s">
        <v>2059</v>
      </c>
      <c r="F419" s="370">
        <v>30</v>
      </c>
      <c r="G419" s="370">
        <v>53730</v>
      </c>
      <c r="H419" s="370">
        <v>1</v>
      </c>
      <c r="I419" s="370">
        <v>1791</v>
      </c>
      <c r="J419" s="370">
        <v>8</v>
      </c>
      <c r="K419" s="370">
        <v>14344</v>
      </c>
      <c r="L419" s="370">
        <v>0.26696445188907503</v>
      </c>
      <c r="M419" s="370">
        <v>1793</v>
      </c>
      <c r="N419" s="370"/>
      <c r="O419" s="370"/>
      <c r="P419" s="390"/>
      <c r="Q419" s="371"/>
    </row>
    <row r="420" spans="1:17" ht="14.4" customHeight="1" x14ac:dyDescent="0.3">
      <c r="A420" s="366" t="s">
        <v>398</v>
      </c>
      <c r="B420" s="367" t="s">
        <v>2152</v>
      </c>
      <c r="C420" s="367" t="s">
        <v>1937</v>
      </c>
      <c r="D420" s="367" t="s">
        <v>2060</v>
      </c>
      <c r="E420" s="367" t="s">
        <v>2061</v>
      </c>
      <c r="F420" s="370">
        <v>2</v>
      </c>
      <c r="G420" s="370">
        <v>1270</v>
      </c>
      <c r="H420" s="370">
        <v>1</v>
      </c>
      <c r="I420" s="370">
        <v>635</v>
      </c>
      <c r="J420" s="370">
        <v>6</v>
      </c>
      <c r="K420" s="370">
        <v>3822</v>
      </c>
      <c r="L420" s="370">
        <v>3.0094488188976376</v>
      </c>
      <c r="M420" s="370">
        <v>637</v>
      </c>
      <c r="N420" s="370"/>
      <c r="O420" s="370"/>
      <c r="P420" s="390"/>
      <c r="Q420" s="371"/>
    </row>
    <row r="421" spans="1:17" ht="14.4" customHeight="1" x14ac:dyDescent="0.3">
      <c r="A421" s="366" t="s">
        <v>398</v>
      </c>
      <c r="B421" s="367" t="s">
        <v>2152</v>
      </c>
      <c r="C421" s="367" t="s">
        <v>1937</v>
      </c>
      <c r="D421" s="367" t="s">
        <v>2495</v>
      </c>
      <c r="E421" s="367" t="s">
        <v>2496</v>
      </c>
      <c r="F421" s="370">
        <v>4</v>
      </c>
      <c r="G421" s="370">
        <v>4960</v>
      </c>
      <c r="H421" s="370">
        <v>1</v>
      </c>
      <c r="I421" s="370">
        <v>1240</v>
      </c>
      <c r="J421" s="370">
        <v>2</v>
      </c>
      <c r="K421" s="370">
        <v>2492</v>
      </c>
      <c r="L421" s="370">
        <v>0.5024193548387097</v>
      </c>
      <c r="M421" s="370">
        <v>1246</v>
      </c>
      <c r="N421" s="370"/>
      <c r="O421" s="370"/>
      <c r="P421" s="390"/>
      <c r="Q421" s="371"/>
    </row>
    <row r="422" spans="1:17" ht="14.4" customHeight="1" x14ac:dyDescent="0.3">
      <c r="A422" s="366" t="s">
        <v>398</v>
      </c>
      <c r="B422" s="367" t="s">
        <v>2152</v>
      </c>
      <c r="C422" s="367" t="s">
        <v>1937</v>
      </c>
      <c r="D422" s="367" t="s">
        <v>2062</v>
      </c>
      <c r="E422" s="367" t="s">
        <v>2063</v>
      </c>
      <c r="F422" s="370">
        <v>465</v>
      </c>
      <c r="G422" s="370">
        <v>205530</v>
      </c>
      <c r="H422" s="370">
        <v>1</v>
      </c>
      <c r="I422" s="370">
        <v>442</v>
      </c>
      <c r="J422" s="370">
        <v>338</v>
      </c>
      <c r="K422" s="370">
        <v>149734</v>
      </c>
      <c r="L422" s="370">
        <v>0.72852624920936115</v>
      </c>
      <c r="M422" s="370">
        <v>443</v>
      </c>
      <c r="N422" s="370"/>
      <c r="O422" s="370"/>
      <c r="P422" s="390"/>
      <c r="Q422" s="371"/>
    </row>
    <row r="423" spans="1:17" ht="14.4" customHeight="1" x14ac:dyDescent="0.3">
      <c r="A423" s="366" t="s">
        <v>398</v>
      </c>
      <c r="B423" s="367" t="s">
        <v>2152</v>
      </c>
      <c r="C423" s="367" t="s">
        <v>1937</v>
      </c>
      <c r="D423" s="367" t="s">
        <v>2064</v>
      </c>
      <c r="E423" s="367" t="s">
        <v>2065</v>
      </c>
      <c r="F423" s="370">
        <v>36</v>
      </c>
      <c r="G423" s="370">
        <v>8604</v>
      </c>
      <c r="H423" s="370">
        <v>1</v>
      </c>
      <c r="I423" s="370">
        <v>239</v>
      </c>
      <c r="J423" s="370">
        <v>36</v>
      </c>
      <c r="K423" s="370">
        <v>8640</v>
      </c>
      <c r="L423" s="370">
        <v>1.00418410041841</v>
      </c>
      <c r="M423" s="370">
        <v>240</v>
      </c>
      <c r="N423" s="370"/>
      <c r="O423" s="370"/>
      <c r="P423" s="390"/>
      <c r="Q423" s="371"/>
    </row>
    <row r="424" spans="1:17" ht="14.4" customHeight="1" x14ac:dyDescent="0.3">
      <c r="A424" s="366" t="s">
        <v>398</v>
      </c>
      <c r="B424" s="367" t="s">
        <v>2152</v>
      </c>
      <c r="C424" s="367" t="s">
        <v>1937</v>
      </c>
      <c r="D424" s="367" t="s">
        <v>2066</v>
      </c>
      <c r="E424" s="367" t="s">
        <v>2067</v>
      </c>
      <c r="F424" s="370">
        <v>6</v>
      </c>
      <c r="G424" s="370">
        <v>13098</v>
      </c>
      <c r="H424" s="370">
        <v>1</v>
      </c>
      <c r="I424" s="370">
        <v>2183</v>
      </c>
      <c r="J424" s="370">
        <v>2</v>
      </c>
      <c r="K424" s="370">
        <v>4378</v>
      </c>
      <c r="L424" s="370">
        <v>0.33424950374102919</v>
      </c>
      <c r="M424" s="370">
        <v>2189</v>
      </c>
      <c r="N424" s="370"/>
      <c r="O424" s="370"/>
      <c r="P424" s="390"/>
      <c r="Q424" s="371"/>
    </row>
    <row r="425" spans="1:17" ht="14.4" customHeight="1" x14ac:dyDescent="0.3">
      <c r="A425" s="366" t="s">
        <v>398</v>
      </c>
      <c r="B425" s="367" t="s">
        <v>2152</v>
      </c>
      <c r="C425" s="367" t="s">
        <v>1937</v>
      </c>
      <c r="D425" s="367" t="s">
        <v>2497</v>
      </c>
      <c r="E425" s="367" t="s">
        <v>2498</v>
      </c>
      <c r="F425" s="370">
        <v>12</v>
      </c>
      <c r="G425" s="370">
        <v>16128</v>
      </c>
      <c r="H425" s="370">
        <v>1</v>
      </c>
      <c r="I425" s="370">
        <v>1344</v>
      </c>
      <c r="J425" s="370">
        <v>7</v>
      </c>
      <c r="K425" s="370">
        <v>9436</v>
      </c>
      <c r="L425" s="370">
        <v>0.58506944444444442</v>
      </c>
      <c r="M425" s="370">
        <v>1348</v>
      </c>
      <c r="N425" s="370"/>
      <c r="O425" s="370"/>
      <c r="P425" s="390"/>
      <c r="Q425" s="371"/>
    </row>
    <row r="426" spans="1:17" ht="14.4" customHeight="1" x14ac:dyDescent="0.3">
      <c r="A426" s="366" t="s">
        <v>398</v>
      </c>
      <c r="B426" s="367" t="s">
        <v>2152</v>
      </c>
      <c r="C426" s="367" t="s">
        <v>1937</v>
      </c>
      <c r="D426" s="367" t="s">
        <v>2499</v>
      </c>
      <c r="E426" s="367" t="s">
        <v>2500</v>
      </c>
      <c r="F426" s="370">
        <v>7</v>
      </c>
      <c r="G426" s="370">
        <v>12908</v>
      </c>
      <c r="H426" s="370">
        <v>1</v>
      </c>
      <c r="I426" s="370">
        <v>1844</v>
      </c>
      <c r="J426" s="370"/>
      <c r="K426" s="370"/>
      <c r="L426" s="370"/>
      <c r="M426" s="370"/>
      <c r="N426" s="370"/>
      <c r="O426" s="370"/>
      <c r="P426" s="390"/>
      <c r="Q426" s="371"/>
    </row>
    <row r="427" spans="1:17" ht="14.4" customHeight="1" x14ac:dyDescent="0.3">
      <c r="A427" s="366" t="s">
        <v>398</v>
      </c>
      <c r="B427" s="367" t="s">
        <v>2152</v>
      </c>
      <c r="C427" s="367" t="s">
        <v>1937</v>
      </c>
      <c r="D427" s="367" t="s">
        <v>2501</v>
      </c>
      <c r="E427" s="367" t="s">
        <v>2502</v>
      </c>
      <c r="F427" s="370">
        <v>32</v>
      </c>
      <c r="G427" s="370">
        <v>21856</v>
      </c>
      <c r="H427" s="370">
        <v>1</v>
      </c>
      <c r="I427" s="370">
        <v>683</v>
      </c>
      <c r="J427" s="370">
        <v>7</v>
      </c>
      <c r="K427" s="370">
        <v>4788</v>
      </c>
      <c r="L427" s="370">
        <v>0.21907027818448024</v>
      </c>
      <c r="M427" s="370">
        <v>684</v>
      </c>
      <c r="N427" s="370"/>
      <c r="O427" s="370"/>
      <c r="P427" s="390"/>
      <c r="Q427" s="371"/>
    </row>
    <row r="428" spans="1:17" ht="14.4" customHeight="1" x14ac:dyDescent="0.3">
      <c r="A428" s="366" t="s">
        <v>398</v>
      </c>
      <c r="B428" s="367" t="s">
        <v>2152</v>
      </c>
      <c r="C428" s="367" t="s">
        <v>1937</v>
      </c>
      <c r="D428" s="367" t="s">
        <v>2503</v>
      </c>
      <c r="E428" s="367" t="s">
        <v>2504</v>
      </c>
      <c r="F428" s="370">
        <v>2</v>
      </c>
      <c r="G428" s="370">
        <v>7808</v>
      </c>
      <c r="H428" s="370">
        <v>1</v>
      </c>
      <c r="I428" s="370">
        <v>3904</v>
      </c>
      <c r="J428" s="370"/>
      <c r="K428" s="370"/>
      <c r="L428" s="370"/>
      <c r="M428" s="370"/>
      <c r="N428" s="370"/>
      <c r="O428" s="370"/>
      <c r="P428" s="390"/>
      <c r="Q428" s="371"/>
    </row>
    <row r="429" spans="1:17" ht="14.4" customHeight="1" x14ac:dyDescent="0.3">
      <c r="A429" s="366" t="s">
        <v>398</v>
      </c>
      <c r="B429" s="367" t="s">
        <v>2152</v>
      </c>
      <c r="C429" s="367" t="s">
        <v>1937</v>
      </c>
      <c r="D429" s="367" t="s">
        <v>2068</v>
      </c>
      <c r="E429" s="367" t="s">
        <v>2069</v>
      </c>
      <c r="F429" s="370">
        <v>31</v>
      </c>
      <c r="G429" s="370">
        <v>37138</v>
      </c>
      <c r="H429" s="370">
        <v>1</v>
      </c>
      <c r="I429" s="370">
        <v>1198</v>
      </c>
      <c r="J429" s="370">
        <v>23</v>
      </c>
      <c r="K429" s="370">
        <v>27692</v>
      </c>
      <c r="L429" s="370">
        <v>0.7456513544078841</v>
      </c>
      <c r="M429" s="370">
        <v>1204</v>
      </c>
      <c r="N429" s="370"/>
      <c r="O429" s="370"/>
      <c r="P429" s="390"/>
      <c r="Q429" s="371"/>
    </row>
    <row r="430" spans="1:17" ht="14.4" customHeight="1" x14ac:dyDescent="0.3">
      <c r="A430" s="366" t="s">
        <v>398</v>
      </c>
      <c r="B430" s="367" t="s">
        <v>2152</v>
      </c>
      <c r="C430" s="367" t="s">
        <v>1937</v>
      </c>
      <c r="D430" s="367" t="s">
        <v>2070</v>
      </c>
      <c r="E430" s="367" t="s">
        <v>2071</v>
      </c>
      <c r="F430" s="370">
        <v>84</v>
      </c>
      <c r="G430" s="370">
        <v>131124</v>
      </c>
      <c r="H430" s="370">
        <v>1</v>
      </c>
      <c r="I430" s="370">
        <v>1561</v>
      </c>
      <c r="J430" s="370">
        <v>36</v>
      </c>
      <c r="K430" s="370">
        <v>56412</v>
      </c>
      <c r="L430" s="370">
        <v>0.43021872426100483</v>
      </c>
      <c r="M430" s="370">
        <v>1567</v>
      </c>
      <c r="N430" s="370"/>
      <c r="O430" s="370"/>
      <c r="P430" s="390"/>
      <c r="Q430" s="371"/>
    </row>
    <row r="431" spans="1:17" ht="14.4" customHeight="1" x14ac:dyDescent="0.3">
      <c r="A431" s="366" t="s">
        <v>398</v>
      </c>
      <c r="B431" s="367" t="s">
        <v>2152</v>
      </c>
      <c r="C431" s="367" t="s">
        <v>1937</v>
      </c>
      <c r="D431" s="367" t="s">
        <v>2072</v>
      </c>
      <c r="E431" s="367" t="s">
        <v>2073</v>
      </c>
      <c r="F431" s="370">
        <v>30</v>
      </c>
      <c r="G431" s="370">
        <v>18600</v>
      </c>
      <c r="H431" s="370">
        <v>1</v>
      </c>
      <c r="I431" s="370">
        <v>620</v>
      </c>
      <c r="J431" s="370">
        <v>32</v>
      </c>
      <c r="K431" s="370">
        <v>19872</v>
      </c>
      <c r="L431" s="370">
        <v>1.0683870967741935</v>
      </c>
      <c r="M431" s="370">
        <v>621</v>
      </c>
      <c r="N431" s="370"/>
      <c r="O431" s="370"/>
      <c r="P431" s="390"/>
      <c r="Q431" s="371"/>
    </row>
    <row r="432" spans="1:17" ht="14.4" customHeight="1" x14ac:dyDescent="0.3">
      <c r="A432" s="366" t="s">
        <v>398</v>
      </c>
      <c r="B432" s="367" t="s">
        <v>2152</v>
      </c>
      <c r="C432" s="367" t="s">
        <v>1937</v>
      </c>
      <c r="D432" s="367" t="s">
        <v>2076</v>
      </c>
      <c r="E432" s="367" t="s">
        <v>2077</v>
      </c>
      <c r="F432" s="370">
        <v>653</v>
      </c>
      <c r="G432" s="370">
        <v>216143</v>
      </c>
      <c r="H432" s="370">
        <v>1</v>
      </c>
      <c r="I432" s="370">
        <v>331</v>
      </c>
      <c r="J432" s="370">
        <v>461</v>
      </c>
      <c r="K432" s="370">
        <v>153052</v>
      </c>
      <c r="L432" s="370">
        <v>0.70810528215116841</v>
      </c>
      <c r="M432" s="370">
        <v>332</v>
      </c>
      <c r="N432" s="370"/>
      <c r="O432" s="370"/>
      <c r="P432" s="390"/>
      <c r="Q432" s="371"/>
    </row>
    <row r="433" spans="1:17" ht="14.4" customHeight="1" x14ac:dyDescent="0.3">
      <c r="A433" s="366" t="s">
        <v>398</v>
      </c>
      <c r="B433" s="367" t="s">
        <v>2152</v>
      </c>
      <c r="C433" s="367" t="s">
        <v>1937</v>
      </c>
      <c r="D433" s="367" t="s">
        <v>2505</v>
      </c>
      <c r="E433" s="367" t="s">
        <v>2506</v>
      </c>
      <c r="F433" s="370">
        <v>62</v>
      </c>
      <c r="G433" s="370">
        <v>108562</v>
      </c>
      <c r="H433" s="370">
        <v>1</v>
      </c>
      <c r="I433" s="370">
        <v>1751</v>
      </c>
      <c r="J433" s="370">
        <v>28</v>
      </c>
      <c r="K433" s="370">
        <v>49168</v>
      </c>
      <c r="L433" s="370">
        <v>0.4529024889003519</v>
      </c>
      <c r="M433" s="370">
        <v>1756</v>
      </c>
      <c r="N433" s="370"/>
      <c r="O433" s="370"/>
      <c r="P433" s="390"/>
      <c r="Q433" s="371"/>
    </row>
    <row r="434" spans="1:17" ht="14.4" customHeight="1" x14ac:dyDescent="0.3">
      <c r="A434" s="366" t="s">
        <v>398</v>
      </c>
      <c r="B434" s="367" t="s">
        <v>2152</v>
      </c>
      <c r="C434" s="367" t="s">
        <v>1937</v>
      </c>
      <c r="D434" s="367" t="s">
        <v>2507</v>
      </c>
      <c r="E434" s="367" t="s">
        <v>2508</v>
      </c>
      <c r="F434" s="370">
        <v>13</v>
      </c>
      <c r="G434" s="370">
        <v>54535</v>
      </c>
      <c r="H434" s="370">
        <v>1</v>
      </c>
      <c r="I434" s="370">
        <v>4195</v>
      </c>
      <c r="J434" s="370">
        <v>11</v>
      </c>
      <c r="K434" s="370">
        <v>46343</v>
      </c>
      <c r="L434" s="370">
        <v>0.84978454203722376</v>
      </c>
      <c r="M434" s="370">
        <v>4213</v>
      </c>
      <c r="N434" s="370"/>
      <c r="O434" s="370"/>
      <c r="P434" s="390"/>
      <c r="Q434" s="371"/>
    </row>
    <row r="435" spans="1:17" ht="14.4" customHeight="1" x14ac:dyDescent="0.3">
      <c r="A435" s="366" t="s">
        <v>398</v>
      </c>
      <c r="B435" s="367" t="s">
        <v>2152</v>
      </c>
      <c r="C435" s="367" t="s">
        <v>1937</v>
      </c>
      <c r="D435" s="367" t="s">
        <v>2078</v>
      </c>
      <c r="E435" s="367" t="s">
        <v>2079</v>
      </c>
      <c r="F435" s="370">
        <v>7</v>
      </c>
      <c r="G435" s="370">
        <v>13041</v>
      </c>
      <c r="H435" s="370">
        <v>1</v>
      </c>
      <c r="I435" s="370">
        <v>1863</v>
      </c>
      <c r="J435" s="370"/>
      <c r="K435" s="370"/>
      <c r="L435" s="370"/>
      <c r="M435" s="370"/>
      <c r="N435" s="370"/>
      <c r="O435" s="370"/>
      <c r="P435" s="390"/>
      <c r="Q435" s="371"/>
    </row>
    <row r="436" spans="1:17" ht="14.4" customHeight="1" x14ac:dyDescent="0.3">
      <c r="A436" s="366" t="s">
        <v>398</v>
      </c>
      <c r="B436" s="367" t="s">
        <v>2152</v>
      </c>
      <c r="C436" s="367" t="s">
        <v>1937</v>
      </c>
      <c r="D436" s="367" t="s">
        <v>2080</v>
      </c>
      <c r="E436" s="367" t="s">
        <v>2081</v>
      </c>
      <c r="F436" s="370">
        <v>15</v>
      </c>
      <c r="G436" s="370">
        <v>7200</v>
      </c>
      <c r="H436" s="370">
        <v>1</v>
      </c>
      <c r="I436" s="370">
        <v>480</v>
      </c>
      <c r="J436" s="370">
        <v>11</v>
      </c>
      <c r="K436" s="370">
        <v>5302</v>
      </c>
      <c r="L436" s="370">
        <v>0.73638888888888887</v>
      </c>
      <c r="M436" s="370">
        <v>482</v>
      </c>
      <c r="N436" s="370"/>
      <c r="O436" s="370"/>
      <c r="P436" s="390"/>
      <c r="Q436" s="371"/>
    </row>
    <row r="437" spans="1:17" ht="14.4" customHeight="1" x14ac:dyDescent="0.3">
      <c r="A437" s="366" t="s">
        <v>398</v>
      </c>
      <c r="B437" s="367" t="s">
        <v>2152</v>
      </c>
      <c r="C437" s="367" t="s">
        <v>1937</v>
      </c>
      <c r="D437" s="367" t="s">
        <v>2082</v>
      </c>
      <c r="E437" s="367" t="s">
        <v>2083</v>
      </c>
      <c r="F437" s="370">
        <v>2</v>
      </c>
      <c r="G437" s="370">
        <v>2022</v>
      </c>
      <c r="H437" s="370">
        <v>1</v>
      </c>
      <c r="I437" s="370">
        <v>1011</v>
      </c>
      <c r="J437" s="370">
        <v>9</v>
      </c>
      <c r="K437" s="370">
        <v>9117</v>
      </c>
      <c r="L437" s="370">
        <v>4.5089020771513351</v>
      </c>
      <c r="M437" s="370">
        <v>1013</v>
      </c>
      <c r="N437" s="370"/>
      <c r="O437" s="370"/>
      <c r="P437" s="390"/>
      <c r="Q437" s="371"/>
    </row>
    <row r="438" spans="1:17" ht="14.4" customHeight="1" x14ac:dyDescent="0.3">
      <c r="A438" s="366" t="s">
        <v>398</v>
      </c>
      <c r="B438" s="367" t="s">
        <v>2152</v>
      </c>
      <c r="C438" s="367" t="s">
        <v>1937</v>
      </c>
      <c r="D438" s="367" t="s">
        <v>2509</v>
      </c>
      <c r="E438" s="367" t="s">
        <v>2510</v>
      </c>
      <c r="F438" s="370">
        <v>1</v>
      </c>
      <c r="G438" s="370">
        <v>3567</v>
      </c>
      <c r="H438" s="370">
        <v>1</v>
      </c>
      <c r="I438" s="370">
        <v>3567</v>
      </c>
      <c r="J438" s="370">
        <v>1</v>
      </c>
      <c r="K438" s="370">
        <v>3579</v>
      </c>
      <c r="L438" s="370">
        <v>1.0033641715727502</v>
      </c>
      <c r="M438" s="370">
        <v>3579</v>
      </c>
      <c r="N438" s="370"/>
      <c r="O438" s="370"/>
      <c r="P438" s="390"/>
      <c r="Q438" s="371"/>
    </row>
    <row r="439" spans="1:17" ht="14.4" customHeight="1" x14ac:dyDescent="0.3">
      <c r="A439" s="366" t="s">
        <v>398</v>
      </c>
      <c r="B439" s="367" t="s">
        <v>2152</v>
      </c>
      <c r="C439" s="367" t="s">
        <v>1937</v>
      </c>
      <c r="D439" s="367" t="s">
        <v>2511</v>
      </c>
      <c r="E439" s="367" t="s">
        <v>2512</v>
      </c>
      <c r="F439" s="370">
        <v>10</v>
      </c>
      <c r="G439" s="370">
        <v>39540</v>
      </c>
      <c r="H439" s="370">
        <v>1</v>
      </c>
      <c r="I439" s="370">
        <v>3954</v>
      </c>
      <c r="J439" s="370">
        <v>6</v>
      </c>
      <c r="K439" s="370">
        <v>23796</v>
      </c>
      <c r="L439" s="370">
        <v>0.60182094081942339</v>
      </c>
      <c r="M439" s="370">
        <v>3966</v>
      </c>
      <c r="N439" s="370"/>
      <c r="O439" s="370"/>
      <c r="P439" s="390"/>
      <c r="Q439" s="371"/>
    </row>
    <row r="440" spans="1:17" ht="14.4" customHeight="1" x14ac:dyDescent="0.3">
      <c r="A440" s="366" t="s">
        <v>398</v>
      </c>
      <c r="B440" s="367" t="s">
        <v>2152</v>
      </c>
      <c r="C440" s="367" t="s">
        <v>1937</v>
      </c>
      <c r="D440" s="367" t="s">
        <v>2084</v>
      </c>
      <c r="E440" s="367" t="s">
        <v>2085</v>
      </c>
      <c r="F440" s="370">
        <v>6</v>
      </c>
      <c r="G440" s="370">
        <v>10506</v>
      </c>
      <c r="H440" s="370">
        <v>1</v>
      </c>
      <c r="I440" s="370">
        <v>1751</v>
      </c>
      <c r="J440" s="370">
        <v>1</v>
      </c>
      <c r="K440" s="370">
        <v>1757</v>
      </c>
      <c r="L440" s="370">
        <v>0.16723776889396536</v>
      </c>
      <c r="M440" s="370">
        <v>1757</v>
      </c>
      <c r="N440" s="370"/>
      <c r="O440" s="370"/>
      <c r="P440" s="390"/>
      <c r="Q440" s="371"/>
    </row>
    <row r="441" spans="1:17" ht="14.4" customHeight="1" x14ac:dyDescent="0.3">
      <c r="A441" s="366" t="s">
        <v>398</v>
      </c>
      <c r="B441" s="367" t="s">
        <v>2152</v>
      </c>
      <c r="C441" s="367" t="s">
        <v>1937</v>
      </c>
      <c r="D441" s="367" t="s">
        <v>2513</v>
      </c>
      <c r="E441" s="367" t="s">
        <v>2514</v>
      </c>
      <c r="F441" s="370">
        <v>3</v>
      </c>
      <c r="G441" s="370">
        <v>5121</v>
      </c>
      <c r="H441" s="370">
        <v>1</v>
      </c>
      <c r="I441" s="370">
        <v>1707</v>
      </c>
      <c r="J441" s="370">
        <v>6</v>
      </c>
      <c r="K441" s="370">
        <v>10278</v>
      </c>
      <c r="L441" s="370">
        <v>2.0070298769771528</v>
      </c>
      <c r="M441" s="370">
        <v>1713</v>
      </c>
      <c r="N441" s="370"/>
      <c r="O441" s="370"/>
      <c r="P441" s="390"/>
      <c r="Q441" s="371"/>
    </row>
    <row r="442" spans="1:17" ht="14.4" customHeight="1" x14ac:dyDescent="0.3">
      <c r="A442" s="366" t="s">
        <v>398</v>
      </c>
      <c r="B442" s="367" t="s">
        <v>2152</v>
      </c>
      <c r="C442" s="367" t="s">
        <v>1937</v>
      </c>
      <c r="D442" s="367" t="s">
        <v>2515</v>
      </c>
      <c r="E442" s="367" t="s">
        <v>2516</v>
      </c>
      <c r="F442" s="370">
        <v>17</v>
      </c>
      <c r="G442" s="370">
        <v>97121</v>
      </c>
      <c r="H442" s="370">
        <v>1</v>
      </c>
      <c r="I442" s="370">
        <v>5713</v>
      </c>
      <c r="J442" s="370">
        <v>8</v>
      </c>
      <c r="K442" s="370">
        <v>45824</v>
      </c>
      <c r="L442" s="370">
        <v>0.47182380741549201</v>
      </c>
      <c r="M442" s="370">
        <v>5728</v>
      </c>
      <c r="N442" s="370"/>
      <c r="O442" s="370"/>
      <c r="P442" s="390"/>
      <c r="Q442" s="371"/>
    </row>
    <row r="443" spans="1:17" ht="14.4" customHeight="1" x14ac:dyDescent="0.3">
      <c r="A443" s="366" t="s">
        <v>398</v>
      </c>
      <c r="B443" s="367" t="s">
        <v>2152</v>
      </c>
      <c r="C443" s="367" t="s">
        <v>1937</v>
      </c>
      <c r="D443" s="367" t="s">
        <v>2517</v>
      </c>
      <c r="E443" s="367" t="s">
        <v>2518</v>
      </c>
      <c r="F443" s="370">
        <v>3</v>
      </c>
      <c r="G443" s="370">
        <v>5070</v>
      </c>
      <c r="H443" s="370">
        <v>1</v>
      </c>
      <c r="I443" s="370">
        <v>1690</v>
      </c>
      <c r="J443" s="370">
        <v>1</v>
      </c>
      <c r="K443" s="370">
        <v>1699</v>
      </c>
      <c r="L443" s="370">
        <v>0.3351084812623274</v>
      </c>
      <c r="M443" s="370">
        <v>1699</v>
      </c>
      <c r="N443" s="370"/>
      <c r="O443" s="370"/>
      <c r="P443" s="390"/>
      <c r="Q443" s="371"/>
    </row>
    <row r="444" spans="1:17" ht="14.4" customHeight="1" x14ac:dyDescent="0.3">
      <c r="A444" s="366" t="s">
        <v>398</v>
      </c>
      <c r="B444" s="367" t="s">
        <v>2152</v>
      </c>
      <c r="C444" s="367" t="s">
        <v>1937</v>
      </c>
      <c r="D444" s="367" t="s">
        <v>2519</v>
      </c>
      <c r="E444" s="367" t="s">
        <v>2520</v>
      </c>
      <c r="F444" s="370">
        <v>1</v>
      </c>
      <c r="G444" s="370">
        <v>1561</v>
      </c>
      <c r="H444" s="370">
        <v>1</v>
      </c>
      <c r="I444" s="370">
        <v>1561</v>
      </c>
      <c r="J444" s="370"/>
      <c r="K444" s="370"/>
      <c r="L444" s="370"/>
      <c r="M444" s="370"/>
      <c r="N444" s="370"/>
      <c r="O444" s="370"/>
      <c r="P444" s="390"/>
      <c r="Q444" s="371"/>
    </row>
    <row r="445" spans="1:17" ht="14.4" customHeight="1" x14ac:dyDescent="0.3">
      <c r="A445" s="366" t="s">
        <v>398</v>
      </c>
      <c r="B445" s="367" t="s">
        <v>2152</v>
      </c>
      <c r="C445" s="367" t="s">
        <v>1937</v>
      </c>
      <c r="D445" s="367" t="s">
        <v>2086</v>
      </c>
      <c r="E445" s="367" t="s">
        <v>2087</v>
      </c>
      <c r="F445" s="370"/>
      <c r="G445" s="370"/>
      <c r="H445" s="370"/>
      <c r="I445" s="370"/>
      <c r="J445" s="370">
        <v>1</v>
      </c>
      <c r="K445" s="370">
        <v>634</v>
      </c>
      <c r="L445" s="370"/>
      <c r="M445" s="370">
        <v>634</v>
      </c>
      <c r="N445" s="370"/>
      <c r="O445" s="370"/>
      <c r="P445" s="390"/>
      <c r="Q445" s="371"/>
    </row>
    <row r="446" spans="1:17" ht="14.4" customHeight="1" x14ac:dyDescent="0.3">
      <c r="A446" s="366" t="s">
        <v>398</v>
      </c>
      <c r="B446" s="367" t="s">
        <v>2152</v>
      </c>
      <c r="C446" s="367" t="s">
        <v>1937</v>
      </c>
      <c r="D446" s="367" t="s">
        <v>2088</v>
      </c>
      <c r="E446" s="367" t="s">
        <v>2089</v>
      </c>
      <c r="F446" s="370">
        <v>4</v>
      </c>
      <c r="G446" s="370">
        <v>1928</v>
      </c>
      <c r="H446" s="370">
        <v>1</v>
      </c>
      <c r="I446" s="370">
        <v>482</v>
      </c>
      <c r="J446" s="370">
        <v>1</v>
      </c>
      <c r="K446" s="370">
        <v>483</v>
      </c>
      <c r="L446" s="370">
        <v>0.25051867219917012</v>
      </c>
      <c r="M446" s="370">
        <v>483</v>
      </c>
      <c r="N446" s="370"/>
      <c r="O446" s="370"/>
      <c r="P446" s="390"/>
      <c r="Q446" s="371"/>
    </row>
    <row r="447" spans="1:17" ht="14.4" customHeight="1" x14ac:dyDescent="0.3">
      <c r="A447" s="366" t="s">
        <v>398</v>
      </c>
      <c r="B447" s="367" t="s">
        <v>2152</v>
      </c>
      <c r="C447" s="367" t="s">
        <v>1937</v>
      </c>
      <c r="D447" s="367" t="s">
        <v>2090</v>
      </c>
      <c r="E447" s="367" t="s">
        <v>2091</v>
      </c>
      <c r="F447" s="370"/>
      <c r="G447" s="370"/>
      <c r="H447" s="370"/>
      <c r="I447" s="370"/>
      <c r="J447" s="370">
        <v>1</v>
      </c>
      <c r="K447" s="370">
        <v>123</v>
      </c>
      <c r="L447" s="370"/>
      <c r="M447" s="370">
        <v>123</v>
      </c>
      <c r="N447" s="370"/>
      <c r="O447" s="370"/>
      <c r="P447" s="390"/>
      <c r="Q447" s="371"/>
    </row>
    <row r="448" spans="1:17" ht="14.4" customHeight="1" x14ac:dyDescent="0.3">
      <c r="A448" s="366" t="s">
        <v>398</v>
      </c>
      <c r="B448" s="367" t="s">
        <v>2152</v>
      </c>
      <c r="C448" s="367" t="s">
        <v>1937</v>
      </c>
      <c r="D448" s="367" t="s">
        <v>2092</v>
      </c>
      <c r="E448" s="367" t="s">
        <v>2093</v>
      </c>
      <c r="F448" s="370">
        <v>21</v>
      </c>
      <c r="G448" s="370">
        <v>16863</v>
      </c>
      <c r="H448" s="370">
        <v>1</v>
      </c>
      <c r="I448" s="370">
        <v>803</v>
      </c>
      <c r="J448" s="370">
        <v>7</v>
      </c>
      <c r="K448" s="370">
        <v>5635</v>
      </c>
      <c r="L448" s="370">
        <v>0.33416355334163556</v>
      </c>
      <c r="M448" s="370">
        <v>805</v>
      </c>
      <c r="N448" s="370"/>
      <c r="O448" s="370"/>
      <c r="P448" s="390"/>
      <c r="Q448" s="371"/>
    </row>
    <row r="449" spans="1:17" ht="14.4" customHeight="1" x14ac:dyDescent="0.3">
      <c r="A449" s="366" t="s">
        <v>398</v>
      </c>
      <c r="B449" s="367" t="s">
        <v>2152</v>
      </c>
      <c r="C449" s="367" t="s">
        <v>1937</v>
      </c>
      <c r="D449" s="367" t="s">
        <v>2240</v>
      </c>
      <c r="E449" s="367" t="s">
        <v>2241</v>
      </c>
      <c r="F449" s="370">
        <v>4</v>
      </c>
      <c r="G449" s="370">
        <v>15992</v>
      </c>
      <c r="H449" s="370">
        <v>1</v>
      </c>
      <c r="I449" s="370">
        <v>3998</v>
      </c>
      <c r="J449" s="370">
        <v>5</v>
      </c>
      <c r="K449" s="370">
        <v>20065</v>
      </c>
      <c r="L449" s="370">
        <v>1.2546898449224613</v>
      </c>
      <c r="M449" s="370">
        <v>4013</v>
      </c>
      <c r="N449" s="370"/>
      <c r="O449" s="370"/>
      <c r="P449" s="390"/>
      <c r="Q449" s="371"/>
    </row>
    <row r="450" spans="1:17" ht="14.4" customHeight="1" x14ac:dyDescent="0.3">
      <c r="A450" s="366" t="s">
        <v>398</v>
      </c>
      <c r="B450" s="367" t="s">
        <v>2152</v>
      </c>
      <c r="C450" s="367" t="s">
        <v>1937</v>
      </c>
      <c r="D450" s="367" t="s">
        <v>2094</v>
      </c>
      <c r="E450" s="367" t="s">
        <v>2095</v>
      </c>
      <c r="F450" s="370">
        <v>3</v>
      </c>
      <c r="G450" s="370">
        <v>1743</v>
      </c>
      <c r="H450" s="370">
        <v>1</v>
      </c>
      <c r="I450" s="370">
        <v>581</v>
      </c>
      <c r="J450" s="370">
        <v>2</v>
      </c>
      <c r="K450" s="370">
        <v>1166</v>
      </c>
      <c r="L450" s="370">
        <v>0.66896156052782563</v>
      </c>
      <c r="M450" s="370">
        <v>583</v>
      </c>
      <c r="N450" s="370"/>
      <c r="O450" s="370"/>
      <c r="P450" s="390"/>
      <c r="Q450" s="371"/>
    </row>
    <row r="451" spans="1:17" ht="14.4" customHeight="1" x14ac:dyDescent="0.3">
      <c r="A451" s="366" t="s">
        <v>398</v>
      </c>
      <c r="B451" s="367" t="s">
        <v>2152</v>
      </c>
      <c r="C451" s="367" t="s">
        <v>1937</v>
      </c>
      <c r="D451" s="367" t="s">
        <v>2096</v>
      </c>
      <c r="E451" s="367" t="s">
        <v>2097</v>
      </c>
      <c r="F451" s="370">
        <v>9</v>
      </c>
      <c r="G451" s="370">
        <v>7596</v>
      </c>
      <c r="H451" s="370">
        <v>1</v>
      </c>
      <c r="I451" s="370">
        <v>844</v>
      </c>
      <c r="J451" s="370">
        <v>3</v>
      </c>
      <c r="K451" s="370">
        <v>2541</v>
      </c>
      <c r="L451" s="370">
        <v>0.3345181674565561</v>
      </c>
      <c r="M451" s="370">
        <v>847</v>
      </c>
      <c r="N451" s="370"/>
      <c r="O451" s="370"/>
      <c r="P451" s="390"/>
      <c r="Q451" s="371"/>
    </row>
    <row r="452" spans="1:17" ht="14.4" customHeight="1" x14ac:dyDescent="0.3">
      <c r="A452" s="366" t="s">
        <v>398</v>
      </c>
      <c r="B452" s="367" t="s">
        <v>2152</v>
      </c>
      <c r="C452" s="367" t="s">
        <v>1937</v>
      </c>
      <c r="D452" s="367" t="s">
        <v>2098</v>
      </c>
      <c r="E452" s="367" t="s">
        <v>2099</v>
      </c>
      <c r="F452" s="370">
        <v>18</v>
      </c>
      <c r="G452" s="370">
        <v>17118</v>
      </c>
      <c r="H452" s="370">
        <v>1</v>
      </c>
      <c r="I452" s="370">
        <v>951</v>
      </c>
      <c r="J452" s="370">
        <v>11</v>
      </c>
      <c r="K452" s="370">
        <v>10516</v>
      </c>
      <c r="L452" s="370">
        <v>0.61432410328309384</v>
      </c>
      <c r="M452" s="370">
        <v>956</v>
      </c>
      <c r="N452" s="370"/>
      <c r="O452" s="370"/>
      <c r="P452" s="390"/>
      <c r="Q452" s="371"/>
    </row>
    <row r="453" spans="1:17" ht="14.4" customHeight="1" x14ac:dyDescent="0.3">
      <c r="A453" s="366" t="s">
        <v>398</v>
      </c>
      <c r="B453" s="367" t="s">
        <v>2152</v>
      </c>
      <c r="C453" s="367" t="s">
        <v>1937</v>
      </c>
      <c r="D453" s="367" t="s">
        <v>2100</v>
      </c>
      <c r="E453" s="367" t="s">
        <v>2101</v>
      </c>
      <c r="F453" s="370">
        <v>9</v>
      </c>
      <c r="G453" s="370">
        <v>10323</v>
      </c>
      <c r="H453" s="370">
        <v>1</v>
      </c>
      <c r="I453" s="370">
        <v>1147</v>
      </c>
      <c r="J453" s="370">
        <v>6</v>
      </c>
      <c r="K453" s="370">
        <v>6900</v>
      </c>
      <c r="L453" s="370">
        <v>0.66841034582970071</v>
      </c>
      <c r="M453" s="370">
        <v>1150</v>
      </c>
      <c r="N453" s="370"/>
      <c r="O453" s="370"/>
      <c r="P453" s="390"/>
      <c r="Q453" s="371"/>
    </row>
    <row r="454" spans="1:17" ht="14.4" customHeight="1" x14ac:dyDescent="0.3">
      <c r="A454" s="366" t="s">
        <v>398</v>
      </c>
      <c r="B454" s="367" t="s">
        <v>2152</v>
      </c>
      <c r="C454" s="367" t="s">
        <v>1937</v>
      </c>
      <c r="D454" s="367" t="s">
        <v>2102</v>
      </c>
      <c r="E454" s="367" t="s">
        <v>2089</v>
      </c>
      <c r="F454" s="370">
        <v>5</v>
      </c>
      <c r="G454" s="370">
        <v>4365</v>
      </c>
      <c r="H454" s="370">
        <v>1</v>
      </c>
      <c r="I454" s="370">
        <v>873</v>
      </c>
      <c r="J454" s="370">
        <v>2</v>
      </c>
      <c r="K454" s="370">
        <v>1750</v>
      </c>
      <c r="L454" s="370">
        <v>0.40091638029782362</v>
      </c>
      <c r="M454" s="370">
        <v>875</v>
      </c>
      <c r="N454" s="370"/>
      <c r="O454" s="370"/>
      <c r="P454" s="390"/>
      <c r="Q454" s="371"/>
    </row>
    <row r="455" spans="1:17" ht="14.4" customHeight="1" x14ac:dyDescent="0.3">
      <c r="A455" s="366" t="s">
        <v>398</v>
      </c>
      <c r="B455" s="367" t="s">
        <v>2152</v>
      </c>
      <c r="C455" s="367" t="s">
        <v>1937</v>
      </c>
      <c r="D455" s="367" t="s">
        <v>2103</v>
      </c>
      <c r="E455" s="367" t="s">
        <v>2104</v>
      </c>
      <c r="F455" s="370">
        <v>3</v>
      </c>
      <c r="G455" s="370">
        <v>891</v>
      </c>
      <c r="H455" s="370">
        <v>1</v>
      </c>
      <c r="I455" s="370">
        <v>297</v>
      </c>
      <c r="J455" s="370">
        <v>2</v>
      </c>
      <c r="K455" s="370">
        <v>596</v>
      </c>
      <c r="L455" s="370">
        <v>0.6689113355780022</v>
      </c>
      <c r="M455" s="370">
        <v>298</v>
      </c>
      <c r="N455" s="370"/>
      <c r="O455" s="370"/>
      <c r="P455" s="390"/>
      <c r="Q455" s="371"/>
    </row>
    <row r="456" spans="1:17" ht="14.4" customHeight="1" x14ac:dyDescent="0.3">
      <c r="A456" s="366" t="s">
        <v>398</v>
      </c>
      <c r="B456" s="367" t="s">
        <v>2152</v>
      </c>
      <c r="C456" s="367" t="s">
        <v>1937</v>
      </c>
      <c r="D456" s="367" t="s">
        <v>2105</v>
      </c>
      <c r="E456" s="367" t="s">
        <v>2106</v>
      </c>
      <c r="F456" s="370">
        <v>4</v>
      </c>
      <c r="G456" s="370">
        <v>1620</v>
      </c>
      <c r="H456" s="370">
        <v>1</v>
      </c>
      <c r="I456" s="370">
        <v>405</v>
      </c>
      <c r="J456" s="370">
        <v>11</v>
      </c>
      <c r="K456" s="370">
        <v>4488</v>
      </c>
      <c r="L456" s="370">
        <v>2.7703703703703701</v>
      </c>
      <c r="M456" s="370">
        <v>408</v>
      </c>
      <c r="N456" s="370"/>
      <c r="O456" s="370"/>
      <c r="P456" s="390"/>
      <c r="Q456" s="371"/>
    </row>
    <row r="457" spans="1:17" ht="14.4" customHeight="1" x14ac:dyDescent="0.3">
      <c r="A457" s="366" t="s">
        <v>398</v>
      </c>
      <c r="B457" s="367" t="s">
        <v>2152</v>
      </c>
      <c r="C457" s="367" t="s">
        <v>1937</v>
      </c>
      <c r="D457" s="367" t="s">
        <v>2521</v>
      </c>
      <c r="E457" s="367" t="s">
        <v>2522</v>
      </c>
      <c r="F457" s="370">
        <v>1</v>
      </c>
      <c r="G457" s="370">
        <v>4444</v>
      </c>
      <c r="H457" s="370">
        <v>1</v>
      </c>
      <c r="I457" s="370">
        <v>4444</v>
      </c>
      <c r="J457" s="370">
        <v>1</v>
      </c>
      <c r="K457" s="370">
        <v>4462</v>
      </c>
      <c r="L457" s="370">
        <v>1.0040504050405041</v>
      </c>
      <c r="M457" s="370">
        <v>4462</v>
      </c>
      <c r="N457" s="370"/>
      <c r="O457" s="370"/>
      <c r="P457" s="390"/>
      <c r="Q457" s="371"/>
    </row>
    <row r="458" spans="1:17" ht="14.4" customHeight="1" x14ac:dyDescent="0.3">
      <c r="A458" s="366" t="s">
        <v>398</v>
      </c>
      <c r="B458" s="367" t="s">
        <v>2152</v>
      </c>
      <c r="C458" s="367" t="s">
        <v>1937</v>
      </c>
      <c r="D458" s="367" t="s">
        <v>2523</v>
      </c>
      <c r="E458" s="367" t="s">
        <v>2524</v>
      </c>
      <c r="F458" s="370">
        <v>34</v>
      </c>
      <c r="G458" s="370">
        <v>133382</v>
      </c>
      <c r="H458" s="370">
        <v>1</v>
      </c>
      <c r="I458" s="370">
        <v>3923</v>
      </c>
      <c r="J458" s="370">
        <v>29</v>
      </c>
      <c r="K458" s="370">
        <v>114115</v>
      </c>
      <c r="L458" s="370">
        <v>0.85555022416817861</v>
      </c>
      <c r="M458" s="370">
        <v>3935</v>
      </c>
      <c r="N458" s="370"/>
      <c r="O458" s="370"/>
      <c r="P458" s="390"/>
      <c r="Q458" s="371"/>
    </row>
    <row r="459" spans="1:17" ht="14.4" customHeight="1" x14ac:dyDescent="0.3">
      <c r="A459" s="366" t="s">
        <v>398</v>
      </c>
      <c r="B459" s="367" t="s">
        <v>2152</v>
      </c>
      <c r="C459" s="367" t="s">
        <v>1937</v>
      </c>
      <c r="D459" s="367" t="s">
        <v>2525</v>
      </c>
      <c r="E459" s="367" t="s">
        <v>2526</v>
      </c>
      <c r="F459" s="370">
        <v>27</v>
      </c>
      <c r="G459" s="370">
        <v>33075</v>
      </c>
      <c r="H459" s="370">
        <v>1</v>
      </c>
      <c r="I459" s="370">
        <v>1225</v>
      </c>
      <c r="J459" s="370">
        <v>7</v>
      </c>
      <c r="K459" s="370">
        <v>8603</v>
      </c>
      <c r="L459" s="370">
        <v>0.26010582010582012</v>
      </c>
      <c r="M459" s="370">
        <v>1229</v>
      </c>
      <c r="N459" s="370"/>
      <c r="O459" s="370"/>
      <c r="P459" s="390"/>
      <c r="Q459" s="371"/>
    </row>
    <row r="460" spans="1:17" ht="14.4" customHeight="1" x14ac:dyDescent="0.3">
      <c r="A460" s="366" t="s">
        <v>398</v>
      </c>
      <c r="B460" s="367" t="s">
        <v>2152</v>
      </c>
      <c r="C460" s="367" t="s">
        <v>1937</v>
      </c>
      <c r="D460" s="367" t="s">
        <v>2527</v>
      </c>
      <c r="E460" s="367" t="s">
        <v>2528</v>
      </c>
      <c r="F460" s="370">
        <v>5</v>
      </c>
      <c r="G460" s="370">
        <v>10950</v>
      </c>
      <c r="H460" s="370">
        <v>1</v>
      </c>
      <c r="I460" s="370">
        <v>2190</v>
      </c>
      <c r="J460" s="370"/>
      <c r="K460" s="370"/>
      <c r="L460" s="370"/>
      <c r="M460" s="370"/>
      <c r="N460" s="370"/>
      <c r="O460" s="370"/>
      <c r="P460" s="390"/>
      <c r="Q460" s="371"/>
    </row>
    <row r="461" spans="1:17" ht="14.4" customHeight="1" x14ac:dyDescent="0.3">
      <c r="A461" s="366" t="s">
        <v>398</v>
      </c>
      <c r="B461" s="367" t="s">
        <v>2152</v>
      </c>
      <c r="C461" s="367" t="s">
        <v>1937</v>
      </c>
      <c r="D461" s="367" t="s">
        <v>2107</v>
      </c>
      <c r="E461" s="367" t="s">
        <v>2108</v>
      </c>
      <c r="F461" s="370">
        <v>18</v>
      </c>
      <c r="G461" s="370">
        <v>23328</v>
      </c>
      <c r="H461" s="370">
        <v>1</v>
      </c>
      <c r="I461" s="370">
        <v>1296</v>
      </c>
      <c r="J461" s="370">
        <v>10</v>
      </c>
      <c r="K461" s="370">
        <v>13010</v>
      </c>
      <c r="L461" s="370">
        <v>0.55769890260631005</v>
      </c>
      <c r="M461" s="370">
        <v>1301</v>
      </c>
      <c r="N461" s="370"/>
      <c r="O461" s="370"/>
      <c r="P461" s="390"/>
      <c r="Q461" s="371"/>
    </row>
    <row r="462" spans="1:17" ht="14.4" customHeight="1" x14ac:dyDescent="0.3">
      <c r="A462" s="366" t="s">
        <v>398</v>
      </c>
      <c r="B462" s="367" t="s">
        <v>2152</v>
      </c>
      <c r="C462" s="367" t="s">
        <v>1937</v>
      </c>
      <c r="D462" s="367" t="s">
        <v>2209</v>
      </c>
      <c r="E462" s="367" t="s">
        <v>2210</v>
      </c>
      <c r="F462" s="370">
        <v>23</v>
      </c>
      <c r="G462" s="370">
        <v>60191</v>
      </c>
      <c r="H462" s="370">
        <v>1</v>
      </c>
      <c r="I462" s="370">
        <v>2617</v>
      </c>
      <c r="J462" s="370">
        <v>20</v>
      </c>
      <c r="K462" s="370">
        <v>52460</v>
      </c>
      <c r="L462" s="370">
        <v>0.87155887092754736</v>
      </c>
      <c r="M462" s="370">
        <v>2623</v>
      </c>
      <c r="N462" s="370"/>
      <c r="O462" s="370"/>
      <c r="P462" s="390"/>
      <c r="Q462" s="371"/>
    </row>
    <row r="463" spans="1:17" ht="14.4" customHeight="1" x14ac:dyDescent="0.3">
      <c r="A463" s="366" t="s">
        <v>398</v>
      </c>
      <c r="B463" s="367" t="s">
        <v>2152</v>
      </c>
      <c r="C463" s="367" t="s">
        <v>1937</v>
      </c>
      <c r="D463" s="367" t="s">
        <v>2109</v>
      </c>
      <c r="E463" s="367" t="s">
        <v>2110</v>
      </c>
      <c r="F463" s="370">
        <v>4</v>
      </c>
      <c r="G463" s="370">
        <v>1428</v>
      </c>
      <c r="H463" s="370">
        <v>1</v>
      </c>
      <c r="I463" s="370">
        <v>357</v>
      </c>
      <c r="J463" s="370">
        <v>3</v>
      </c>
      <c r="K463" s="370">
        <v>1074</v>
      </c>
      <c r="L463" s="370">
        <v>0.75210084033613445</v>
      </c>
      <c r="M463" s="370">
        <v>358</v>
      </c>
      <c r="N463" s="370"/>
      <c r="O463" s="370"/>
      <c r="P463" s="390"/>
      <c r="Q463" s="371"/>
    </row>
    <row r="464" spans="1:17" ht="14.4" customHeight="1" x14ac:dyDescent="0.3">
      <c r="A464" s="366" t="s">
        <v>398</v>
      </c>
      <c r="B464" s="367" t="s">
        <v>2152</v>
      </c>
      <c r="C464" s="367" t="s">
        <v>1937</v>
      </c>
      <c r="D464" s="367" t="s">
        <v>2111</v>
      </c>
      <c r="E464" s="367" t="s">
        <v>2112</v>
      </c>
      <c r="F464" s="370">
        <v>6</v>
      </c>
      <c r="G464" s="370">
        <v>4842</v>
      </c>
      <c r="H464" s="370">
        <v>1</v>
      </c>
      <c r="I464" s="370">
        <v>807</v>
      </c>
      <c r="J464" s="370">
        <v>3</v>
      </c>
      <c r="K464" s="370">
        <v>2430</v>
      </c>
      <c r="L464" s="370">
        <v>0.5018587360594795</v>
      </c>
      <c r="M464" s="370">
        <v>810</v>
      </c>
      <c r="N464" s="370"/>
      <c r="O464" s="370"/>
      <c r="P464" s="390"/>
      <c r="Q464" s="371"/>
    </row>
    <row r="465" spans="1:17" ht="14.4" customHeight="1" x14ac:dyDescent="0.3">
      <c r="A465" s="366" t="s">
        <v>398</v>
      </c>
      <c r="B465" s="367" t="s">
        <v>2152</v>
      </c>
      <c r="C465" s="367" t="s">
        <v>1937</v>
      </c>
      <c r="D465" s="367" t="s">
        <v>2186</v>
      </c>
      <c r="E465" s="367" t="s">
        <v>2187</v>
      </c>
      <c r="F465" s="370">
        <v>25</v>
      </c>
      <c r="G465" s="370">
        <v>29525</v>
      </c>
      <c r="H465" s="370">
        <v>1</v>
      </c>
      <c r="I465" s="370">
        <v>1181</v>
      </c>
      <c r="J465" s="370">
        <v>3</v>
      </c>
      <c r="K465" s="370">
        <v>3549</v>
      </c>
      <c r="L465" s="370">
        <v>0.12020321761219306</v>
      </c>
      <c r="M465" s="370">
        <v>1183</v>
      </c>
      <c r="N465" s="370"/>
      <c r="O465" s="370"/>
      <c r="P465" s="390"/>
      <c r="Q465" s="371"/>
    </row>
    <row r="466" spans="1:17" ht="14.4" customHeight="1" x14ac:dyDescent="0.3">
      <c r="A466" s="366" t="s">
        <v>398</v>
      </c>
      <c r="B466" s="367" t="s">
        <v>2152</v>
      </c>
      <c r="C466" s="367" t="s">
        <v>1937</v>
      </c>
      <c r="D466" s="367" t="s">
        <v>2529</v>
      </c>
      <c r="E466" s="367" t="s">
        <v>2530</v>
      </c>
      <c r="F466" s="370">
        <v>2</v>
      </c>
      <c r="G466" s="370">
        <v>2684</v>
      </c>
      <c r="H466" s="370">
        <v>1</v>
      </c>
      <c r="I466" s="370">
        <v>1342</v>
      </c>
      <c r="J466" s="370"/>
      <c r="K466" s="370"/>
      <c r="L466" s="370"/>
      <c r="M466" s="370"/>
      <c r="N466" s="370"/>
      <c r="O466" s="370"/>
      <c r="P466" s="390"/>
      <c r="Q466" s="371"/>
    </row>
    <row r="467" spans="1:17" ht="14.4" customHeight="1" x14ac:dyDescent="0.3">
      <c r="A467" s="366" t="s">
        <v>398</v>
      </c>
      <c r="B467" s="367" t="s">
        <v>2152</v>
      </c>
      <c r="C467" s="367" t="s">
        <v>1937</v>
      </c>
      <c r="D467" s="367" t="s">
        <v>2531</v>
      </c>
      <c r="E467" s="367" t="s">
        <v>2532</v>
      </c>
      <c r="F467" s="370">
        <v>8</v>
      </c>
      <c r="G467" s="370">
        <v>15176</v>
      </c>
      <c r="H467" s="370">
        <v>1</v>
      </c>
      <c r="I467" s="370">
        <v>1897</v>
      </c>
      <c r="J467" s="370">
        <v>12</v>
      </c>
      <c r="K467" s="370">
        <v>22836</v>
      </c>
      <c r="L467" s="370">
        <v>1.5047443331576174</v>
      </c>
      <c r="M467" s="370">
        <v>1903</v>
      </c>
      <c r="N467" s="370"/>
      <c r="O467" s="370"/>
      <c r="P467" s="390"/>
      <c r="Q467" s="371"/>
    </row>
    <row r="468" spans="1:17" ht="14.4" customHeight="1" x14ac:dyDescent="0.3">
      <c r="A468" s="366" t="s">
        <v>398</v>
      </c>
      <c r="B468" s="367" t="s">
        <v>2152</v>
      </c>
      <c r="C468" s="367" t="s">
        <v>1937</v>
      </c>
      <c r="D468" s="367" t="s">
        <v>2533</v>
      </c>
      <c r="E468" s="367" t="s">
        <v>2534</v>
      </c>
      <c r="F468" s="370">
        <v>2</v>
      </c>
      <c r="G468" s="370">
        <v>4754</v>
      </c>
      <c r="H468" s="370">
        <v>1</v>
      </c>
      <c r="I468" s="370">
        <v>2377</v>
      </c>
      <c r="J468" s="370"/>
      <c r="K468" s="370"/>
      <c r="L468" s="370"/>
      <c r="M468" s="370"/>
      <c r="N468" s="370"/>
      <c r="O468" s="370"/>
      <c r="P468" s="390"/>
      <c r="Q468" s="371"/>
    </row>
    <row r="469" spans="1:17" ht="14.4" customHeight="1" x14ac:dyDescent="0.3">
      <c r="A469" s="366" t="s">
        <v>398</v>
      </c>
      <c r="B469" s="367" t="s">
        <v>2152</v>
      </c>
      <c r="C469" s="367" t="s">
        <v>1937</v>
      </c>
      <c r="D469" s="367" t="s">
        <v>2115</v>
      </c>
      <c r="E469" s="367" t="s">
        <v>2116</v>
      </c>
      <c r="F469" s="370">
        <v>25</v>
      </c>
      <c r="G469" s="370">
        <v>23025</v>
      </c>
      <c r="H469" s="370">
        <v>1</v>
      </c>
      <c r="I469" s="370">
        <v>921</v>
      </c>
      <c r="J469" s="370">
        <v>13</v>
      </c>
      <c r="K469" s="370">
        <v>12038</v>
      </c>
      <c r="L469" s="370">
        <v>0.52282301845819756</v>
      </c>
      <c r="M469" s="370">
        <v>926</v>
      </c>
      <c r="N469" s="370"/>
      <c r="O469" s="370"/>
      <c r="P469" s="390"/>
      <c r="Q469" s="371"/>
    </row>
    <row r="470" spans="1:17" ht="14.4" customHeight="1" x14ac:dyDescent="0.3">
      <c r="A470" s="366" t="s">
        <v>398</v>
      </c>
      <c r="B470" s="367" t="s">
        <v>2152</v>
      </c>
      <c r="C470" s="367" t="s">
        <v>1937</v>
      </c>
      <c r="D470" s="367" t="s">
        <v>2117</v>
      </c>
      <c r="E470" s="367" t="s">
        <v>2118</v>
      </c>
      <c r="F470" s="370">
        <v>2</v>
      </c>
      <c r="G470" s="370">
        <v>1124</v>
      </c>
      <c r="H470" s="370">
        <v>1</v>
      </c>
      <c r="I470" s="370">
        <v>562</v>
      </c>
      <c r="J470" s="370">
        <v>9</v>
      </c>
      <c r="K470" s="370">
        <v>5076</v>
      </c>
      <c r="L470" s="370">
        <v>4.5160142348754446</v>
      </c>
      <c r="M470" s="370">
        <v>564</v>
      </c>
      <c r="N470" s="370"/>
      <c r="O470" s="370"/>
      <c r="P470" s="390"/>
      <c r="Q470" s="371"/>
    </row>
    <row r="471" spans="1:17" ht="14.4" customHeight="1" x14ac:dyDescent="0.3">
      <c r="A471" s="366" t="s">
        <v>398</v>
      </c>
      <c r="B471" s="367" t="s">
        <v>2152</v>
      </c>
      <c r="C471" s="367" t="s">
        <v>1937</v>
      </c>
      <c r="D471" s="367" t="s">
        <v>2535</v>
      </c>
      <c r="E471" s="367" t="s">
        <v>2536</v>
      </c>
      <c r="F471" s="370"/>
      <c r="G471" s="370"/>
      <c r="H471" s="370"/>
      <c r="I471" s="370"/>
      <c r="J471" s="370">
        <v>1</v>
      </c>
      <c r="K471" s="370">
        <v>1019</v>
      </c>
      <c r="L471" s="370"/>
      <c r="M471" s="370">
        <v>1019</v>
      </c>
      <c r="N471" s="370"/>
      <c r="O471" s="370"/>
      <c r="P471" s="390"/>
      <c r="Q471" s="371"/>
    </row>
    <row r="472" spans="1:17" ht="14.4" customHeight="1" x14ac:dyDescent="0.3">
      <c r="A472" s="366" t="s">
        <v>398</v>
      </c>
      <c r="B472" s="367" t="s">
        <v>2152</v>
      </c>
      <c r="C472" s="367" t="s">
        <v>1937</v>
      </c>
      <c r="D472" s="367" t="s">
        <v>2537</v>
      </c>
      <c r="E472" s="367" t="s">
        <v>2538</v>
      </c>
      <c r="F472" s="370">
        <v>2</v>
      </c>
      <c r="G472" s="370">
        <v>2390</v>
      </c>
      <c r="H472" s="370">
        <v>1</v>
      </c>
      <c r="I472" s="370">
        <v>1195</v>
      </c>
      <c r="J472" s="370">
        <v>4</v>
      </c>
      <c r="K472" s="370">
        <v>4800</v>
      </c>
      <c r="L472" s="370">
        <v>2.00836820083682</v>
      </c>
      <c r="M472" s="370">
        <v>1200</v>
      </c>
      <c r="N472" s="370"/>
      <c r="O472" s="370"/>
      <c r="P472" s="390"/>
      <c r="Q472" s="371"/>
    </row>
    <row r="473" spans="1:17" ht="14.4" customHeight="1" x14ac:dyDescent="0.3">
      <c r="A473" s="366" t="s">
        <v>398</v>
      </c>
      <c r="B473" s="367" t="s">
        <v>2152</v>
      </c>
      <c r="C473" s="367" t="s">
        <v>1937</v>
      </c>
      <c r="D473" s="367" t="s">
        <v>2539</v>
      </c>
      <c r="E473" s="367" t="s">
        <v>2540</v>
      </c>
      <c r="F473" s="370">
        <v>7</v>
      </c>
      <c r="G473" s="370">
        <v>18753</v>
      </c>
      <c r="H473" s="370">
        <v>1</v>
      </c>
      <c r="I473" s="370">
        <v>2679</v>
      </c>
      <c r="J473" s="370">
        <v>5</v>
      </c>
      <c r="K473" s="370">
        <v>13445</v>
      </c>
      <c r="L473" s="370">
        <v>0.71695195435397008</v>
      </c>
      <c r="M473" s="370">
        <v>2689</v>
      </c>
      <c r="N473" s="370"/>
      <c r="O473" s="370"/>
      <c r="P473" s="390"/>
      <c r="Q473" s="371"/>
    </row>
    <row r="474" spans="1:17" ht="14.4" customHeight="1" x14ac:dyDescent="0.3">
      <c r="A474" s="366" t="s">
        <v>398</v>
      </c>
      <c r="B474" s="367" t="s">
        <v>2152</v>
      </c>
      <c r="C474" s="367" t="s">
        <v>1937</v>
      </c>
      <c r="D474" s="367" t="s">
        <v>2541</v>
      </c>
      <c r="E474" s="367" t="s">
        <v>2542</v>
      </c>
      <c r="F474" s="370">
        <v>4</v>
      </c>
      <c r="G474" s="370">
        <v>7540</v>
      </c>
      <c r="H474" s="370">
        <v>1</v>
      </c>
      <c r="I474" s="370">
        <v>1885</v>
      </c>
      <c r="J474" s="370">
        <v>5</v>
      </c>
      <c r="K474" s="370">
        <v>9450</v>
      </c>
      <c r="L474" s="370">
        <v>1.2533156498673741</v>
      </c>
      <c r="M474" s="370">
        <v>1890</v>
      </c>
      <c r="N474" s="370"/>
      <c r="O474" s="370"/>
      <c r="P474" s="390"/>
      <c r="Q474" s="371"/>
    </row>
    <row r="475" spans="1:17" ht="14.4" customHeight="1" x14ac:dyDescent="0.3">
      <c r="A475" s="366" t="s">
        <v>398</v>
      </c>
      <c r="B475" s="367" t="s">
        <v>2152</v>
      </c>
      <c r="C475" s="367" t="s">
        <v>1937</v>
      </c>
      <c r="D475" s="367" t="s">
        <v>2543</v>
      </c>
      <c r="E475" s="367" t="s">
        <v>2544</v>
      </c>
      <c r="F475" s="370">
        <v>2</v>
      </c>
      <c r="G475" s="370">
        <v>10958</v>
      </c>
      <c r="H475" s="370">
        <v>1</v>
      </c>
      <c r="I475" s="370">
        <v>5479</v>
      </c>
      <c r="J475" s="370">
        <v>3</v>
      </c>
      <c r="K475" s="370">
        <v>16560</v>
      </c>
      <c r="L475" s="370">
        <v>1.511224676035773</v>
      </c>
      <c r="M475" s="370">
        <v>5520</v>
      </c>
      <c r="N475" s="370"/>
      <c r="O475" s="370"/>
      <c r="P475" s="390"/>
      <c r="Q475" s="371"/>
    </row>
    <row r="476" spans="1:17" ht="14.4" customHeight="1" x14ac:dyDescent="0.3">
      <c r="A476" s="366" t="s">
        <v>398</v>
      </c>
      <c r="B476" s="367" t="s">
        <v>2152</v>
      </c>
      <c r="C476" s="367" t="s">
        <v>1937</v>
      </c>
      <c r="D476" s="367" t="s">
        <v>2119</v>
      </c>
      <c r="E476" s="367" t="s">
        <v>2120</v>
      </c>
      <c r="F476" s="370">
        <v>4</v>
      </c>
      <c r="G476" s="370">
        <v>6924</v>
      </c>
      <c r="H476" s="370">
        <v>1</v>
      </c>
      <c r="I476" s="370">
        <v>1731</v>
      </c>
      <c r="J476" s="370">
        <v>1</v>
      </c>
      <c r="K476" s="370">
        <v>1737</v>
      </c>
      <c r="L476" s="370">
        <v>0.25086655112651646</v>
      </c>
      <c r="M476" s="370">
        <v>1737</v>
      </c>
      <c r="N476" s="370"/>
      <c r="O476" s="370"/>
      <c r="P476" s="390"/>
      <c r="Q476" s="371"/>
    </row>
    <row r="477" spans="1:17" ht="14.4" customHeight="1" x14ac:dyDescent="0.3">
      <c r="A477" s="366" t="s">
        <v>398</v>
      </c>
      <c r="B477" s="367" t="s">
        <v>2152</v>
      </c>
      <c r="C477" s="367" t="s">
        <v>1937</v>
      </c>
      <c r="D477" s="367" t="s">
        <v>2121</v>
      </c>
      <c r="E477" s="367" t="s">
        <v>2122</v>
      </c>
      <c r="F477" s="370">
        <v>0</v>
      </c>
      <c r="G477" s="370">
        <v>0</v>
      </c>
      <c r="H477" s="370"/>
      <c r="I477" s="370"/>
      <c r="J477" s="370"/>
      <c r="K477" s="370"/>
      <c r="L477" s="370"/>
      <c r="M477" s="370"/>
      <c r="N477" s="370"/>
      <c r="O477" s="370"/>
      <c r="P477" s="390"/>
      <c r="Q477" s="371"/>
    </row>
    <row r="478" spans="1:17" ht="14.4" customHeight="1" x14ac:dyDescent="0.3">
      <c r="A478" s="366" t="s">
        <v>398</v>
      </c>
      <c r="B478" s="367" t="s">
        <v>2152</v>
      </c>
      <c r="C478" s="367" t="s">
        <v>1937</v>
      </c>
      <c r="D478" s="367" t="s">
        <v>2545</v>
      </c>
      <c r="E478" s="367" t="s">
        <v>2546</v>
      </c>
      <c r="F478" s="370">
        <v>12</v>
      </c>
      <c r="G478" s="370">
        <v>242172</v>
      </c>
      <c r="H478" s="370">
        <v>1</v>
      </c>
      <c r="I478" s="370">
        <v>20181</v>
      </c>
      <c r="J478" s="370">
        <v>5</v>
      </c>
      <c r="K478" s="370">
        <v>101200</v>
      </c>
      <c r="L478" s="370">
        <v>0.41788480914391424</v>
      </c>
      <c r="M478" s="370">
        <v>20240</v>
      </c>
      <c r="N478" s="370"/>
      <c r="O478" s="370"/>
      <c r="P478" s="390"/>
      <c r="Q478" s="371"/>
    </row>
    <row r="479" spans="1:17" ht="14.4" customHeight="1" x14ac:dyDescent="0.3">
      <c r="A479" s="366" t="s">
        <v>398</v>
      </c>
      <c r="B479" s="367" t="s">
        <v>2152</v>
      </c>
      <c r="C479" s="367" t="s">
        <v>1937</v>
      </c>
      <c r="D479" s="367" t="s">
        <v>2125</v>
      </c>
      <c r="E479" s="367" t="s">
        <v>2126</v>
      </c>
      <c r="F479" s="370"/>
      <c r="G479" s="370"/>
      <c r="H479" s="370"/>
      <c r="I479" s="370"/>
      <c r="J479" s="370">
        <v>8</v>
      </c>
      <c r="K479" s="370">
        <v>512</v>
      </c>
      <c r="L479" s="370"/>
      <c r="M479" s="370">
        <v>64</v>
      </c>
      <c r="N479" s="370"/>
      <c r="O479" s="370"/>
      <c r="P479" s="390"/>
      <c r="Q479" s="371"/>
    </row>
    <row r="480" spans="1:17" ht="14.4" customHeight="1" x14ac:dyDescent="0.3">
      <c r="A480" s="366" t="s">
        <v>398</v>
      </c>
      <c r="B480" s="367" t="s">
        <v>2152</v>
      </c>
      <c r="C480" s="367" t="s">
        <v>1937</v>
      </c>
      <c r="D480" s="367" t="s">
        <v>2547</v>
      </c>
      <c r="E480" s="367" t="s">
        <v>2548</v>
      </c>
      <c r="F480" s="370">
        <v>3</v>
      </c>
      <c r="G480" s="370">
        <v>6942</v>
      </c>
      <c r="H480" s="370">
        <v>1</v>
      </c>
      <c r="I480" s="370">
        <v>2314</v>
      </c>
      <c r="J480" s="370">
        <v>4</v>
      </c>
      <c r="K480" s="370">
        <v>9292</v>
      </c>
      <c r="L480" s="370">
        <v>1.3385191587438778</v>
      </c>
      <c r="M480" s="370">
        <v>2323</v>
      </c>
      <c r="N480" s="370"/>
      <c r="O480" s="370"/>
      <c r="P480" s="390"/>
      <c r="Q480" s="371"/>
    </row>
    <row r="481" spans="1:17" ht="14.4" customHeight="1" x14ac:dyDescent="0.3">
      <c r="A481" s="366" t="s">
        <v>398</v>
      </c>
      <c r="B481" s="367" t="s">
        <v>2152</v>
      </c>
      <c r="C481" s="367" t="s">
        <v>1937</v>
      </c>
      <c r="D481" s="367" t="s">
        <v>2549</v>
      </c>
      <c r="E481" s="367" t="s">
        <v>2550</v>
      </c>
      <c r="F481" s="370">
        <v>9</v>
      </c>
      <c r="G481" s="370">
        <v>50202</v>
      </c>
      <c r="H481" s="370">
        <v>1</v>
      </c>
      <c r="I481" s="370">
        <v>5578</v>
      </c>
      <c r="J481" s="370">
        <v>1</v>
      </c>
      <c r="K481" s="370">
        <v>5608</v>
      </c>
      <c r="L481" s="370">
        <v>0.11170869686466675</v>
      </c>
      <c r="M481" s="370">
        <v>5608</v>
      </c>
      <c r="N481" s="370"/>
      <c r="O481" s="370"/>
      <c r="P481" s="390"/>
      <c r="Q481" s="371"/>
    </row>
    <row r="482" spans="1:17" ht="14.4" customHeight="1" x14ac:dyDescent="0.3">
      <c r="A482" s="366" t="s">
        <v>398</v>
      </c>
      <c r="B482" s="367" t="s">
        <v>2152</v>
      </c>
      <c r="C482" s="367" t="s">
        <v>1937</v>
      </c>
      <c r="D482" s="367" t="s">
        <v>2551</v>
      </c>
      <c r="E482" s="367" t="s">
        <v>2552</v>
      </c>
      <c r="F482" s="370">
        <v>1</v>
      </c>
      <c r="G482" s="370">
        <v>1631</v>
      </c>
      <c r="H482" s="370">
        <v>1</v>
      </c>
      <c r="I482" s="370">
        <v>1631</v>
      </c>
      <c r="J482" s="370">
        <v>2</v>
      </c>
      <c r="K482" s="370">
        <v>3274</v>
      </c>
      <c r="L482" s="370">
        <v>2.0073574494175355</v>
      </c>
      <c r="M482" s="370">
        <v>1637</v>
      </c>
      <c r="N482" s="370"/>
      <c r="O482" s="370"/>
      <c r="P482" s="390"/>
      <c r="Q482" s="371"/>
    </row>
    <row r="483" spans="1:17" ht="14.4" customHeight="1" x14ac:dyDescent="0.3">
      <c r="A483" s="366" t="s">
        <v>398</v>
      </c>
      <c r="B483" s="367" t="s">
        <v>2152</v>
      </c>
      <c r="C483" s="367" t="s">
        <v>1937</v>
      </c>
      <c r="D483" s="367" t="s">
        <v>2553</v>
      </c>
      <c r="E483" s="367" t="s">
        <v>2554</v>
      </c>
      <c r="F483" s="370">
        <v>111</v>
      </c>
      <c r="G483" s="370">
        <v>33966</v>
      </c>
      <c r="H483" s="370">
        <v>1</v>
      </c>
      <c r="I483" s="370">
        <v>306</v>
      </c>
      <c r="J483" s="370">
        <v>68</v>
      </c>
      <c r="K483" s="370">
        <v>20808</v>
      </c>
      <c r="L483" s="370">
        <v>0.61261261261261257</v>
      </c>
      <c r="M483" s="370">
        <v>306</v>
      </c>
      <c r="N483" s="370"/>
      <c r="O483" s="370"/>
      <c r="P483" s="390"/>
      <c r="Q483" s="371"/>
    </row>
    <row r="484" spans="1:17" ht="14.4" customHeight="1" x14ac:dyDescent="0.3">
      <c r="A484" s="366" t="s">
        <v>398</v>
      </c>
      <c r="B484" s="367" t="s">
        <v>2152</v>
      </c>
      <c r="C484" s="367" t="s">
        <v>1937</v>
      </c>
      <c r="D484" s="367" t="s">
        <v>2555</v>
      </c>
      <c r="E484" s="367" t="s">
        <v>2556</v>
      </c>
      <c r="F484" s="370">
        <v>7</v>
      </c>
      <c r="G484" s="370">
        <v>15337</v>
      </c>
      <c r="H484" s="370">
        <v>1</v>
      </c>
      <c r="I484" s="370">
        <v>2191</v>
      </c>
      <c r="J484" s="370">
        <v>1</v>
      </c>
      <c r="K484" s="370">
        <v>2197</v>
      </c>
      <c r="L484" s="370">
        <v>0.14324835365456087</v>
      </c>
      <c r="M484" s="370">
        <v>2197</v>
      </c>
      <c r="N484" s="370"/>
      <c r="O484" s="370"/>
      <c r="P484" s="390"/>
      <c r="Q484" s="371"/>
    </row>
    <row r="485" spans="1:17" ht="14.4" customHeight="1" x14ac:dyDescent="0.3">
      <c r="A485" s="366" t="s">
        <v>398</v>
      </c>
      <c r="B485" s="367" t="s">
        <v>2152</v>
      </c>
      <c r="C485" s="367" t="s">
        <v>1937</v>
      </c>
      <c r="D485" s="367" t="s">
        <v>2557</v>
      </c>
      <c r="E485" s="367" t="s">
        <v>2558</v>
      </c>
      <c r="F485" s="370">
        <v>67</v>
      </c>
      <c r="G485" s="370">
        <v>114168</v>
      </c>
      <c r="H485" s="370">
        <v>1</v>
      </c>
      <c r="I485" s="370">
        <v>1704</v>
      </c>
      <c r="J485" s="370">
        <v>47</v>
      </c>
      <c r="K485" s="370">
        <v>80370</v>
      </c>
      <c r="L485" s="370">
        <v>0.70396258145890267</v>
      </c>
      <c r="M485" s="370">
        <v>1710</v>
      </c>
      <c r="N485" s="370"/>
      <c r="O485" s="370"/>
      <c r="P485" s="390"/>
      <c r="Q485" s="371"/>
    </row>
    <row r="486" spans="1:17" ht="14.4" customHeight="1" x14ac:dyDescent="0.3">
      <c r="A486" s="366" t="s">
        <v>398</v>
      </c>
      <c r="B486" s="367" t="s">
        <v>2152</v>
      </c>
      <c r="C486" s="367" t="s">
        <v>1937</v>
      </c>
      <c r="D486" s="367" t="s">
        <v>2559</v>
      </c>
      <c r="E486" s="367" t="s">
        <v>2560</v>
      </c>
      <c r="F486" s="370">
        <v>2</v>
      </c>
      <c r="G486" s="370">
        <v>7190</v>
      </c>
      <c r="H486" s="370">
        <v>1</v>
      </c>
      <c r="I486" s="370">
        <v>3595</v>
      </c>
      <c r="J486" s="370"/>
      <c r="K486" s="370"/>
      <c r="L486" s="370"/>
      <c r="M486" s="370"/>
      <c r="N486" s="370"/>
      <c r="O486" s="370"/>
      <c r="P486" s="390"/>
      <c r="Q486" s="371"/>
    </row>
    <row r="487" spans="1:17" ht="14.4" customHeight="1" x14ac:dyDescent="0.3">
      <c r="A487" s="366" t="s">
        <v>398</v>
      </c>
      <c r="B487" s="367" t="s">
        <v>2152</v>
      </c>
      <c r="C487" s="367" t="s">
        <v>1937</v>
      </c>
      <c r="D487" s="367" t="s">
        <v>2561</v>
      </c>
      <c r="E487" s="367" t="s">
        <v>2562</v>
      </c>
      <c r="F487" s="370">
        <v>4</v>
      </c>
      <c r="G487" s="370">
        <v>15152</v>
      </c>
      <c r="H487" s="370">
        <v>1</v>
      </c>
      <c r="I487" s="370">
        <v>3788</v>
      </c>
      <c r="J487" s="370">
        <v>4</v>
      </c>
      <c r="K487" s="370">
        <v>15224</v>
      </c>
      <c r="L487" s="370">
        <v>1.0047518479408659</v>
      </c>
      <c r="M487" s="370">
        <v>3806</v>
      </c>
      <c r="N487" s="370"/>
      <c r="O487" s="370"/>
      <c r="P487" s="390"/>
      <c r="Q487" s="371"/>
    </row>
    <row r="488" spans="1:17" ht="14.4" customHeight="1" x14ac:dyDescent="0.3">
      <c r="A488" s="366" t="s">
        <v>398</v>
      </c>
      <c r="B488" s="367" t="s">
        <v>2152</v>
      </c>
      <c r="C488" s="367" t="s">
        <v>1937</v>
      </c>
      <c r="D488" s="367" t="s">
        <v>2563</v>
      </c>
      <c r="E488" s="367" t="s">
        <v>2564</v>
      </c>
      <c r="F488" s="370">
        <v>228</v>
      </c>
      <c r="G488" s="370">
        <v>102828</v>
      </c>
      <c r="H488" s="370">
        <v>1</v>
      </c>
      <c r="I488" s="370">
        <v>451</v>
      </c>
      <c r="J488" s="370">
        <v>38</v>
      </c>
      <c r="K488" s="370">
        <v>17252</v>
      </c>
      <c r="L488" s="370">
        <v>0.16777531411677754</v>
      </c>
      <c r="M488" s="370">
        <v>454</v>
      </c>
      <c r="N488" s="370"/>
      <c r="O488" s="370"/>
      <c r="P488" s="390"/>
      <c r="Q488" s="371"/>
    </row>
    <row r="489" spans="1:17" ht="14.4" customHeight="1" x14ac:dyDescent="0.3">
      <c r="A489" s="366" t="s">
        <v>398</v>
      </c>
      <c r="B489" s="367" t="s">
        <v>2152</v>
      </c>
      <c r="C489" s="367" t="s">
        <v>1937</v>
      </c>
      <c r="D489" s="367" t="s">
        <v>2133</v>
      </c>
      <c r="E489" s="367" t="s">
        <v>2134</v>
      </c>
      <c r="F489" s="370">
        <v>20</v>
      </c>
      <c r="G489" s="370">
        <v>29400</v>
      </c>
      <c r="H489" s="370">
        <v>1</v>
      </c>
      <c r="I489" s="370">
        <v>1470</v>
      </c>
      <c r="J489" s="370">
        <v>9</v>
      </c>
      <c r="K489" s="370">
        <v>13275</v>
      </c>
      <c r="L489" s="370">
        <v>0.45153061224489793</v>
      </c>
      <c r="M489" s="370">
        <v>1475</v>
      </c>
      <c r="N489" s="370"/>
      <c r="O489" s="370"/>
      <c r="P489" s="390"/>
      <c r="Q489" s="371"/>
    </row>
    <row r="490" spans="1:17" ht="14.4" customHeight="1" x14ac:dyDescent="0.3">
      <c r="A490" s="366" t="s">
        <v>398</v>
      </c>
      <c r="B490" s="367" t="s">
        <v>2152</v>
      </c>
      <c r="C490" s="367" t="s">
        <v>1937</v>
      </c>
      <c r="D490" s="367" t="s">
        <v>2565</v>
      </c>
      <c r="E490" s="367" t="s">
        <v>2566</v>
      </c>
      <c r="F490" s="370"/>
      <c r="G490" s="370"/>
      <c r="H490" s="370"/>
      <c r="I490" s="370"/>
      <c r="J490" s="370">
        <v>2</v>
      </c>
      <c r="K490" s="370">
        <v>0</v>
      </c>
      <c r="L490" s="370"/>
      <c r="M490" s="370">
        <v>0</v>
      </c>
      <c r="N490" s="370"/>
      <c r="O490" s="370"/>
      <c r="P490" s="390"/>
      <c r="Q490" s="371"/>
    </row>
    <row r="491" spans="1:17" ht="14.4" customHeight="1" x14ac:dyDescent="0.3">
      <c r="A491" s="366" t="s">
        <v>398</v>
      </c>
      <c r="B491" s="367" t="s">
        <v>2152</v>
      </c>
      <c r="C491" s="367" t="s">
        <v>1937</v>
      </c>
      <c r="D491" s="367" t="s">
        <v>2567</v>
      </c>
      <c r="E491" s="367" t="s">
        <v>2568</v>
      </c>
      <c r="F491" s="370">
        <v>5</v>
      </c>
      <c r="G491" s="370">
        <v>2780</v>
      </c>
      <c r="H491" s="370">
        <v>1</v>
      </c>
      <c r="I491" s="370">
        <v>556</v>
      </c>
      <c r="J491" s="370">
        <v>0</v>
      </c>
      <c r="K491" s="370">
        <v>0</v>
      </c>
      <c r="L491" s="370">
        <v>0</v>
      </c>
      <c r="M491" s="370"/>
      <c r="N491" s="370"/>
      <c r="O491" s="370"/>
      <c r="P491" s="390"/>
      <c r="Q491" s="371"/>
    </row>
    <row r="492" spans="1:17" ht="14.4" customHeight="1" x14ac:dyDescent="0.3">
      <c r="A492" s="366" t="s">
        <v>398</v>
      </c>
      <c r="B492" s="367" t="s">
        <v>2152</v>
      </c>
      <c r="C492" s="367" t="s">
        <v>1937</v>
      </c>
      <c r="D492" s="367" t="s">
        <v>2569</v>
      </c>
      <c r="E492" s="367" t="s">
        <v>2570</v>
      </c>
      <c r="F492" s="370">
        <v>2</v>
      </c>
      <c r="G492" s="370">
        <v>5914</v>
      </c>
      <c r="H492" s="370">
        <v>1</v>
      </c>
      <c r="I492" s="370">
        <v>2957</v>
      </c>
      <c r="J492" s="370">
        <v>2</v>
      </c>
      <c r="K492" s="370">
        <v>5938</v>
      </c>
      <c r="L492" s="370">
        <v>1.0040581670612108</v>
      </c>
      <c r="M492" s="370">
        <v>2969</v>
      </c>
      <c r="N492" s="370"/>
      <c r="O492" s="370"/>
      <c r="P492" s="390"/>
      <c r="Q492" s="371"/>
    </row>
    <row r="493" spans="1:17" ht="14.4" customHeight="1" x14ac:dyDescent="0.3">
      <c r="A493" s="366" t="s">
        <v>398</v>
      </c>
      <c r="B493" s="367" t="s">
        <v>2152</v>
      </c>
      <c r="C493" s="367" t="s">
        <v>1937</v>
      </c>
      <c r="D493" s="367" t="s">
        <v>2571</v>
      </c>
      <c r="E493" s="367" t="s">
        <v>2572</v>
      </c>
      <c r="F493" s="370">
        <v>2</v>
      </c>
      <c r="G493" s="370">
        <v>5196</v>
      </c>
      <c r="H493" s="370">
        <v>1</v>
      </c>
      <c r="I493" s="370">
        <v>2598</v>
      </c>
      <c r="J493" s="370"/>
      <c r="K493" s="370"/>
      <c r="L493" s="370"/>
      <c r="M493" s="370"/>
      <c r="N493" s="370"/>
      <c r="O493" s="370"/>
      <c r="P493" s="390"/>
      <c r="Q493" s="371"/>
    </row>
    <row r="494" spans="1:17" ht="14.4" customHeight="1" x14ac:dyDescent="0.3">
      <c r="A494" s="366" t="s">
        <v>398</v>
      </c>
      <c r="B494" s="367" t="s">
        <v>2152</v>
      </c>
      <c r="C494" s="367" t="s">
        <v>1937</v>
      </c>
      <c r="D494" s="367" t="s">
        <v>2573</v>
      </c>
      <c r="E494" s="367" t="s">
        <v>2574</v>
      </c>
      <c r="F494" s="370">
        <v>9</v>
      </c>
      <c r="G494" s="370">
        <v>13212</v>
      </c>
      <c r="H494" s="370">
        <v>1</v>
      </c>
      <c r="I494" s="370">
        <v>1468</v>
      </c>
      <c r="J494" s="370">
        <v>4</v>
      </c>
      <c r="K494" s="370">
        <v>5896</v>
      </c>
      <c r="L494" s="370">
        <v>0.4462609748713291</v>
      </c>
      <c r="M494" s="370">
        <v>1474</v>
      </c>
      <c r="N494" s="370"/>
      <c r="O494" s="370"/>
      <c r="P494" s="390"/>
      <c r="Q494" s="371"/>
    </row>
    <row r="495" spans="1:17" ht="14.4" customHeight="1" x14ac:dyDescent="0.3">
      <c r="A495" s="366" t="s">
        <v>398</v>
      </c>
      <c r="B495" s="367" t="s">
        <v>2152</v>
      </c>
      <c r="C495" s="367" t="s">
        <v>1937</v>
      </c>
      <c r="D495" s="367" t="s">
        <v>2575</v>
      </c>
      <c r="E495" s="367" t="s">
        <v>2576</v>
      </c>
      <c r="F495" s="370">
        <v>7</v>
      </c>
      <c r="G495" s="370">
        <v>6300</v>
      </c>
      <c r="H495" s="370">
        <v>1</v>
      </c>
      <c r="I495" s="370">
        <v>900</v>
      </c>
      <c r="J495" s="370">
        <v>2</v>
      </c>
      <c r="K495" s="370">
        <v>1808</v>
      </c>
      <c r="L495" s="370">
        <v>0.28698412698412701</v>
      </c>
      <c r="M495" s="370">
        <v>904</v>
      </c>
      <c r="N495" s="370"/>
      <c r="O495" s="370"/>
      <c r="P495" s="390"/>
      <c r="Q495" s="371"/>
    </row>
    <row r="496" spans="1:17" ht="14.4" customHeight="1" x14ac:dyDescent="0.3">
      <c r="A496" s="366" t="s">
        <v>398</v>
      </c>
      <c r="B496" s="367" t="s">
        <v>2152</v>
      </c>
      <c r="C496" s="367" t="s">
        <v>1937</v>
      </c>
      <c r="D496" s="367" t="s">
        <v>2577</v>
      </c>
      <c r="E496" s="367" t="s">
        <v>2578</v>
      </c>
      <c r="F496" s="370">
        <v>4</v>
      </c>
      <c r="G496" s="370">
        <v>13828</v>
      </c>
      <c r="H496" s="370">
        <v>1</v>
      </c>
      <c r="I496" s="370">
        <v>3457</v>
      </c>
      <c r="J496" s="370">
        <v>4</v>
      </c>
      <c r="K496" s="370">
        <v>13876</v>
      </c>
      <c r="L496" s="370">
        <v>1.0034712178189182</v>
      </c>
      <c r="M496" s="370">
        <v>3469</v>
      </c>
      <c r="N496" s="370"/>
      <c r="O496" s="370"/>
      <c r="P496" s="390"/>
      <c r="Q496" s="371"/>
    </row>
    <row r="497" spans="1:17" ht="14.4" customHeight="1" x14ac:dyDescent="0.3">
      <c r="A497" s="366" t="s">
        <v>398</v>
      </c>
      <c r="B497" s="367" t="s">
        <v>2152</v>
      </c>
      <c r="C497" s="367" t="s">
        <v>1937</v>
      </c>
      <c r="D497" s="367" t="s">
        <v>2137</v>
      </c>
      <c r="E497" s="367" t="s">
        <v>2138</v>
      </c>
      <c r="F497" s="370"/>
      <c r="G497" s="370"/>
      <c r="H497" s="370"/>
      <c r="I497" s="370"/>
      <c r="J497" s="370">
        <v>1</v>
      </c>
      <c r="K497" s="370">
        <v>1054</v>
      </c>
      <c r="L497" s="370"/>
      <c r="M497" s="370">
        <v>1054</v>
      </c>
      <c r="N497" s="370"/>
      <c r="O497" s="370"/>
      <c r="P497" s="390"/>
      <c r="Q497" s="371"/>
    </row>
    <row r="498" spans="1:17" ht="14.4" customHeight="1" x14ac:dyDescent="0.3">
      <c r="A498" s="366" t="s">
        <v>398</v>
      </c>
      <c r="B498" s="367" t="s">
        <v>2152</v>
      </c>
      <c r="C498" s="367" t="s">
        <v>1937</v>
      </c>
      <c r="D498" s="367" t="s">
        <v>2579</v>
      </c>
      <c r="E498" s="367" t="s">
        <v>2580</v>
      </c>
      <c r="F498" s="370">
        <v>17</v>
      </c>
      <c r="G498" s="370">
        <v>35870</v>
      </c>
      <c r="H498" s="370">
        <v>1</v>
      </c>
      <c r="I498" s="370">
        <v>2110</v>
      </c>
      <c r="J498" s="370"/>
      <c r="K498" s="370"/>
      <c r="L498" s="370"/>
      <c r="M498" s="370"/>
      <c r="N498" s="370"/>
      <c r="O498" s="370"/>
      <c r="P498" s="390"/>
      <c r="Q498" s="371"/>
    </row>
    <row r="499" spans="1:17" ht="14.4" customHeight="1" x14ac:dyDescent="0.3">
      <c r="A499" s="366" t="s">
        <v>398</v>
      </c>
      <c r="B499" s="367" t="s">
        <v>2152</v>
      </c>
      <c r="C499" s="367" t="s">
        <v>1937</v>
      </c>
      <c r="D499" s="367" t="s">
        <v>2194</v>
      </c>
      <c r="E499" s="367" t="s">
        <v>2195</v>
      </c>
      <c r="F499" s="370">
        <v>1</v>
      </c>
      <c r="G499" s="370">
        <v>3034</v>
      </c>
      <c r="H499" s="370">
        <v>1</v>
      </c>
      <c r="I499" s="370">
        <v>3034</v>
      </c>
      <c r="J499" s="370"/>
      <c r="K499" s="370"/>
      <c r="L499" s="370"/>
      <c r="M499" s="370"/>
      <c r="N499" s="370"/>
      <c r="O499" s="370"/>
      <c r="P499" s="390"/>
      <c r="Q499" s="371"/>
    </row>
    <row r="500" spans="1:17" ht="14.4" customHeight="1" x14ac:dyDescent="0.3">
      <c r="A500" s="366" t="s">
        <v>398</v>
      </c>
      <c r="B500" s="367" t="s">
        <v>2152</v>
      </c>
      <c r="C500" s="367" t="s">
        <v>1937</v>
      </c>
      <c r="D500" s="367" t="s">
        <v>2581</v>
      </c>
      <c r="E500" s="367" t="s">
        <v>2582</v>
      </c>
      <c r="F500" s="370">
        <v>3</v>
      </c>
      <c r="G500" s="370">
        <v>27912</v>
      </c>
      <c r="H500" s="370">
        <v>1</v>
      </c>
      <c r="I500" s="370">
        <v>9304</v>
      </c>
      <c r="J500" s="370">
        <v>2</v>
      </c>
      <c r="K500" s="370">
        <v>18680</v>
      </c>
      <c r="L500" s="370">
        <v>0.66924620235024357</v>
      </c>
      <c r="M500" s="370">
        <v>9340</v>
      </c>
      <c r="N500" s="370"/>
      <c r="O500" s="370"/>
      <c r="P500" s="390"/>
      <c r="Q500" s="371"/>
    </row>
    <row r="501" spans="1:17" ht="14.4" customHeight="1" x14ac:dyDescent="0.3">
      <c r="A501" s="366" t="s">
        <v>398</v>
      </c>
      <c r="B501" s="367" t="s">
        <v>2152</v>
      </c>
      <c r="C501" s="367" t="s">
        <v>1937</v>
      </c>
      <c r="D501" s="367" t="s">
        <v>2583</v>
      </c>
      <c r="E501" s="367" t="s">
        <v>2584</v>
      </c>
      <c r="F501" s="370">
        <v>1</v>
      </c>
      <c r="G501" s="370">
        <v>542</v>
      </c>
      <c r="H501" s="370">
        <v>1</v>
      </c>
      <c r="I501" s="370">
        <v>542</v>
      </c>
      <c r="J501" s="370"/>
      <c r="K501" s="370"/>
      <c r="L501" s="370"/>
      <c r="M501" s="370"/>
      <c r="N501" s="370"/>
      <c r="O501" s="370"/>
      <c r="P501" s="390"/>
      <c r="Q501" s="371"/>
    </row>
    <row r="502" spans="1:17" ht="14.4" customHeight="1" x14ac:dyDescent="0.3">
      <c r="A502" s="366" t="s">
        <v>398</v>
      </c>
      <c r="B502" s="367" t="s">
        <v>2152</v>
      </c>
      <c r="C502" s="367" t="s">
        <v>1937</v>
      </c>
      <c r="D502" s="367" t="s">
        <v>2585</v>
      </c>
      <c r="E502" s="367" t="s">
        <v>2586</v>
      </c>
      <c r="F502" s="370">
        <v>2</v>
      </c>
      <c r="G502" s="370">
        <v>3086</v>
      </c>
      <c r="H502" s="370">
        <v>1</v>
      </c>
      <c r="I502" s="370">
        <v>1543</v>
      </c>
      <c r="J502" s="370">
        <v>1</v>
      </c>
      <c r="K502" s="370">
        <v>1549</v>
      </c>
      <c r="L502" s="370">
        <v>0.50194426441996109</v>
      </c>
      <c r="M502" s="370">
        <v>1549</v>
      </c>
      <c r="N502" s="370"/>
      <c r="O502" s="370"/>
      <c r="P502" s="390"/>
      <c r="Q502" s="371"/>
    </row>
    <row r="503" spans="1:17" ht="14.4" customHeight="1" x14ac:dyDescent="0.3">
      <c r="A503" s="366" t="s">
        <v>398</v>
      </c>
      <c r="B503" s="367" t="s">
        <v>2152</v>
      </c>
      <c r="C503" s="367" t="s">
        <v>1937</v>
      </c>
      <c r="D503" s="367" t="s">
        <v>2587</v>
      </c>
      <c r="E503" s="367" t="s">
        <v>2089</v>
      </c>
      <c r="F503" s="370">
        <v>1</v>
      </c>
      <c r="G503" s="370">
        <v>1261</v>
      </c>
      <c r="H503" s="370">
        <v>1</v>
      </c>
      <c r="I503" s="370">
        <v>1261</v>
      </c>
      <c r="J503" s="370"/>
      <c r="K503" s="370"/>
      <c r="L503" s="370"/>
      <c r="M503" s="370"/>
      <c r="N503" s="370"/>
      <c r="O503" s="370"/>
      <c r="P503" s="390"/>
      <c r="Q503" s="371"/>
    </row>
    <row r="504" spans="1:17" ht="14.4" customHeight="1" x14ac:dyDescent="0.3">
      <c r="A504" s="366" t="s">
        <v>398</v>
      </c>
      <c r="B504" s="367" t="s">
        <v>2152</v>
      </c>
      <c r="C504" s="367" t="s">
        <v>1937</v>
      </c>
      <c r="D504" s="367" t="s">
        <v>2588</v>
      </c>
      <c r="E504" s="367" t="s">
        <v>2589</v>
      </c>
      <c r="F504" s="370">
        <v>15</v>
      </c>
      <c r="G504" s="370">
        <v>47235</v>
      </c>
      <c r="H504" s="370">
        <v>1</v>
      </c>
      <c r="I504" s="370">
        <v>3149</v>
      </c>
      <c r="J504" s="370">
        <v>5</v>
      </c>
      <c r="K504" s="370">
        <v>15795</v>
      </c>
      <c r="L504" s="370">
        <v>0.33439187043505875</v>
      </c>
      <c r="M504" s="370">
        <v>3159</v>
      </c>
      <c r="N504" s="370"/>
      <c r="O504" s="370"/>
      <c r="P504" s="390"/>
      <c r="Q504" s="371"/>
    </row>
    <row r="505" spans="1:17" ht="14.4" customHeight="1" x14ac:dyDescent="0.3">
      <c r="A505" s="366" t="s">
        <v>398</v>
      </c>
      <c r="B505" s="367" t="s">
        <v>2152</v>
      </c>
      <c r="C505" s="367" t="s">
        <v>1937</v>
      </c>
      <c r="D505" s="367" t="s">
        <v>2590</v>
      </c>
      <c r="E505" s="367" t="s">
        <v>2591</v>
      </c>
      <c r="F505" s="370">
        <v>1</v>
      </c>
      <c r="G505" s="370">
        <v>1523</v>
      </c>
      <c r="H505" s="370">
        <v>1</v>
      </c>
      <c r="I505" s="370">
        <v>1523</v>
      </c>
      <c r="J505" s="370"/>
      <c r="K505" s="370"/>
      <c r="L505" s="370"/>
      <c r="M505" s="370"/>
      <c r="N505" s="370"/>
      <c r="O505" s="370"/>
      <c r="P505" s="390"/>
      <c r="Q505" s="371"/>
    </row>
    <row r="506" spans="1:17" ht="14.4" customHeight="1" x14ac:dyDescent="0.3">
      <c r="A506" s="366" t="s">
        <v>398</v>
      </c>
      <c r="B506" s="367" t="s">
        <v>2152</v>
      </c>
      <c r="C506" s="367" t="s">
        <v>1937</v>
      </c>
      <c r="D506" s="367" t="s">
        <v>2592</v>
      </c>
      <c r="E506" s="367" t="s">
        <v>2593</v>
      </c>
      <c r="F506" s="370">
        <v>2</v>
      </c>
      <c r="G506" s="370">
        <v>1572</v>
      </c>
      <c r="H506" s="370">
        <v>1</v>
      </c>
      <c r="I506" s="370">
        <v>786</v>
      </c>
      <c r="J506" s="370">
        <v>1</v>
      </c>
      <c r="K506" s="370">
        <v>788</v>
      </c>
      <c r="L506" s="370">
        <v>0.50127226463104324</v>
      </c>
      <c r="M506" s="370">
        <v>788</v>
      </c>
      <c r="N506" s="370"/>
      <c r="O506" s="370"/>
      <c r="P506" s="390"/>
      <c r="Q506" s="371"/>
    </row>
    <row r="507" spans="1:17" ht="14.4" customHeight="1" x14ac:dyDescent="0.3">
      <c r="A507" s="366" t="s">
        <v>398</v>
      </c>
      <c r="B507" s="367" t="s">
        <v>2152</v>
      </c>
      <c r="C507" s="367" t="s">
        <v>1937</v>
      </c>
      <c r="D507" s="367" t="s">
        <v>2594</v>
      </c>
      <c r="E507" s="367" t="s">
        <v>2595</v>
      </c>
      <c r="F507" s="370"/>
      <c r="G507" s="370"/>
      <c r="H507" s="370"/>
      <c r="I507" s="370"/>
      <c r="J507" s="370">
        <v>1</v>
      </c>
      <c r="K507" s="370">
        <v>695</v>
      </c>
      <c r="L507" s="370"/>
      <c r="M507" s="370">
        <v>695</v>
      </c>
      <c r="N507" s="370"/>
      <c r="O507" s="370"/>
      <c r="P507" s="390"/>
      <c r="Q507" s="371"/>
    </row>
    <row r="508" spans="1:17" ht="14.4" customHeight="1" x14ac:dyDescent="0.3">
      <c r="A508" s="366" t="s">
        <v>398</v>
      </c>
      <c r="B508" s="367" t="s">
        <v>2152</v>
      </c>
      <c r="C508" s="367" t="s">
        <v>1937</v>
      </c>
      <c r="D508" s="367" t="s">
        <v>2196</v>
      </c>
      <c r="E508" s="367" t="s">
        <v>2197</v>
      </c>
      <c r="F508" s="370">
        <v>1</v>
      </c>
      <c r="G508" s="370">
        <v>2842</v>
      </c>
      <c r="H508" s="370">
        <v>1</v>
      </c>
      <c r="I508" s="370">
        <v>2842</v>
      </c>
      <c r="J508" s="370"/>
      <c r="K508" s="370"/>
      <c r="L508" s="370"/>
      <c r="M508" s="370"/>
      <c r="N508" s="370"/>
      <c r="O508" s="370"/>
      <c r="P508" s="390"/>
      <c r="Q508" s="371"/>
    </row>
    <row r="509" spans="1:17" ht="14.4" customHeight="1" x14ac:dyDescent="0.3">
      <c r="A509" s="366" t="s">
        <v>398</v>
      </c>
      <c r="B509" s="367" t="s">
        <v>2152</v>
      </c>
      <c r="C509" s="367" t="s">
        <v>1937</v>
      </c>
      <c r="D509" s="367" t="s">
        <v>2596</v>
      </c>
      <c r="E509" s="367" t="s">
        <v>2079</v>
      </c>
      <c r="F509" s="370">
        <v>1</v>
      </c>
      <c r="G509" s="370">
        <v>1943</v>
      </c>
      <c r="H509" s="370">
        <v>1</v>
      </c>
      <c r="I509" s="370">
        <v>1943</v>
      </c>
      <c r="J509" s="370"/>
      <c r="K509" s="370"/>
      <c r="L509" s="370"/>
      <c r="M509" s="370"/>
      <c r="N509" s="370"/>
      <c r="O509" s="370"/>
      <c r="P509" s="390"/>
      <c r="Q509" s="371"/>
    </row>
    <row r="510" spans="1:17" ht="14.4" customHeight="1" x14ac:dyDescent="0.3">
      <c r="A510" s="366" t="s">
        <v>398</v>
      </c>
      <c r="B510" s="367" t="s">
        <v>2152</v>
      </c>
      <c r="C510" s="367" t="s">
        <v>1937</v>
      </c>
      <c r="D510" s="367" t="s">
        <v>2597</v>
      </c>
      <c r="E510" s="367" t="s">
        <v>2598</v>
      </c>
      <c r="F510" s="370">
        <v>1</v>
      </c>
      <c r="G510" s="370">
        <v>23660</v>
      </c>
      <c r="H510" s="370">
        <v>1</v>
      </c>
      <c r="I510" s="370">
        <v>23660</v>
      </c>
      <c r="J510" s="370">
        <v>1</v>
      </c>
      <c r="K510" s="370">
        <v>23732</v>
      </c>
      <c r="L510" s="370">
        <v>1.0030431107354185</v>
      </c>
      <c r="M510" s="370">
        <v>23732</v>
      </c>
      <c r="N510" s="370"/>
      <c r="O510" s="370"/>
      <c r="P510" s="390"/>
      <c r="Q510" s="371"/>
    </row>
    <row r="511" spans="1:17" ht="14.4" customHeight="1" x14ac:dyDescent="0.3">
      <c r="A511" s="366" t="s">
        <v>398</v>
      </c>
      <c r="B511" s="367" t="s">
        <v>2152</v>
      </c>
      <c r="C511" s="367" t="s">
        <v>1937</v>
      </c>
      <c r="D511" s="367" t="s">
        <v>2599</v>
      </c>
      <c r="E511" s="367" t="s">
        <v>2600</v>
      </c>
      <c r="F511" s="370">
        <v>1</v>
      </c>
      <c r="G511" s="370">
        <v>3003</v>
      </c>
      <c r="H511" s="370">
        <v>1</v>
      </c>
      <c r="I511" s="370">
        <v>3003</v>
      </c>
      <c r="J511" s="370"/>
      <c r="K511" s="370"/>
      <c r="L511" s="370"/>
      <c r="M511" s="370"/>
      <c r="N511" s="370"/>
      <c r="O511" s="370"/>
      <c r="P511" s="390"/>
      <c r="Q511" s="371"/>
    </row>
    <row r="512" spans="1:17" ht="14.4" customHeight="1" x14ac:dyDescent="0.3">
      <c r="A512" s="366" t="s">
        <v>398</v>
      </c>
      <c r="B512" s="367" t="s">
        <v>2152</v>
      </c>
      <c r="C512" s="367" t="s">
        <v>1937</v>
      </c>
      <c r="D512" s="367" t="s">
        <v>2601</v>
      </c>
      <c r="E512" s="367" t="s">
        <v>2079</v>
      </c>
      <c r="F512" s="370">
        <v>1</v>
      </c>
      <c r="G512" s="370">
        <v>2974</v>
      </c>
      <c r="H512" s="370">
        <v>1</v>
      </c>
      <c r="I512" s="370">
        <v>2974</v>
      </c>
      <c r="J512" s="370"/>
      <c r="K512" s="370"/>
      <c r="L512" s="370"/>
      <c r="M512" s="370"/>
      <c r="N512" s="370"/>
      <c r="O512" s="370"/>
      <c r="P512" s="390"/>
      <c r="Q512" s="371"/>
    </row>
    <row r="513" spans="1:17" ht="14.4" customHeight="1" x14ac:dyDescent="0.3">
      <c r="A513" s="366" t="s">
        <v>398</v>
      </c>
      <c r="B513" s="367" t="s">
        <v>2152</v>
      </c>
      <c r="C513" s="367" t="s">
        <v>1937</v>
      </c>
      <c r="D513" s="367" t="s">
        <v>2602</v>
      </c>
      <c r="E513" s="367" t="s">
        <v>2603</v>
      </c>
      <c r="F513" s="370"/>
      <c r="G513" s="370"/>
      <c r="H513" s="370"/>
      <c r="I513" s="370"/>
      <c r="J513" s="370">
        <v>1</v>
      </c>
      <c r="K513" s="370">
        <v>2345</v>
      </c>
      <c r="L513" s="370"/>
      <c r="M513" s="370">
        <v>2345</v>
      </c>
      <c r="N513" s="370"/>
      <c r="O513" s="370"/>
      <c r="P513" s="390"/>
      <c r="Q513" s="371"/>
    </row>
    <row r="514" spans="1:17" ht="14.4" customHeight="1" x14ac:dyDescent="0.3">
      <c r="A514" s="366" t="s">
        <v>398</v>
      </c>
      <c r="B514" s="367" t="s">
        <v>2152</v>
      </c>
      <c r="C514" s="367" t="s">
        <v>1937</v>
      </c>
      <c r="D514" s="367" t="s">
        <v>2604</v>
      </c>
      <c r="E514" s="367" t="s">
        <v>2605</v>
      </c>
      <c r="F514" s="370">
        <v>2</v>
      </c>
      <c r="G514" s="370">
        <v>15760</v>
      </c>
      <c r="H514" s="370">
        <v>1</v>
      </c>
      <c r="I514" s="370">
        <v>7880</v>
      </c>
      <c r="J514" s="370"/>
      <c r="K514" s="370"/>
      <c r="L514" s="370"/>
      <c r="M514" s="370"/>
      <c r="N514" s="370"/>
      <c r="O514" s="370"/>
      <c r="P514" s="390"/>
      <c r="Q514" s="371"/>
    </row>
    <row r="515" spans="1:17" ht="14.4" customHeight="1" x14ac:dyDescent="0.3">
      <c r="A515" s="366" t="s">
        <v>398</v>
      </c>
      <c r="B515" s="367" t="s">
        <v>2152</v>
      </c>
      <c r="C515" s="367" t="s">
        <v>1937</v>
      </c>
      <c r="D515" s="367" t="s">
        <v>2606</v>
      </c>
      <c r="E515" s="367" t="s">
        <v>2607</v>
      </c>
      <c r="F515" s="370"/>
      <c r="G515" s="370"/>
      <c r="H515" s="370"/>
      <c r="I515" s="370"/>
      <c r="J515" s="370">
        <v>1</v>
      </c>
      <c r="K515" s="370">
        <v>15728</v>
      </c>
      <c r="L515" s="370"/>
      <c r="M515" s="370">
        <v>15728</v>
      </c>
      <c r="N515" s="370"/>
      <c r="O515" s="370"/>
      <c r="P515" s="390"/>
      <c r="Q515" s="371"/>
    </row>
    <row r="516" spans="1:17" ht="14.4" customHeight="1" x14ac:dyDescent="0.3">
      <c r="A516" s="366" t="s">
        <v>398</v>
      </c>
      <c r="B516" s="367" t="s">
        <v>2152</v>
      </c>
      <c r="C516" s="367" t="s">
        <v>1937</v>
      </c>
      <c r="D516" s="367" t="s">
        <v>2608</v>
      </c>
      <c r="E516" s="367" t="s">
        <v>2609</v>
      </c>
      <c r="F516" s="370"/>
      <c r="G516" s="370"/>
      <c r="H516" s="370"/>
      <c r="I516" s="370"/>
      <c r="J516" s="370">
        <v>1</v>
      </c>
      <c r="K516" s="370">
        <v>3177</v>
      </c>
      <c r="L516" s="370"/>
      <c r="M516" s="370">
        <v>3177</v>
      </c>
      <c r="N516" s="370"/>
      <c r="O516" s="370"/>
      <c r="P516" s="390"/>
      <c r="Q516" s="371"/>
    </row>
    <row r="517" spans="1:17" ht="14.4" customHeight="1" x14ac:dyDescent="0.3">
      <c r="A517" s="366" t="s">
        <v>398</v>
      </c>
      <c r="B517" s="367" t="s">
        <v>2152</v>
      </c>
      <c r="C517" s="367" t="s">
        <v>1937</v>
      </c>
      <c r="D517" s="367" t="s">
        <v>2610</v>
      </c>
      <c r="E517" s="367" t="s">
        <v>2611</v>
      </c>
      <c r="F517" s="370"/>
      <c r="G517" s="370"/>
      <c r="H517" s="370"/>
      <c r="I517" s="370"/>
      <c r="J517" s="370">
        <v>1</v>
      </c>
      <c r="K517" s="370">
        <v>2728</v>
      </c>
      <c r="L517" s="370"/>
      <c r="M517" s="370">
        <v>2728</v>
      </c>
      <c r="N517" s="370"/>
      <c r="O517" s="370"/>
      <c r="P517" s="390"/>
      <c r="Q517" s="371"/>
    </row>
    <row r="518" spans="1:17" ht="14.4" customHeight="1" x14ac:dyDescent="0.3">
      <c r="A518" s="366" t="s">
        <v>398</v>
      </c>
      <c r="B518" s="367" t="s">
        <v>2152</v>
      </c>
      <c r="C518" s="367" t="s">
        <v>1937</v>
      </c>
      <c r="D518" s="367" t="s">
        <v>2612</v>
      </c>
      <c r="E518" s="367" t="s">
        <v>2613</v>
      </c>
      <c r="F518" s="370"/>
      <c r="G518" s="370"/>
      <c r="H518" s="370"/>
      <c r="I518" s="370"/>
      <c r="J518" s="370">
        <v>1</v>
      </c>
      <c r="K518" s="370">
        <v>20033</v>
      </c>
      <c r="L518" s="370"/>
      <c r="M518" s="370">
        <v>20033</v>
      </c>
      <c r="N518" s="370"/>
      <c r="O518" s="370"/>
      <c r="P518" s="390"/>
      <c r="Q518" s="371"/>
    </row>
    <row r="519" spans="1:17" ht="14.4" customHeight="1" x14ac:dyDescent="0.3">
      <c r="A519" s="366" t="s">
        <v>398</v>
      </c>
      <c r="B519" s="367" t="s">
        <v>2152</v>
      </c>
      <c r="C519" s="367" t="s">
        <v>1937</v>
      </c>
      <c r="D519" s="367" t="s">
        <v>2141</v>
      </c>
      <c r="E519" s="367" t="s">
        <v>2142</v>
      </c>
      <c r="F519" s="370"/>
      <c r="G519" s="370"/>
      <c r="H519" s="370"/>
      <c r="I519" s="370"/>
      <c r="J519" s="370">
        <v>1</v>
      </c>
      <c r="K519" s="370">
        <v>2113</v>
      </c>
      <c r="L519" s="370"/>
      <c r="M519" s="370">
        <v>2113</v>
      </c>
      <c r="N519" s="370"/>
      <c r="O519" s="370"/>
      <c r="P519" s="390"/>
      <c r="Q519" s="371"/>
    </row>
    <row r="520" spans="1:17" ht="14.4" customHeight="1" x14ac:dyDescent="0.3">
      <c r="A520" s="366" t="s">
        <v>398</v>
      </c>
      <c r="B520" s="367" t="s">
        <v>2152</v>
      </c>
      <c r="C520" s="367" t="s">
        <v>1937</v>
      </c>
      <c r="D520" s="367" t="s">
        <v>2614</v>
      </c>
      <c r="E520" s="367" t="s">
        <v>2615</v>
      </c>
      <c r="F520" s="370"/>
      <c r="G520" s="370"/>
      <c r="H520" s="370"/>
      <c r="I520" s="370"/>
      <c r="J520" s="370">
        <v>1</v>
      </c>
      <c r="K520" s="370">
        <v>1982</v>
      </c>
      <c r="L520" s="370"/>
      <c r="M520" s="370">
        <v>1982</v>
      </c>
      <c r="N520" s="370"/>
      <c r="O520" s="370"/>
      <c r="P520" s="390"/>
      <c r="Q520" s="371"/>
    </row>
    <row r="521" spans="1:17" ht="14.4" customHeight="1" x14ac:dyDescent="0.3">
      <c r="A521" s="366" t="s">
        <v>398</v>
      </c>
      <c r="B521" s="367" t="s">
        <v>2152</v>
      </c>
      <c r="C521" s="367" t="s">
        <v>1937</v>
      </c>
      <c r="D521" s="367" t="s">
        <v>2616</v>
      </c>
      <c r="E521" s="367" t="s">
        <v>2617</v>
      </c>
      <c r="F521" s="370"/>
      <c r="G521" s="370"/>
      <c r="H521" s="370"/>
      <c r="I521" s="370"/>
      <c r="J521" s="370">
        <v>4</v>
      </c>
      <c r="K521" s="370">
        <v>11196</v>
      </c>
      <c r="L521" s="370"/>
      <c r="M521" s="370">
        <v>2799</v>
      </c>
      <c r="N521" s="370"/>
      <c r="O521" s="370"/>
      <c r="P521" s="390"/>
      <c r="Q521" s="371"/>
    </row>
    <row r="522" spans="1:17" ht="14.4" customHeight="1" x14ac:dyDescent="0.3">
      <c r="A522" s="366" t="s">
        <v>398</v>
      </c>
      <c r="B522" s="367" t="s">
        <v>2152</v>
      </c>
      <c r="C522" s="367" t="s">
        <v>1937</v>
      </c>
      <c r="D522" s="367" t="s">
        <v>2618</v>
      </c>
      <c r="E522" s="367" t="s">
        <v>2619</v>
      </c>
      <c r="F522" s="370"/>
      <c r="G522" s="370"/>
      <c r="H522" s="370"/>
      <c r="I522" s="370"/>
      <c r="J522" s="370">
        <v>1</v>
      </c>
      <c r="K522" s="370">
        <v>4201</v>
      </c>
      <c r="L522" s="370"/>
      <c r="M522" s="370">
        <v>4201</v>
      </c>
      <c r="N522" s="370"/>
      <c r="O522" s="370"/>
      <c r="P522" s="390"/>
      <c r="Q522" s="371"/>
    </row>
    <row r="523" spans="1:17" ht="14.4" customHeight="1" x14ac:dyDescent="0.3">
      <c r="A523" s="366" t="s">
        <v>398</v>
      </c>
      <c r="B523" s="367" t="s">
        <v>2620</v>
      </c>
      <c r="C523" s="367" t="s">
        <v>1937</v>
      </c>
      <c r="D523" s="367" t="s">
        <v>2621</v>
      </c>
      <c r="E523" s="367" t="s">
        <v>2622</v>
      </c>
      <c r="F523" s="370"/>
      <c r="G523" s="370"/>
      <c r="H523" s="370"/>
      <c r="I523" s="370"/>
      <c r="J523" s="370">
        <v>1</v>
      </c>
      <c r="K523" s="370">
        <v>5665</v>
      </c>
      <c r="L523" s="370"/>
      <c r="M523" s="370">
        <v>5665</v>
      </c>
      <c r="N523" s="370"/>
      <c r="O523" s="370"/>
      <c r="P523" s="390"/>
      <c r="Q523" s="371"/>
    </row>
    <row r="524" spans="1:17" ht="14.4" customHeight="1" x14ac:dyDescent="0.3">
      <c r="A524" s="366" t="s">
        <v>398</v>
      </c>
      <c r="B524" s="367" t="s">
        <v>2153</v>
      </c>
      <c r="C524" s="367" t="s">
        <v>1937</v>
      </c>
      <c r="D524" s="367" t="s">
        <v>2154</v>
      </c>
      <c r="E524" s="367" t="s">
        <v>2155</v>
      </c>
      <c r="F524" s="370">
        <v>16</v>
      </c>
      <c r="G524" s="370">
        <v>3680</v>
      </c>
      <c r="H524" s="370">
        <v>1</v>
      </c>
      <c r="I524" s="370">
        <v>230</v>
      </c>
      <c r="J524" s="370">
        <v>12</v>
      </c>
      <c r="K524" s="370">
        <v>2772</v>
      </c>
      <c r="L524" s="370">
        <v>0.75326086956521743</v>
      </c>
      <c r="M524" s="370">
        <v>231</v>
      </c>
      <c r="N524" s="370"/>
      <c r="O524" s="370"/>
      <c r="P524" s="390"/>
      <c r="Q524" s="371"/>
    </row>
    <row r="525" spans="1:17" ht="14.4" customHeight="1" x14ac:dyDescent="0.3">
      <c r="A525" s="366" t="s">
        <v>2623</v>
      </c>
      <c r="B525" s="367" t="s">
        <v>1897</v>
      </c>
      <c r="C525" s="367" t="s">
        <v>1937</v>
      </c>
      <c r="D525" s="367" t="s">
        <v>1944</v>
      </c>
      <c r="E525" s="367" t="s">
        <v>1945</v>
      </c>
      <c r="F525" s="370">
        <v>1</v>
      </c>
      <c r="G525" s="370">
        <v>34</v>
      </c>
      <c r="H525" s="370">
        <v>1</v>
      </c>
      <c r="I525" s="370">
        <v>34</v>
      </c>
      <c r="J525" s="370"/>
      <c r="K525" s="370"/>
      <c r="L525" s="370"/>
      <c r="M525" s="370"/>
      <c r="N525" s="370">
        <v>2</v>
      </c>
      <c r="O525" s="370">
        <v>68</v>
      </c>
      <c r="P525" s="390">
        <v>2</v>
      </c>
      <c r="Q525" s="371">
        <v>34</v>
      </c>
    </row>
    <row r="526" spans="1:17" ht="14.4" customHeight="1" x14ac:dyDescent="0.3">
      <c r="A526" s="366" t="s">
        <v>2623</v>
      </c>
      <c r="B526" s="367" t="s">
        <v>1897</v>
      </c>
      <c r="C526" s="367" t="s">
        <v>1937</v>
      </c>
      <c r="D526" s="367" t="s">
        <v>1948</v>
      </c>
      <c r="E526" s="367" t="s">
        <v>1949</v>
      </c>
      <c r="F526" s="370">
        <v>2</v>
      </c>
      <c r="G526" s="370">
        <v>150</v>
      </c>
      <c r="H526" s="370">
        <v>1</v>
      </c>
      <c r="I526" s="370">
        <v>75</v>
      </c>
      <c r="J526" s="370"/>
      <c r="K526" s="370"/>
      <c r="L526" s="370"/>
      <c r="M526" s="370"/>
      <c r="N526" s="370">
        <v>2</v>
      </c>
      <c r="O526" s="370">
        <v>162</v>
      </c>
      <c r="P526" s="390">
        <v>1.08</v>
      </c>
      <c r="Q526" s="371">
        <v>81</v>
      </c>
    </row>
    <row r="527" spans="1:17" ht="14.4" customHeight="1" x14ac:dyDescent="0.3">
      <c r="A527" s="366" t="s">
        <v>2623</v>
      </c>
      <c r="B527" s="367" t="s">
        <v>1897</v>
      </c>
      <c r="C527" s="367" t="s">
        <v>1937</v>
      </c>
      <c r="D527" s="367" t="s">
        <v>1976</v>
      </c>
      <c r="E527" s="367" t="s">
        <v>1977</v>
      </c>
      <c r="F527" s="370">
        <v>1</v>
      </c>
      <c r="G527" s="370">
        <v>654</v>
      </c>
      <c r="H527" s="370">
        <v>1</v>
      </c>
      <c r="I527" s="370">
        <v>654</v>
      </c>
      <c r="J527" s="370"/>
      <c r="K527" s="370"/>
      <c r="L527" s="370"/>
      <c r="M527" s="370"/>
      <c r="N527" s="370">
        <v>1</v>
      </c>
      <c r="O527" s="370">
        <v>659</v>
      </c>
      <c r="P527" s="390">
        <v>1.0076452599388379</v>
      </c>
      <c r="Q527" s="371">
        <v>659</v>
      </c>
    </row>
    <row r="528" spans="1:17" ht="14.4" customHeight="1" x14ac:dyDescent="0.3">
      <c r="A528" s="366" t="s">
        <v>2623</v>
      </c>
      <c r="B528" s="367" t="s">
        <v>1897</v>
      </c>
      <c r="C528" s="367" t="s">
        <v>1937</v>
      </c>
      <c r="D528" s="367" t="s">
        <v>2060</v>
      </c>
      <c r="E528" s="367" t="s">
        <v>2061</v>
      </c>
      <c r="F528" s="370"/>
      <c r="G528" s="370"/>
      <c r="H528" s="370"/>
      <c r="I528" s="370"/>
      <c r="J528" s="370"/>
      <c r="K528" s="370"/>
      <c r="L528" s="370"/>
      <c r="M528" s="370"/>
      <c r="N528" s="370">
        <v>0</v>
      </c>
      <c r="O528" s="370">
        <v>0</v>
      </c>
      <c r="P528" s="390"/>
      <c r="Q528" s="371"/>
    </row>
    <row r="529" spans="1:17" ht="14.4" customHeight="1" x14ac:dyDescent="0.3">
      <c r="A529" s="366" t="s">
        <v>2623</v>
      </c>
      <c r="B529" s="367" t="s">
        <v>1897</v>
      </c>
      <c r="C529" s="367" t="s">
        <v>1937</v>
      </c>
      <c r="D529" s="367" t="s">
        <v>2074</v>
      </c>
      <c r="E529" s="367" t="s">
        <v>2075</v>
      </c>
      <c r="F529" s="370">
        <v>4</v>
      </c>
      <c r="G529" s="370">
        <v>664</v>
      </c>
      <c r="H529" s="370">
        <v>1</v>
      </c>
      <c r="I529" s="370">
        <v>166</v>
      </c>
      <c r="J529" s="370"/>
      <c r="K529" s="370"/>
      <c r="L529" s="370"/>
      <c r="M529" s="370"/>
      <c r="N529" s="370">
        <v>2</v>
      </c>
      <c r="O529" s="370">
        <v>232</v>
      </c>
      <c r="P529" s="390">
        <v>0.3493975903614458</v>
      </c>
      <c r="Q529" s="371">
        <v>116</v>
      </c>
    </row>
    <row r="530" spans="1:17" ht="14.4" customHeight="1" x14ac:dyDescent="0.3">
      <c r="A530" s="366" t="s">
        <v>2623</v>
      </c>
      <c r="B530" s="367" t="s">
        <v>1897</v>
      </c>
      <c r="C530" s="367" t="s">
        <v>1937</v>
      </c>
      <c r="D530" s="367" t="s">
        <v>2076</v>
      </c>
      <c r="E530" s="367" t="s">
        <v>2077</v>
      </c>
      <c r="F530" s="370">
        <v>3</v>
      </c>
      <c r="G530" s="370">
        <v>993</v>
      </c>
      <c r="H530" s="370">
        <v>1</v>
      </c>
      <c r="I530" s="370">
        <v>331</v>
      </c>
      <c r="J530" s="370">
        <v>1</v>
      </c>
      <c r="K530" s="370">
        <v>332</v>
      </c>
      <c r="L530" s="370">
        <v>0.33434038267875127</v>
      </c>
      <c r="M530" s="370">
        <v>332</v>
      </c>
      <c r="N530" s="370">
        <v>2</v>
      </c>
      <c r="O530" s="370">
        <v>464</v>
      </c>
      <c r="P530" s="390">
        <v>0.46727089627391744</v>
      </c>
      <c r="Q530" s="371">
        <v>232</v>
      </c>
    </row>
    <row r="531" spans="1:17" ht="14.4" customHeight="1" x14ac:dyDescent="0.3">
      <c r="A531" s="366" t="s">
        <v>2623</v>
      </c>
      <c r="B531" s="367" t="s">
        <v>1897</v>
      </c>
      <c r="C531" s="367" t="s">
        <v>1937</v>
      </c>
      <c r="D531" s="367" t="s">
        <v>2100</v>
      </c>
      <c r="E531" s="367" t="s">
        <v>2101</v>
      </c>
      <c r="F531" s="370">
        <v>1</v>
      </c>
      <c r="G531" s="370">
        <v>1147</v>
      </c>
      <c r="H531" s="370">
        <v>1</v>
      </c>
      <c r="I531" s="370">
        <v>1147</v>
      </c>
      <c r="J531" s="370"/>
      <c r="K531" s="370"/>
      <c r="L531" s="370"/>
      <c r="M531" s="370"/>
      <c r="N531" s="370"/>
      <c r="O531" s="370"/>
      <c r="P531" s="390"/>
      <c r="Q531" s="371"/>
    </row>
    <row r="532" spans="1:17" ht="14.4" customHeight="1" x14ac:dyDescent="0.3">
      <c r="A532" s="366" t="s">
        <v>2624</v>
      </c>
      <c r="B532" s="367" t="s">
        <v>1897</v>
      </c>
      <c r="C532" s="367" t="s">
        <v>1922</v>
      </c>
      <c r="D532" s="367" t="s">
        <v>2385</v>
      </c>
      <c r="E532" s="367" t="s">
        <v>2386</v>
      </c>
      <c r="F532" s="370"/>
      <c r="G532" s="370"/>
      <c r="H532" s="370"/>
      <c r="I532" s="370"/>
      <c r="J532" s="370"/>
      <c r="K532" s="370"/>
      <c r="L532" s="370"/>
      <c r="M532" s="370"/>
      <c r="N532" s="370">
        <v>0</v>
      </c>
      <c r="O532" s="370">
        <v>0</v>
      </c>
      <c r="P532" s="390"/>
      <c r="Q532" s="371"/>
    </row>
    <row r="533" spans="1:17" ht="14.4" customHeight="1" x14ac:dyDescent="0.3">
      <c r="A533" s="366" t="s">
        <v>2624</v>
      </c>
      <c r="B533" s="367" t="s">
        <v>1897</v>
      </c>
      <c r="C533" s="367" t="s">
        <v>1922</v>
      </c>
      <c r="D533" s="367" t="s">
        <v>2625</v>
      </c>
      <c r="E533" s="367" t="s">
        <v>2626</v>
      </c>
      <c r="F533" s="370"/>
      <c r="G533" s="370"/>
      <c r="H533" s="370"/>
      <c r="I533" s="370"/>
      <c r="J533" s="370"/>
      <c r="K533" s="370"/>
      <c r="L533" s="370"/>
      <c r="M533" s="370"/>
      <c r="N533" s="370">
        <v>0</v>
      </c>
      <c r="O533" s="370">
        <v>0</v>
      </c>
      <c r="P533" s="390"/>
      <c r="Q533" s="371"/>
    </row>
    <row r="534" spans="1:17" ht="14.4" customHeight="1" x14ac:dyDescent="0.3">
      <c r="A534" s="366" t="s">
        <v>2624</v>
      </c>
      <c r="B534" s="367" t="s">
        <v>1897</v>
      </c>
      <c r="C534" s="367" t="s">
        <v>1937</v>
      </c>
      <c r="D534" s="367" t="s">
        <v>1942</v>
      </c>
      <c r="E534" s="367" t="s">
        <v>1943</v>
      </c>
      <c r="F534" s="370"/>
      <c r="G534" s="370"/>
      <c r="H534" s="370"/>
      <c r="I534" s="370"/>
      <c r="J534" s="370">
        <v>1</v>
      </c>
      <c r="K534" s="370">
        <v>0</v>
      </c>
      <c r="L534" s="370"/>
      <c r="M534" s="370">
        <v>0</v>
      </c>
      <c r="N534" s="370"/>
      <c r="O534" s="370"/>
      <c r="P534" s="390"/>
      <c r="Q534" s="371"/>
    </row>
    <row r="535" spans="1:17" ht="14.4" customHeight="1" x14ac:dyDescent="0.3">
      <c r="A535" s="366" t="s">
        <v>2624</v>
      </c>
      <c r="B535" s="367" t="s">
        <v>1897</v>
      </c>
      <c r="C535" s="367" t="s">
        <v>1937</v>
      </c>
      <c r="D535" s="367" t="s">
        <v>1944</v>
      </c>
      <c r="E535" s="367" t="s">
        <v>1945</v>
      </c>
      <c r="F535" s="370">
        <v>1</v>
      </c>
      <c r="G535" s="370">
        <v>34</v>
      </c>
      <c r="H535" s="370">
        <v>1</v>
      </c>
      <c r="I535" s="370">
        <v>34</v>
      </c>
      <c r="J535" s="370"/>
      <c r="K535" s="370"/>
      <c r="L535" s="370"/>
      <c r="M535" s="370"/>
      <c r="N535" s="370">
        <v>4</v>
      </c>
      <c r="O535" s="370">
        <v>136</v>
      </c>
      <c r="P535" s="390">
        <v>4</v>
      </c>
      <c r="Q535" s="371">
        <v>34</v>
      </c>
    </row>
    <row r="536" spans="1:17" ht="14.4" customHeight="1" x14ac:dyDescent="0.3">
      <c r="A536" s="366" t="s">
        <v>2624</v>
      </c>
      <c r="B536" s="367" t="s">
        <v>1897</v>
      </c>
      <c r="C536" s="367" t="s">
        <v>1937</v>
      </c>
      <c r="D536" s="367" t="s">
        <v>1948</v>
      </c>
      <c r="E536" s="367" t="s">
        <v>1949</v>
      </c>
      <c r="F536" s="370"/>
      <c r="G536" s="370"/>
      <c r="H536" s="370"/>
      <c r="I536" s="370"/>
      <c r="J536" s="370"/>
      <c r="K536" s="370"/>
      <c r="L536" s="370"/>
      <c r="M536" s="370"/>
      <c r="N536" s="370">
        <v>3</v>
      </c>
      <c r="O536" s="370">
        <v>243</v>
      </c>
      <c r="P536" s="390"/>
      <c r="Q536" s="371">
        <v>81</v>
      </c>
    </row>
    <row r="537" spans="1:17" ht="14.4" customHeight="1" x14ac:dyDescent="0.3">
      <c r="A537" s="366" t="s">
        <v>2624</v>
      </c>
      <c r="B537" s="367" t="s">
        <v>1897</v>
      </c>
      <c r="C537" s="367" t="s">
        <v>1937</v>
      </c>
      <c r="D537" s="367" t="s">
        <v>1968</v>
      </c>
      <c r="E537" s="367" t="s">
        <v>1969</v>
      </c>
      <c r="F537" s="370"/>
      <c r="G537" s="370"/>
      <c r="H537" s="370"/>
      <c r="I537" s="370"/>
      <c r="J537" s="370"/>
      <c r="K537" s="370"/>
      <c r="L537" s="370"/>
      <c r="M537" s="370"/>
      <c r="N537" s="370">
        <v>1</v>
      </c>
      <c r="O537" s="370">
        <v>1043</v>
      </c>
      <c r="P537" s="390"/>
      <c r="Q537" s="371">
        <v>1043</v>
      </c>
    </row>
    <row r="538" spans="1:17" ht="14.4" customHeight="1" x14ac:dyDescent="0.3">
      <c r="A538" s="366" t="s">
        <v>2624</v>
      </c>
      <c r="B538" s="367" t="s">
        <v>1897</v>
      </c>
      <c r="C538" s="367" t="s">
        <v>1937</v>
      </c>
      <c r="D538" s="367" t="s">
        <v>1988</v>
      </c>
      <c r="E538" s="367" t="s">
        <v>1989</v>
      </c>
      <c r="F538" s="370"/>
      <c r="G538" s="370"/>
      <c r="H538" s="370"/>
      <c r="I538" s="370"/>
      <c r="J538" s="370"/>
      <c r="K538" s="370"/>
      <c r="L538" s="370"/>
      <c r="M538" s="370"/>
      <c r="N538" s="370">
        <v>2</v>
      </c>
      <c r="O538" s="370">
        <v>702</v>
      </c>
      <c r="P538" s="390"/>
      <c r="Q538" s="371">
        <v>351</v>
      </c>
    </row>
    <row r="539" spans="1:17" ht="14.4" customHeight="1" x14ac:dyDescent="0.3">
      <c r="A539" s="366" t="s">
        <v>2624</v>
      </c>
      <c r="B539" s="367" t="s">
        <v>1897</v>
      </c>
      <c r="C539" s="367" t="s">
        <v>1937</v>
      </c>
      <c r="D539" s="367" t="s">
        <v>2008</v>
      </c>
      <c r="E539" s="367" t="s">
        <v>2009</v>
      </c>
      <c r="F539" s="370"/>
      <c r="G539" s="370"/>
      <c r="H539" s="370"/>
      <c r="I539" s="370"/>
      <c r="J539" s="370"/>
      <c r="K539" s="370"/>
      <c r="L539" s="370"/>
      <c r="M539" s="370"/>
      <c r="N539" s="370">
        <v>0</v>
      </c>
      <c r="O539" s="370">
        <v>0</v>
      </c>
      <c r="P539" s="390"/>
      <c r="Q539" s="371"/>
    </row>
    <row r="540" spans="1:17" ht="14.4" customHeight="1" x14ac:dyDescent="0.3">
      <c r="A540" s="366" t="s">
        <v>2624</v>
      </c>
      <c r="B540" s="367" t="s">
        <v>1897</v>
      </c>
      <c r="C540" s="367" t="s">
        <v>1937</v>
      </c>
      <c r="D540" s="367" t="s">
        <v>2012</v>
      </c>
      <c r="E540" s="367" t="s">
        <v>2013</v>
      </c>
      <c r="F540" s="370"/>
      <c r="G540" s="370"/>
      <c r="H540" s="370"/>
      <c r="I540" s="370"/>
      <c r="J540" s="370"/>
      <c r="K540" s="370"/>
      <c r="L540" s="370"/>
      <c r="M540" s="370"/>
      <c r="N540" s="370">
        <v>1</v>
      </c>
      <c r="O540" s="370">
        <v>2000</v>
      </c>
      <c r="P540" s="390"/>
      <c r="Q540" s="371">
        <v>2000</v>
      </c>
    </row>
    <row r="541" spans="1:17" ht="14.4" customHeight="1" x14ac:dyDescent="0.3">
      <c r="A541" s="366" t="s">
        <v>2624</v>
      </c>
      <c r="B541" s="367" t="s">
        <v>1897</v>
      </c>
      <c r="C541" s="367" t="s">
        <v>1937</v>
      </c>
      <c r="D541" s="367" t="s">
        <v>2022</v>
      </c>
      <c r="E541" s="367" t="s">
        <v>2023</v>
      </c>
      <c r="F541" s="370"/>
      <c r="G541" s="370"/>
      <c r="H541" s="370"/>
      <c r="I541" s="370"/>
      <c r="J541" s="370"/>
      <c r="K541" s="370"/>
      <c r="L541" s="370"/>
      <c r="M541" s="370"/>
      <c r="N541" s="370">
        <v>0</v>
      </c>
      <c r="O541" s="370">
        <v>0</v>
      </c>
      <c r="P541" s="390"/>
      <c r="Q541" s="371"/>
    </row>
    <row r="542" spans="1:17" ht="14.4" customHeight="1" x14ac:dyDescent="0.3">
      <c r="A542" s="366" t="s">
        <v>2624</v>
      </c>
      <c r="B542" s="367" t="s">
        <v>1897</v>
      </c>
      <c r="C542" s="367" t="s">
        <v>1937</v>
      </c>
      <c r="D542" s="367" t="s">
        <v>2038</v>
      </c>
      <c r="E542" s="367" t="s">
        <v>2039</v>
      </c>
      <c r="F542" s="370"/>
      <c r="G542" s="370"/>
      <c r="H542" s="370"/>
      <c r="I542" s="370"/>
      <c r="J542" s="370"/>
      <c r="K542" s="370"/>
      <c r="L542" s="370"/>
      <c r="M542" s="370"/>
      <c r="N542" s="370">
        <v>1</v>
      </c>
      <c r="O542" s="370">
        <v>1001</v>
      </c>
      <c r="P542" s="390"/>
      <c r="Q542" s="371">
        <v>1001</v>
      </c>
    </row>
    <row r="543" spans="1:17" ht="14.4" customHeight="1" x14ac:dyDescent="0.3">
      <c r="A543" s="366" t="s">
        <v>2624</v>
      </c>
      <c r="B543" s="367" t="s">
        <v>1897</v>
      </c>
      <c r="C543" s="367" t="s">
        <v>1937</v>
      </c>
      <c r="D543" s="367" t="s">
        <v>2040</v>
      </c>
      <c r="E543" s="367" t="s">
        <v>2041</v>
      </c>
      <c r="F543" s="370"/>
      <c r="G543" s="370"/>
      <c r="H543" s="370"/>
      <c r="I543" s="370"/>
      <c r="J543" s="370"/>
      <c r="K543" s="370"/>
      <c r="L543" s="370"/>
      <c r="M543" s="370"/>
      <c r="N543" s="370">
        <v>1</v>
      </c>
      <c r="O543" s="370">
        <v>1653</v>
      </c>
      <c r="P543" s="390"/>
      <c r="Q543" s="371">
        <v>1653</v>
      </c>
    </row>
    <row r="544" spans="1:17" ht="14.4" customHeight="1" x14ac:dyDescent="0.3">
      <c r="A544" s="366" t="s">
        <v>2624</v>
      </c>
      <c r="B544" s="367" t="s">
        <v>1897</v>
      </c>
      <c r="C544" s="367" t="s">
        <v>1937</v>
      </c>
      <c r="D544" s="367" t="s">
        <v>2044</v>
      </c>
      <c r="E544" s="367" t="s">
        <v>2017</v>
      </c>
      <c r="F544" s="370"/>
      <c r="G544" s="370"/>
      <c r="H544" s="370"/>
      <c r="I544" s="370"/>
      <c r="J544" s="370"/>
      <c r="K544" s="370"/>
      <c r="L544" s="370"/>
      <c r="M544" s="370"/>
      <c r="N544" s="370">
        <v>4</v>
      </c>
      <c r="O544" s="370">
        <v>2672</v>
      </c>
      <c r="P544" s="390"/>
      <c r="Q544" s="371">
        <v>668</v>
      </c>
    </row>
    <row r="545" spans="1:17" ht="14.4" customHeight="1" x14ac:dyDescent="0.3">
      <c r="A545" s="366" t="s">
        <v>2624</v>
      </c>
      <c r="B545" s="367" t="s">
        <v>1897</v>
      </c>
      <c r="C545" s="367" t="s">
        <v>1937</v>
      </c>
      <c r="D545" s="367" t="s">
        <v>2058</v>
      </c>
      <c r="E545" s="367" t="s">
        <v>2059</v>
      </c>
      <c r="F545" s="370"/>
      <c r="G545" s="370"/>
      <c r="H545" s="370"/>
      <c r="I545" s="370"/>
      <c r="J545" s="370"/>
      <c r="K545" s="370"/>
      <c r="L545" s="370"/>
      <c r="M545" s="370"/>
      <c r="N545" s="370">
        <v>1</v>
      </c>
      <c r="O545" s="370">
        <v>1796</v>
      </c>
      <c r="P545" s="390"/>
      <c r="Q545" s="371">
        <v>1796</v>
      </c>
    </row>
    <row r="546" spans="1:17" ht="14.4" customHeight="1" x14ac:dyDescent="0.3">
      <c r="A546" s="366" t="s">
        <v>2624</v>
      </c>
      <c r="B546" s="367" t="s">
        <v>1897</v>
      </c>
      <c r="C546" s="367" t="s">
        <v>1937</v>
      </c>
      <c r="D546" s="367" t="s">
        <v>2064</v>
      </c>
      <c r="E546" s="367" t="s">
        <v>2065</v>
      </c>
      <c r="F546" s="370"/>
      <c r="G546" s="370"/>
      <c r="H546" s="370"/>
      <c r="I546" s="370"/>
      <c r="J546" s="370"/>
      <c r="K546" s="370"/>
      <c r="L546" s="370"/>
      <c r="M546" s="370"/>
      <c r="N546" s="370">
        <v>1</v>
      </c>
      <c r="O546" s="370">
        <v>241</v>
      </c>
      <c r="P546" s="390"/>
      <c r="Q546" s="371">
        <v>241</v>
      </c>
    </row>
    <row r="547" spans="1:17" ht="14.4" customHeight="1" x14ac:dyDescent="0.3">
      <c r="A547" s="366" t="s">
        <v>2624</v>
      </c>
      <c r="B547" s="367" t="s">
        <v>1897</v>
      </c>
      <c r="C547" s="367" t="s">
        <v>1937</v>
      </c>
      <c r="D547" s="367" t="s">
        <v>2070</v>
      </c>
      <c r="E547" s="367" t="s">
        <v>2071</v>
      </c>
      <c r="F547" s="370"/>
      <c r="G547" s="370"/>
      <c r="H547" s="370"/>
      <c r="I547" s="370"/>
      <c r="J547" s="370"/>
      <c r="K547" s="370"/>
      <c r="L547" s="370"/>
      <c r="M547" s="370"/>
      <c r="N547" s="370">
        <v>1</v>
      </c>
      <c r="O547" s="370">
        <v>1576</v>
      </c>
      <c r="P547" s="390"/>
      <c r="Q547" s="371">
        <v>1576</v>
      </c>
    </row>
    <row r="548" spans="1:17" ht="14.4" customHeight="1" x14ac:dyDescent="0.3">
      <c r="A548" s="366" t="s">
        <v>2624</v>
      </c>
      <c r="B548" s="367" t="s">
        <v>1897</v>
      </c>
      <c r="C548" s="367" t="s">
        <v>1937</v>
      </c>
      <c r="D548" s="367" t="s">
        <v>2072</v>
      </c>
      <c r="E548" s="367" t="s">
        <v>2073</v>
      </c>
      <c r="F548" s="370"/>
      <c r="G548" s="370"/>
      <c r="H548" s="370"/>
      <c r="I548" s="370"/>
      <c r="J548" s="370"/>
      <c r="K548" s="370"/>
      <c r="L548" s="370"/>
      <c r="M548" s="370"/>
      <c r="N548" s="370">
        <v>1</v>
      </c>
      <c r="O548" s="370">
        <v>623</v>
      </c>
      <c r="P548" s="390"/>
      <c r="Q548" s="371">
        <v>623</v>
      </c>
    </row>
    <row r="549" spans="1:17" ht="14.4" customHeight="1" x14ac:dyDescent="0.3">
      <c r="A549" s="366" t="s">
        <v>2624</v>
      </c>
      <c r="B549" s="367" t="s">
        <v>1897</v>
      </c>
      <c r="C549" s="367" t="s">
        <v>1937</v>
      </c>
      <c r="D549" s="367" t="s">
        <v>2074</v>
      </c>
      <c r="E549" s="367" t="s">
        <v>2075</v>
      </c>
      <c r="F549" s="370">
        <v>5</v>
      </c>
      <c r="G549" s="370">
        <v>830</v>
      </c>
      <c r="H549" s="370">
        <v>1</v>
      </c>
      <c r="I549" s="370">
        <v>166</v>
      </c>
      <c r="J549" s="370">
        <v>9</v>
      </c>
      <c r="K549" s="370">
        <v>1503</v>
      </c>
      <c r="L549" s="370">
        <v>1.8108433734939759</v>
      </c>
      <c r="M549" s="370">
        <v>167</v>
      </c>
      <c r="N549" s="370">
        <v>19</v>
      </c>
      <c r="O549" s="370">
        <v>2204</v>
      </c>
      <c r="P549" s="390">
        <v>2.6554216867469878</v>
      </c>
      <c r="Q549" s="371">
        <v>116</v>
      </c>
    </row>
    <row r="550" spans="1:17" ht="14.4" customHeight="1" x14ac:dyDescent="0.3">
      <c r="A550" s="366" t="s">
        <v>2624</v>
      </c>
      <c r="B550" s="367" t="s">
        <v>1897</v>
      </c>
      <c r="C550" s="367" t="s">
        <v>1937</v>
      </c>
      <c r="D550" s="367" t="s">
        <v>2076</v>
      </c>
      <c r="E550" s="367" t="s">
        <v>2077</v>
      </c>
      <c r="F550" s="370">
        <v>7</v>
      </c>
      <c r="G550" s="370">
        <v>2317</v>
      </c>
      <c r="H550" s="370">
        <v>1</v>
      </c>
      <c r="I550" s="370">
        <v>331</v>
      </c>
      <c r="J550" s="370">
        <v>4</v>
      </c>
      <c r="K550" s="370">
        <v>1328</v>
      </c>
      <c r="L550" s="370">
        <v>0.57315494173500214</v>
      </c>
      <c r="M550" s="370">
        <v>332</v>
      </c>
      <c r="N550" s="370">
        <v>7</v>
      </c>
      <c r="O550" s="370">
        <v>1624</v>
      </c>
      <c r="P550" s="390">
        <v>0.70090634441087618</v>
      </c>
      <c r="Q550" s="371">
        <v>232</v>
      </c>
    </row>
    <row r="551" spans="1:17" ht="14.4" customHeight="1" x14ac:dyDescent="0.3">
      <c r="A551" s="366" t="s">
        <v>2624</v>
      </c>
      <c r="B551" s="367" t="s">
        <v>1897</v>
      </c>
      <c r="C551" s="367" t="s">
        <v>1937</v>
      </c>
      <c r="D551" s="367" t="s">
        <v>2186</v>
      </c>
      <c r="E551" s="367" t="s">
        <v>2187</v>
      </c>
      <c r="F551" s="370"/>
      <c r="G551" s="370"/>
      <c r="H551" s="370"/>
      <c r="I551" s="370"/>
      <c r="J551" s="370">
        <v>2</v>
      </c>
      <c r="K551" s="370">
        <v>2366</v>
      </c>
      <c r="L551" s="370"/>
      <c r="M551" s="370">
        <v>1183</v>
      </c>
      <c r="N551" s="370">
        <v>1</v>
      </c>
      <c r="O551" s="370">
        <v>1186</v>
      </c>
      <c r="P551" s="390"/>
      <c r="Q551" s="371">
        <v>1186</v>
      </c>
    </row>
    <row r="552" spans="1:17" ht="14.4" customHeight="1" x14ac:dyDescent="0.3">
      <c r="A552" s="366" t="s">
        <v>2624</v>
      </c>
      <c r="B552" s="367" t="s">
        <v>1897</v>
      </c>
      <c r="C552" s="367" t="s">
        <v>1937</v>
      </c>
      <c r="D552" s="367" t="s">
        <v>2143</v>
      </c>
      <c r="E552" s="367" t="s">
        <v>2144</v>
      </c>
      <c r="F552" s="370"/>
      <c r="G552" s="370"/>
      <c r="H552" s="370"/>
      <c r="I552" s="370"/>
      <c r="J552" s="370"/>
      <c r="K552" s="370"/>
      <c r="L552" s="370"/>
      <c r="M552" s="370"/>
      <c r="N552" s="370">
        <v>0</v>
      </c>
      <c r="O552" s="370">
        <v>0</v>
      </c>
      <c r="P552" s="390"/>
      <c r="Q552" s="371"/>
    </row>
    <row r="553" spans="1:17" ht="14.4" customHeight="1" x14ac:dyDescent="0.3">
      <c r="A553" s="366" t="s">
        <v>2624</v>
      </c>
      <c r="B553" s="367" t="s">
        <v>2152</v>
      </c>
      <c r="C553" s="367" t="s">
        <v>1937</v>
      </c>
      <c r="D553" s="367" t="s">
        <v>2223</v>
      </c>
      <c r="E553" s="367" t="s">
        <v>2224</v>
      </c>
      <c r="F553" s="370"/>
      <c r="G553" s="370"/>
      <c r="H553" s="370"/>
      <c r="I553" s="370"/>
      <c r="J553" s="370">
        <v>1</v>
      </c>
      <c r="K553" s="370">
        <v>1525</v>
      </c>
      <c r="L553" s="370"/>
      <c r="M553" s="370">
        <v>1525</v>
      </c>
      <c r="N553" s="370"/>
      <c r="O553" s="370"/>
      <c r="P553" s="390"/>
      <c r="Q553" s="371"/>
    </row>
    <row r="554" spans="1:17" ht="14.4" customHeight="1" x14ac:dyDescent="0.3">
      <c r="A554" s="366" t="s">
        <v>2624</v>
      </c>
      <c r="B554" s="367" t="s">
        <v>2152</v>
      </c>
      <c r="C554" s="367" t="s">
        <v>1937</v>
      </c>
      <c r="D554" s="367" t="s">
        <v>2058</v>
      </c>
      <c r="E554" s="367" t="s">
        <v>2059</v>
      </c>
      <c r="F554" s="370"/>
      <c r="G554" s="370"/>
      <c r="H554" s="370"/>
      <c r="I554" s="370"/>
      <c r="J554" s="370">
        <v>1</v>
      </c>
      <c r="K554" s="370">
        <v>1793</v>
      </c>
      <c r="L554" s="370"/>
      <c r="M554" s="370">
        <v>1793</v>
      </c>
      <c r="N554" s="370"/>
      <c r="O554" s="370"/>
      <c r="P554" s="390"/>
      <c r="Q554" s="371"/>
    </row>
    <row r="555" spans="1:17" ht="14.4" customHeight="1" x14ac:dyDescent="0.3">
      <c r="A555" s="366" t="s">
        <v>2624</v>
      </c>
      <c r="B555" s="367" t="s">
        <v>2152</v>
      </c>
      <c r="C555" s="367" t="s">
        <v>1937</v>
      </c>
      <c r="D555" s="367" t="s">
        <v>2501</v>
      </c>
      <c r="E555" s="367" t="s">
        <v>2502</v>
      </c>
      <c r="F555" s="370"/>
      <c r="G555" s="370"/>
      <c r="H555" s="370"/>
      <c r="I555" s="370"/>
      <c r="J555" s="370">
        <v>1</v>
      </c>
      <c r="K555" s="370">
        <v>684</v>
      </c>
      <c r="L555" s="370"/>
      <c r="M555" s="370">
        <v>684</v>
      </c>
      <c r="N555" s="370"/>
      <c r="O555" s="370"/>
      <c r="P555" s="390"/>
      <c r="Q555" s="371"/>
    </row>
    <row r="556" spans="1:17" ht="14.4" customHeight="1" x14ac:dyDescent="0.3">
      <c r="A556" s="366" t="s">
        <v>2627</v>
      </c>
      <c r="B556" s="367" t="s">
        <v>1897</v>
      </c>
      <c r="C556" s="367" t="s">
        <v>1937</v>
      </c>
      <c r="D556" s="367" t="s">
        <v>1948</v>
      </c>
      <c r="E556" s="367" t="s">
        <v>1949</v>
      </c>
      <c r="F556" s="370"/>
      <c r="G556" s="370"/>
      <c r="H556" s="370"/>
      <c r="I556" s="370"/>
      <c r="J556" s="370"/>
      <c r="K556" s="370"/>
      <c r="L556" s="370"/>
      <c r="M556" s="370"/>
      <c r="N556" s="370">
        <v>1</v>
      </c>
      <c r="O556" s="370">
        <v>81</v>
      </c>
      <c r="P556" s="390"/>
      <c r="Q556" s="371">
        <v>81</v>
      </c>
    </row>
    <row r="557" spans="1:17" ht="14.4" customHeight="1" x14ac:dyDescent="0.3">
      <c r="A557" s="366" t="s">
        <v>2627</v>
      </c>
      <c r="B557" s="367" t="s">
        <v>1897</v>
      </c>
      <c r="C557" s="367" t="s">
        <v>1937</v>
      </c>
      <c r="D557" s="367" t="s">
        <v>1976</v>
      </c>
      <c r="E557" s="367" t="s">
        <v>1977</v>
      </c>
      <c r="F557" s="370"/>
      <c r="G557" s="370"/>
      <c r="H557" s="370"/>
      <c r="I557" s="370"/>
      <c r="J557" s="370"/>
      <c r="K557" s="370"/>
      <c r="L557" s="370"/>
      <c r="M557" s="370"/>
      <c r="N557" s="370">
        <v>6</v>
      </c>
      <c r="O557" s="370">
        <v>3954</v>
      </c>
      <c r="P557" s="390"/>
      <c r="Q557" s="371">
        <v>659</v>
      </c>
    </row>
    <row r="558" spans="1:17" ht="14.4" customHeight="1" x14ac:dyDescent="0.3">
      <c r="A558" s="366" t="s">
        <v>2627</v>
      </c>
      <c r="B558" s="367" t="s">
        <v>1897</v>
      </c>
      <c r="C558" s="367" t="s">
        <v>1937</v>
      </c>
      <c r="D558" s="367" t="s">
        <v>2018</v>
      </c>
      <c r="E558" s="367" t="s">
        <v>2019</v>
      </c>
      <c r="F558" s="370"/>
      <c r="G558" s="370"/>
      <c r="H558" s="370"/>
      <c r="I558" s="370"/>
      <c r="J558" s="370"/>
      <c r="K558" s="370"/>
      <c r="L558" s="370"/>
      <c r="M558" s="370"/>
      <c r="N558" s="370">
        <v>2</v>
      </c>
      <c r="O558" s="370">
        <v>1368</v>
      </c>
      <c r="P558" s="390"/>
      <c r="Q558" s="371">
        <v>684</v>
      </c>
    </row>
    <row r="559" spans="1:17" ht="14.4" customHeight="1" x14ac:dyDescent="0.3">
      <c r="A559" s="366" t="s">
        <v>2627</v>
      </c>
      <c r="B559" s="367" t="s">
        <v>1897</v>
      </c>
      <c r="C559" s="367" t="s">
        <v>1937</v>
      </c>
      <c r="D559" s="367" t="s">
        <v>2076</v>
      </c>
      <c r="E559" s="367" t="s">
        <v>2077</v>
      </c>
      <c r="F559" s="370">
        <v>2</v>
      </c>
      <c r="G559" s="370">
        <v>662</v>
      </c>
      <c r="H559" s="370">
        <v>1</v>
      </c>
      <c r="I559" s="370">
        <v>331</v>
      </c>
      <c r="J559" s="370"/>
      <c r="K559" s="370"/>
      <c r="L559" s="370"/>
      <c r="M559" s="370"/>
      <c r="N559" s="370">
        <v>1</v>
      </c>
      <c r="O559" s="370">
        <v>232</v>
      </c>
      <c r="P559" s="390">
        <v>0.35045317220543809</v>
      </c>
      <c r="Q559" s="371">
        <v>232</v>
      </c>
    </row>
    <row r="560" spans="1:17" ht="14.4" customHeight="1" x14ac:dyDescent="0.3">
      <c r="A560" s="366" t="s">
        <v>2628</v>
      </c>
      <c r="B560" s="367" t="s">
        <v>1897</v>
      </c>
      <c r="C560" s="367" t="s">
        <v>1937</v>
      </c>
      <c r="D560" s="367" t="s">
        <v>1944</v>
      </c>
      <c r="E560" s="367" t="s">
        <v>1945</v>
      </c>
      <c r="F560" s="370">
        <v>1</v>
      </c>
      <c r="G560" s="370">
        <v>34</v>
      </c>
      <c r="H560" s="370">
        <v>1</v>
      </c>
      <c r="I560" s="370">
        <v>34</v>
      </c>
      <c r="J560" s="370">
        <v>1</v>
      </c>
      <c r="K560" s="370">
        <v>34</v>
      </c>
      <c r="L560" s="370">
        <v>1</v>
      </c>
      <c r="M560" s="370">
        <v>34</v>
      </c>
      <c r="N560" s="370"/>
      <c r="O560" s="370"/>
      <c r="P560" s="390"/>
      <c r="Q560" s="371"/>
    </row>
    <row r="561" spans="1:17" ht="14.4" customHeight="1" x14ac:dyDescent="0.3">
      <c r="A561" s="366" t="s">
        <v>2628</v>
      </c>
      <c r="B561" s="367" t="s">
        <v>1897</v>
      </c>
      <c r="C561" s="367" t="s">
        <v>1937</v>
      </c>
      <c r="D561" s="367" t="s">
        <v>1988</v>
      </c>
      <c r="E561" s="367" t="s">
        <v>1989</v>
      </c>
      <c r="F561" s="370"/>
      <c r="G561" s="370"/>
      <c r="H561" s="370"/>
      <c r="I561" s="370"/>
      <c r="J561" s="370"/>
      <c r="K561" s="370"/>
      <c r="L561" s="370"/>
      <c r="M561" s="370"/>
      <c r="N561" s="370">
        <v>1</v>
      </c>
      <c r="O561" s="370">
        <v>351</v>
      </c>
      <c r="P561" s="390"/>
      <c r="Q561" s="371">
        <v>351</v>
      </c>
    </row>
    <row r="562" spans="1:17" ht="14.4" customHeight="1" x14ac:dyDescent="0.3">
      <c r="A562" s="366" t="s">
        <v>2628</v>
      </c>
      <c r="B562" s="367" t="s">
        <v>1897</v>
      </c>
      <c r="C562" s="367" t="s">
        <v>1937</v>
      </c>
      <c r="D562" s="367" t="s">
        <v>2040</v>
      </c>
      <c r="E562" s="367" t="s">
        <v>2041</v>
      </c>
      <c r="F562" s="370"/>
      <c r="G562" s="370"/>
      <c r="H562" s="370"/>
      <c r="I562" s="370"/>
      <c r="J562" s="370"/>
      <c r="K562" s="370"/>
      <c r="L562" s="370"/>
      <c r="M562" s="370"/>
      <c r="N562" s="370">
        <v>2</v>
      </c>
      <c r="O562" s="370">
        <v>3306</v>
      </c>
      <c r="P562" s="390"/>
      <c r="Q562" s="371">
        <v>1653</v>
      </c>
    </row>
    <row r="563" spans="1:17" ht="14.4" customHeight="1" x14ac:dyDescent="0.3">
      <c r="A563" s="366" t="s">
        <v>2628</v>
      </c>
      <c r="B563" s="367" t="s">
        <v>1897</v>
      </c>
      <c r="C563" s="367" t="s">
        <v>1937</v>
      </c>
      <c r="D563" s="367" t="s">
        <v>2044</v>
      </c>
      <c r="E563" s="367" t="s">
        <v>2017</v>
      </c>
      <c r="F563" s="370"/>
      <c r="G563" s="370"/>
      <c r="H563" s="370"/>
      <c r="I563" s="370"/>
      <c r="J563" s="370"/>
      <c r="K563" s="370"/>
      <c r="L563" s="370"/>
      <c r="M563" s="370"/>
      <c r="N563" s="370">
        <v>3</v>
      </c>
      <c r="O563" s="370">
        <v>2004</v>
      </c>
      <c r="P563" s="390"/>
      <c r="Q563" s="371">
        <v>668</v>
      </c>
    </row>
    <row r="564" spans="1:17" ht="14.4" customHeight="1" x14ac:dyDescent="0.3">
      <c r="A564" s="366" t="s">
        <v>2628</v>
      </c>
      <c r="B564" s="367" t="s">
        <v>1897</v>
      </c>
      <c r="C564" s="367" t="s">
        <v>1937</v>
      </c>
      <c r="D564" s="367" t="s">
        <v>2064</v>
      </c>
      <c r="E564" s="367" t="s">
        <v>2065</v>
      </c>
      <c r="F564" s="370"/>
      <c r="G564" s="370"/>
      <c r="H564" s="370"/>
      <c r="I564" s="370"/>
      <c r="J564" s="370"/>
      <c r="K564" s="370"/>
      <c r="L564" s="370"/>
      <c r="M564" s="370"/>
      <c r="N564" s="370">
        <v>1</v>
      </c>
      <c r="O564" s="370">
        <v>241</v>
      </c>
      <c r="P564" s="390"/>
      <c r="Q564" s="371">
        <v>241</v>
      </c>
    </row>
    <row r="565" spans="1:17" ht="14.4" customHeight="1" x14ac:dyDescent="0.3">
      <c r="A565" s="366" t="s">
        <v>2628</v>
      </c>
      <c r="B565" s="367" t="s">
        <v>1897</v>
      </c>
      <c r="C565" s="367" t="s">
        <v>1937</v>
      </c>
      <c r="D565" s="367" t="s">
        <v>2072</v>
      </c>
      <c r="E565" s="367" t="s">
        <v>2073</v>
      </c>
      <c r="F565" s="370"/>
      <c r="G565" s="370"/>
      <c r="H565" s="370"/>
      <c r="I565" s="370"/>
      <c r="J565" s="370"/>
      <c r="K565" s="370"/>
      <c r="L565" s="370"/>
      <c r="M565" s="370"/>
      <c r="N565" s="370">
        <v>1</v>
      </c>
      <c r="O565" s="370">
        <v>623</v>
      </c>
      <c r="P565" s="390"/>
      <c r="Q565" s="371">
        <v>623</v>
      </c>
    </row>
    <row r="566" spans="1:17" ht="14.4" customHeight="1" x14ac:dyDescent="0.3">
      <c r="A566" s="366" t="s">
        <v>2628</v>
      </c>
      <c r="B566" s="367" t="s">
        <v>1897</v>
      </c>
      <c r="C566" s="367" t="s">
        <v>1937</v>
      </c>
      <c r="D566" s="367" t="s">
        <v>2074</v>
      </c>
      <c r="E566" s="367" t="s">
        <v>2075</v>
      </c>
      <c r="F566" s="370">
        <v>10</v>
      </c>
      <c r="G566" s="370">
        <v>1660</v>
      </c>
      <c r="H566" s="370">
        <v>1</v>
      </c>
      <c r="I566" s="370">
        <v>166</v>
      </c>
      <c r="J566" s="370">
        <v>4</v>
      </c>
      <c r="K566" s="370">
        <v>668</v>
      </c>
      <c r="L566" s="370">
        <v>0.40240963855421685</v>
      </c>
      <c r="M566" s="370">
        <v>167</v>
      </c>
      <c r="N566" s="370">
        <v>14</v>
      </c>
      <c r="O566" s="370">
        <v>1624</v>
      </c>
      <c r="P566" s="390">
        <v>0.97831325301204819</v>
      </c>
      <c r="Q566" s="371">
        <v>116</v>
      </c>
    </row>
    <row r="567" spans="1:17" ht="14.4" customHeight="1" x14ac:dyDescent="0.3">
      <c r="A567" s="366" t="s">
        <v>2628</v>
      </c>
      <c r="B567" s="367" t="s">
        <v>1897</v>
      </c>
      <c r="C567" s="367" t="s">
        <v>1937</v>
      </c>
      <c r="D567" s="367" t="s">
        <v>2076</v>
      </c>
      <c r="E567" s="367" t="s">
        <v>2077</v>
      </c>
      <c r="F567" s="370"/>
      <c r="G567" s="370"/>
      <c r="H567" s="370"/>
      <c r="I567" s="370"/>
      <c r="J567" s="370">
        <v>4</v>
      </c>
      <c r="K567" s="370">
        <v>1328</v>
      </c>
      <c r="L567" s="370"/>
      <c r="M567" s="370">
        <v>332</v>
      </c>
      <c r="N567" s="370">
        <v>3</v>
      </c>
      <c r="O567" s="370">
        <v>696</v>
      </c>
      <c r="P567" s="390"/>
      <c r="Q567" s="371">
        <v>232</v>
      </c>
    </row>
    <row r="568" spans="1:17" ht="14.4" customHeight="1" x14ac:dyDescent="0.3">
      <c r="A568" s="366" t="s">
        <v>2628</v>
      </c>
      <c r="B568" s="367" t="s">
        <v>1897</v>
      </c>
      <c r="C568" s="367" t="s">
        <v>1937</v>
      </c>
      <c r="D568" s="367" t="s">
        <v>2186</v>
      </c>
      <c r="E568" s="367" t="s">
        <v>2187</v>
      </c>
      <c r="F568" s="370"/>
      <c r="G568" s="370"/>
      <c r="H568" s="370"/>
      <c r="I568" s="370"/>
      <c r="J568" s="370"/>
      <c r="K568" s="370"/>
      <c r="L568" s="370"/>
      <c r="M568" s="370"/>
      <c r="N568" s="370">
        <v>2</v>
      </c>
      <c r="O568" s="370">
        <v>2372</v>
      </c>
      <c r="P568" s="390"/>
      <c r="Q568" s="371">
        <v>1186</v>
      </c>
    </row>
    <row r="569" spans="1:17" ht="14.4" customHeight="1" x14ac:dyDescent="0.3">
      <c r="A569" s="366" t="s">
        <v>2629</v>
      </c>
      <c r="B569" s="367" t="s">
        <v>1897</v>
      </c>
      <c r="C569" s="367" t="s">
        <v>1937</v>
      </c>
      <c r="D569" s="367" t="s">
        <v>1940</v>
      </c>
      <c r="E569" s="367" t="s">
        <v>1941</v>
      </c>
      <c r="F569" s="370"/>
      <c r="G569" s="370"/>
      <c r="H569" s="370"/>
      <c r="I569" s="370"/>
      <c r="J569" s="370">
        <v>6</v>
      </c>
      <c r="K569" s="370">
        <v>0</v>
      </c>
      <c r="L569" s="370"/>
      <c r="M569" s="370">
        <v>0</v>
      </c>
      <c r="N569" s="370"/>
      <c r="O569" s="370"/>
      <c r="P569" s="390"/>
      <c r="Q569" s="371"/>
    </row>
    <row r="570" spans="1:17" ht="14.4" customHeight="1" x14ac:dyDescent="0.3">
      <c r="A570" s="366" t="s">
        <v>2629</v>
      </c>
      <c r="B570" s="367" t="s">
        <v>1897</v>
      </c>
      <c r="C570" s="367" t="s">
        <v>1937</v>
      </c>
      <c r="D570" s="367" t="s">
        <v>1944</v>
      </c>
      <c r="E570" s="367" t="s">
        <v>1945</v>
      </c>
      <c r="F570" s="370"/>
      <c r="G570" s="370"/>
      <c r="H570" s="370"/>
      <c r="I570" s="370"/>
      <c r="J570" s="370">
        <v>1</v>
      </c>
      <c r="K570" s="370">
        <v>34</v>
      </c>
      <c r="L570" s="370"/>
      <c r="M570" s="370">
        <v>34</v>
      </c>
      <c r="N570" s="370">
        <v>2</v>
      </c>
      <c r="O570" s="370">
        <v>68</v>
      </c>
      <c r="P570" s="390"/>
      <c r="Q570" s="371">
        <v>34</v>
      </c>
    </row>
    <row r="571" spans="1:17" ht="14.4" customHeight="1" x14ac:dyDescent="0.3">
      <c r="A571" s="366" t="s">
        <v>2629</v>
      </c>
      <c r="B571" s="367" t="s">
        <v>1897</v>
      </c>
      <c r="C571" s="367" t="s">
        <v>1937</v>
      </c>
      <c r="D571" s="367" t="s">
        <v>1948</v>
      </c>
      <c r="E571" s="367" t="s">
        <v>1949</v>
      </c>
      <c r="F571" s="370"/>
      <c r="G571" s="370"/>
      <c r="H571" s="370"/>
      <c r="I571" s="370"/>
      <c r="J571" s="370"/>
      <c r="K571" s="370"/>
      <c r="L571" s="370"/>
      <c r="M571" s="370"/>
      <c r="N571" s="370">
        <v>3</v>
      </c>
      <c r="O571" s="370">
        <v>243</v>
      </c>
      <c r="P571" s="390"/>
      <c r="Q571" s="371">
        <v>81</v>
      </c>
    </row>
    <row r="572" spans="1:17" ht="14.4" customHeight="1" x14ac:dyDescent="0.3">
      <c r="A572" s="366" t="s">
        <v>2629</v>
      </c>
      <c r="B572" s="367" t="s">
        <v>1897</v>
      </c>
      <c r="C572" s="367" t="s">
        <v>1937</v>
      </c>
      <c r="D572" s="367" t="s">
        <v>1988</v>
      </c>
      <c r="E572" s="367" t="s">
        <v>1989</v>
      </c>
      <c r="F572" s="370"/>
      <c r="G572" s="370"/>
      <c r="H572" s="370"/>
      <c r="I572" s="370"/>
      <c r="J572" s="370"/>
      <c r="K572" s="370"/>
      <c r="L572" s="370"/>
      <c r="M572" s="370"/>
      <c r="N572" s="370">
        <v>4</v>
      </c>
      <c r="O572" s="370">
        <v>1404</v>
      </c>
      <c r="P572" s="390"/>
      <c r="Q572" s="371">
        <v>351</v>
      </c>
    </row>
    <row r="573" spans="1:17" ht="14.4" customHeight="1" x14ac:dyDescent="0.3">
      <c r="A573" s="366" t="s">
        <v>2629</v>
      </c>
      <c r="B573" s="367" t="s">
        <v>1897</v>
      </c>
      <c r="C573" s="367" t="s">
        <v>1937</v>
      </c>
      <c r="D573" s="367" t="s">
        <v>2044</v>
      </c>
      <c r="E573" s="367" t="s">
        <v>2017</v>
      </c>
      <c r="F573" s="370"/>
      <c r="G573" s="370"/>
      <c r="H573" s="370"/>
      <c r="I573" s="370"/>
      <c r="J573" s="370">
        <v>3</v>
      </c>
      <c r="K573" s="370">
        <v>1995</v>
      </c>
      <c r="L573" s="370"/>
      <c r="M573" s="370">
        <v>665</v>
      </c>
      <c r="N573" s="370"/>
      <c r="O573" s="370"/>
      <c r="P573" s="390"/>
      <c r="Q573" s="371"/>
    </row>
    <row r="574" spans="1:17" ht="14.4" customHeight="1" x14ac:dyDescent="0.3">
      <c r="A574" s="366" t="s">
        <v>2629</v>
      </c>
      <c r="B574" s="367" t="s">
        <v>1897</v>
      </c>
      <c r="C574" s="367" t="s">
        <v>1937</v>
      </c>
      <c r="D574" s="367" t="s">
        <v>2064</v>
      </c>
      <c r="E574" s="367" t="s">
        <v>2065</v>
      </c>
      <c r="F574" s="370"/>
      <c r="G574" s="370"/>
      <c r="H574" s="370"/>
      <c r="I574" s="370"/>
      <c r="J574" s="370"/>
      <c r="K574" s="370"/>
      <c r="L574" s="370"/>
      <c r="M574" s="370"/>
      <c r="N574" s="370">
        <v>1</v>
      </c>
      <c r="O574" s="370">
        <v>241</v>
      </c>
      <c r="P574" s="390"/>
      <c r="Q574" s="371">
        <v>241</v>
      </c>
    </row>
    <row r="575" spans="1:17" ht="14.4" customHeight="1" x14ac:dyDescent="0.3">
      <c r="A575" s="366" t="s">
        <v>2629</v>
      </c>
      <c r="B575" s="367" t="s">
        <v>1897</v>
      </c>
      <c r="C575" s="367" t="s">
        <v>1937</v>
      </c>
      <c r="D575" s="367" t="s">
        <v>2072</v>
      </c>
      <c r="E575" s="367" t="s">
        <v>2073</v>
      </c>
      <c r="F575" s="370"/>
      <c r="G575" s="370"/>
      <c r="H575" s="370"/>
      <c r="I575" s="370"/>
      <c r="J575" s="370"/>
      <c r="K575" s="370"/>
      <c r="L575" s="370"/>
      <c r="M575" s="370"/>
      <c r="N575" s="370">
        <v>1</v>
      </c>
      <c r="O575" s="370">
        <v>623</v>
      </c>
      <c r="P575" s="390"/>
      <c r="Q575" s="371">
        <v>623</v>
      </c>
    </row>
    <row r="576" spans="1:17" ht="14.4" customHeight="1" x14ac:dyDescent="0.3">
      <c r="A576" s="366" t="s">
        <v>2629</v>
      </c>
      <c r="B576" s="367" t="s">
        <v>1897</v>
      </c>
      <c r="C576" s="367" t="s">
        <v>1937</v>
      </c>
      <c r="D576" s="367" t="s">
        <v>2074</v>
      </c>
      <c r="E576" s="367" t="s">
        <v>2075</v>
      </c>
      <c r="F576" s="370">
        <v>9</v>
      </c>
      <c r="G576" s="370">
        <v>1494</v>
      </c>
      <c r="H576" s="370">
        <v>1</v>
      </c>
      <c r="I576" s="370">
        <v>166</v>
      </c>
      <c r="J576" s="370">
        <v>6</v>
      </c>
      <c r="K576" s="370">
        <v>1002</v>
      </c>
      <c r="L576" s="370">
        <v>0.67068273092369479</v>
      </c>
      <c r="M576" s="370">
        <v>167</v>
      </c>
      <c r="N576" s="370">
        <v>11</v>
      </c>
      <c r="O576" s="370">
        <v>1276</v>
      </c>
      <c r="P576" s="390">
        <v>0.85408299866131188</v>
      </c>
      <c r="Q576" s="371">
        <v>116</v>
      </c>
    </row>
    <row r="577" spans="1:17" ht="14.4" customHeight="1" x14ac:dyDescent="0.3">
      <c r="A577" s="366" t="s">
        <v>2629</v>
      </c>
      <c r="B577" s="367" t="s">
        <v>1897</v>
      </c>
      <c r="C577" s="367" t="s">
        <v>1937</v>
      </c>
      <c r="D577" s="367" t="s">
        <v>2076</v>
      </c>
      <c r="E577" s="367" t="s">
        <v>2077</v>
      </c>
      <c r="F577" s="370">
        <v>3</v>
      </c>
      <c r="G577" s="370">
        <v>993</v>
      </c>
      <c r="H577" s="370">
        <v>1</v>
      </c>
      <c r="I577" s="370">
        <v>331</v>
      </c>
      <c r="J577" s="370">
        <v>3</v>
      </c>
      <c r="K577" s="370">
        <v>996</v>
      </c>
      <c r="L577" s="370">
        <v>1.0030211480362539</v>
      </c>
      <c r="M577" s="370">
        <v>332</v>
      </c>
      <c r="N577" s="370">
        <v>6</v>
      </c>
      <c r="O577" s="370">
        <v>1392</v>
      </c>
      <c r="P577" s="390">
        <v>1.4018126888217524</v>
      </c>
      <c r="Q577" s="371">
        <v>232</v>
      </c>
    </row>
    <row r="578" spans="1:17" ht="14.4" customHeight="1" x14ac:dyDescent="0.3">
      <c r="A578" s="366" t="s">
        <v>2629</v>
      </c>
      <c r="B578" s="367" t="s">
        <v>1897</v>
      </c>
      <c r="C578" s="367" t="s">
        <v>1937</v>
      </c>
      <c r="D578" s="367" t="s">
        <v>2092</v>
      </c>
      <c r="E578" s="367" t="s">
        <v>2093</v>
      </c>
      <c r="F578" s="370"/>
      <c r="G578" s="370"/>
      <c r="H578" s="370"/>
      <c r="I578" s="370"/>
      <c r="J578" s="370"/>
      <c r="K578" s="370"/>
      <c r="L578" s="370"/>
      <c r="M578" s="370"/>
      <c r="N578" s="370">
        <v>1</v>
      </c>
      <c r="O578" s="370">
        <v>808</v>
      </c>
      <c r="P578" s="390"/>
      <c r="Q578" s="371">
        <v>808</v>
      </c>
    </row>
    <row r="579" spans="1:17" ht="14.4" customHeight="1" thickBot="1" x14ac:dyDescent="0.35">
      <c r="A579" s="372" t="s">
        <v>2629</v>
      </c>
      <c r="B579" s="373" t="s">
        <v>2152</v>
      </c>
      <c r="C579" s="373" t="s">
        <v>1937</v>
      </c>
      <c r="D579" s="373" t="s">
        <v>2190</v>
      </c>
      <c r="E579" s="373" t="s">
        <v>2191</v>
      </c>
      <c r="F579" s="376"/>
      <c r="G579" s="376"/>
      <c r="H579" s="376"/>
      <c r="I579" s="376"/>
      <c r="J579" s="376"/>
      <c r="K579" s="376"/>
      <c r="L579" s="376"/>
      <c r="M579" s="376"/>
      <c r="N579" s="376">
        <v>0</v>
      </c>
      <c r="O579" s="376">
        <v>0</v>
      </c>
      <c r="P579" s="384"/>
      <c r="Q579" s="37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164" customWidth="1"/>
    <col min="3" max="3" width="7.21875" style="65" hidden="1" customWidth="1"/>
    <col min="4" max="4" width="7.77734375" style="164" customWidth="1"/>
    <col min="5" max="5" width="7.2187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7.21875" style="65" hidden="1" customWidth="1"/>
    <col min="10" max="10" width="7.77734375" style="164" customWidth="1"/>
    <col min="11" max="11" width="7.21875" style="65" hidden="1" customWidth="1"/>
    <col min="12" max="12" width="7.77734375" style="164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253" t="s">
        <v>156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ht="14.4" customHeight="1" thickBot="1" x14ac:dyDescent="0.35">
      <c r="A2" s="319" t="s">
        <v>197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</row>
    <row r="3" spans="1:13" ht="14.4" customHeight="1" thickBot="1" x14ac:dyDescent="0.35">
      <c r="A3" s="231" t="s">
        <v>158</v>
      </c>
      <c r="B3" s="232">
        <f>SUBTOTAL(9,B6:B1048576)</f>
        <v>1883555</v>
      </c>
      <c r="C3" s="233">
        <f t="shared" ref="C3:L3" si="0">SUBTOTAL(9,C6:C1048576)</f>
        <v>7</v>
      </c>
      <c r="D3" s="233">
        <f t="shared" si="0"/>
        <v>1299968</v>
      </c>
      <c r="E3" s="233">
        <f t="shared" si="0"/>
        <v>4.2510649063241912</v>
      </c>
      <c r="F3" s="233">
        <f t="shared" si="0"/>
        <v>194682</v>
      </c>
      <c r="G3" s="234">
        <f>IF(B3&lt;&gt;0,F3/B3,"")</f>
        <v>0.10335880821106896</v>
      </c>
      <c r="H3" s="232">
        <f t="shared" si="0"/>
        <v>292208.79999999993</v>
      </c>
      <c r="I3" s="233">
        <f t="shared" si="0"/>
        <v>2</v>
      </c>
      <c r="J3" s="233">
        <f t="shared" si="0"/>
        <v>81902.559999999998</v>
      </c>
      <c r="K3" s="233">
        <f t="shared" si="0"/>
        <v>0.88712174743663552</v>
      </c>
      <c r="L3" s="233">
        <f t="shared" si="0"/>
        <v>0</v>
      </c>
      <c r="M3" s="235">
        <f>IF(H3&lt;&gt;0,L3/H3,"")</f>
        <v>0</v>
      </c>
    </row>
    <row r="4" spans="1:13" ht="14.4" customHeight="1" x14ac:dyDescent="0.3">
      <c r="A4" s="318" t="s">
        <v>116</v>
      </c>
      <c r="B4" s="304" t="s">
        <v>122</v>
      </c>
      <c r="C4" s="305"/>
      <c r="D4" s="305"/>
      <c r="E4" s="305"/>
      <c r="F4" s="305"/>
      <c r="G4" s="306"/>
      <c r="H4" s="304" t="s">
        <v>123</v>
      </c>
      <c r="I4" s="305"/>
      <c r="J4" s="305"/>
      <c r="K4" s="305"/>
      <c r="L4" s="305"/>
      <c r="M4" s="306"/>
    </row>
    <row r="5" spans="1:13" s="85" customFormat="1" ht="14.4" customHeight="1" thickBot="1" x14ac:dyDescent="0.35">
      <c r="A5" s="458"/>
      <c r="B5" s="459">
        <v>2011</v>
      </c>
      <c r="C5" s="460"/>
      <c r="D5" s="460">
        <v>2012</v>
      </c>
      <c r="E5" s="460"/>
      <c r="F5" s="460">
        <v>2013</v>
      </c>
      <c r="G5" s="440" t="s">
        <v>5</v>
      </c>
      <c r="H5" s="459">
        <v>2011</v>
      </c>
      <c r="I5" s="460"/>
      <c r="J5" s="460">
        <v>2012</v>
      </c>
      <c r="K5" s="460"/>
      <c r="L5" s="460">
        <v>2013</v>
      </c>
      <c r="M5" s="440" t="s">
        <v>5</v>
      </c>
    </row>
    <row r="6" spans="1:13" ht="14.4" customHeight="1" x14ac:dyDescent="0.3">
      <c r="A6" s="394" t="s">
        <v>2630</v>
      </c>
      <c r="B6" s="441">
        <v>200399</v>
      </c>
      <c r="C6" s="361">
        <v>1</v>
      </c>
      <c r="D6" s="441">
        <v>150133</v>
      </c>
      <c r="E6" s="361">
        <v>0.74917040504194132</v>
      </c>
      <c r="F6" s="441"/>
      <c r="G6" s="383"/>
      <c r="H6" s="441">
        <v>86079.099999999977</v>
      </c>
      <c r="I6" s="361">
        <v>1</v>
      </c>
      <c r="J6" s="441">
        <v>72390.39</v>
      </c>
      <c r="K6" s="361">
        <v>0.84097521930410535</v>
      </c>
      <c r="L6" s="441"/>
      <c r="M6" s="413"/>
    </row>
    <row r="7" spans="1:13" ht="14.4" customHeight="1" x14ac:dyDescent="0.3">
      <c r="A7" s="436" t="s">
        <v>2179</v>
      </c>
      <c r="B7" s="442">
        <v>21080</v>
      </c>
      <c r="C7" s="367">
        <v>1</v>
      </c>
      <c r="D7" s="442">
        <v>14217</v>
      </c>
      <c r="E7" s="367">
        <v>0.67443074003795067</v>
      </c>
      <c r="F7" s="442">
        <v>65</v>
      </c>
      <c r="G7" s="390">
        <v>3.0834914611005695E-3</v>
      </c>
      <c r="H7" s="442"/>
      <c r="I7" s="367"/>
      <c r="J7" s="442"/>
      <c r="K7" s="367"/>
      <c r="L7" s="442"/>
      <c r="M7" s="414"/>
    </row>
    <row r="8" spans="1:13" ht="14.4" customHeight="1" x14ac:dyDescent="0.3">
      <c r="A8" s="436" t="s">
        <v>2631</v>
      </c>
      <c r="B8" s="442">
        <v>78121</v>
      </c>
      <c r="C8" s="367">
        <v>1</v>
      </c>
      <c r="D8" s="442">
        <v>42637</v>
      </c>
      <c r="E8" s="367">
        <v>0.54578154401505352</v>
      </c>
      <c r="F8" s="442"/>
      <c r="G8" s="390"/>
      <c r="H8" s="442"/>
      <c r="I8" s="367"/>
      <c r="J8" s="442"/>
      <c r="K8" s="367"/>
      <c r="L8" s="442"/>
      <c r="M8" s="414"/>
    </row>
    <row r="9" spans="1:13" ht="14.4" customHeight="1" x14ac:dyDescent="0.3">
      <c r="A9" s="436" t="s">
        <v>2632</v>
      </c>
      <c r="B9" s="442">
        <v>265211</v>
      </c>
      <c r="C9" s="367">
        <v>1</v>
      </c>
      <c r="D9" s="442">
        <v>88192</v>
      </c>
      <c r="E9" s="367">
        <v>0.3325352266685771</v>
      </c>
      <c r="F9" s="442"/>
      <c r="G9" s="390"/>
      <c r="H9" s="442">
        <v>206129.69999999995</v>
      </c>
      <c r="I9" s="367">
        <v>1</v>
      </c>
      <c r="J9" s="442">
        <v>9512.17</v>
      </c>
      <c r="K9" s="367">
        <v>4.614652813253016E-2</v>
      </c>
      <c r="L9" s="442"/>
      <c r="M9" s="414"/>
    </row>
    <row r="10" spans="1:13" ht="14.4" customHeight="1" x14ac:dyDescent="0.3">
      <c r="A10" s="436" t="s">
        <v>2633</v>
      </c>
      <c r="B10" s="442">
        <v>29376</v>
      </c>
      <c r="C10" s="367">
        <v>1</v>
      </c>
      <c r="D10" s="442">
        <v>17197</v>
      </c>
      <c r="E10" s="367">
        <v>0.58540985838779958</v>
      </c>
      <c r="F10" s="442"/>
      <c r="G10" s="390"/>
      <c r="H10" s="442"/>
      <c r="I10" s="367"/>
      <c r="J10" s="442"/>
      <c r="K10" s="367"/>
      <c r="L10" s="442"/>
      <c r="M10" s="414"/>
    </row>
    <row r="11" spans="1:13" ht="14.4" customHeight="1" x14ac:dyDescent="0.3">
      <c r="A11" s="436" t="s">
        <v>2634</v>
      </c>
      <c r="B11" s="442">
        <v>1182219</v>
      </c>
      <c r="C11" s="367">
        <v>1</v>
      </c>
      <c r="D11" s="442">
        <v>922405</v>
      </c>
      <c r="E11" s="367">
        <v>0.78023191980504458</v>
      </c>
      <c r="F11" s="442">
        <v>194374</v>
      </c>
      <c r="G11" s="390">
        <v>0.16441454586671336</v>
      </c>
      <c r="H11" s="442"/>
      <c r="I11" s="367"/>
      <c r="J11" s="442"/>
      <c r="K11" s="367"/>
      <c r="L11" s="442"/>
      <c r="M11" s="414"/>
    </row>
    <row r="12" spans="1:13" ht="14.4" customHeight="1" x14ac:dyDescent="0.3">
      <c r="A12" s="436" t="s">
        <v>2635</v>
      </c>
      <c r="B12" s="442">
        <v>107149</v>
      </c>
      <c r="C12" s="367">
        <v>1</v>
      </c>
      <c r="D12" s="442">
        <v>62522</v>
      </c>
      <c r="E12" s="367">
        <v>0.58350521236782427</v>
      </c>
      <c r="F12" s="442">
        <v>243</v>
      </c>
      <c r="G12" s="390">
        <v>2.2678699754547405E-3</v>
      </c>
      <c r="H12" s="442"/>
      <c r="I12" s="367"/>
      <c r="J12" s="442"/>
      <c r="K12" s="367"/>
      <c r="L12" s="442"/>
      <c r="M12" s="414"/>
    </row>
    <row r="13" spans="1:13" ht="14.4" customHeight="1" thickBot="1" x14ac:dyDescent="0.35">
      <c r="A13" s="444" t="s">
        <v>2636</v>
      </c>
      <c r="B13" s="443"/>
      <c r="C13" s="373"/>
      <c r="D13" s="443">
        <v>2665</v>
      </c>
      <c r="E13" s="373"/>
      <c r="F13" s="443"/>
      <c r="G13" s="384"/>
      <c r="H13" s="443"/>
      <c r="I13" s="373"/>
      <c r="J13" s="443"/>
      <c r="K13" s="373"/>
      <c r="L13" s="443"/>
      <c r="M13" s="41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9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53" t="s">
        <v>157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ht="14.4" customHeight="1" thickBot="1" x14ac:dyDescent="0.35">
      <c r="A2" s="319" t="s">
        <v>197</v>
      </c>
      <c r="B2" s="109"/>
      <c r="C2" s="109"/>
      <c r="D2" s="109"/>
      <c r="E2" s="109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42"/>
      <c r="Q2" s="112"/>
    </row>
    <row r="3" spans="1:17" ht="14.4" customHeight="1" thickBot="1" x14ac:dyDescent="0.35">
      <c r="E3" s="124" t="s">
        <v>158</v>
      </c>
      <c r="F3" s="166">
        <f t="shared" ref="F3:O3" si="0">SUBTOTAL(9,F6:F1048576)</f>
        <v>13601.32</v>
      </c>
      <c r="G3" s="171">
        <f t="shared" si="0"/>
        <v>2175763.7999999998</v>
      </c>
      <c r="H3" s="172"/>
      <c r="I3" s="172"/>
      <c r="J3" s="166">
        <f t="shared" si="0"/>
        <v>10416.93</v>
      </c>
      <c r="K3" s="171">
        <f t="shared" si="0"/>
        <v>1381870.56</v>
      </c>
      <c r="L3" s="172"/>
      <c r="M3" s="172"/>
      <c r="N3" s="166">
        <f t="shared" si="0"/>
        <v>1068</v>
      </c>
      <c r="O3" s="171">
        <f t="shared" si="0"/>
        <v>194682</v>
      </c>
      <c r="P3" s="125">
        <f>IF(G3=0,"",O3/G3)</f>
        <v>8.947754347231994E-2</v>
      </c>
      <c r="Q3" s="168">
        <f>IF(N3=0,"",O3/N3)</f>
        <v>182.2865168539326</v>
      </c>
    </row>
    <row r="4" spans="1:17" ht="14.4" customHeight="1" x14ac:dyDescent="0.3">
      <c r="A4" s="309" t="s">
        <v>90</v>
      </c>
      <c r="B4" s="308" t="s">
        <v>117</v>
      </c>
      <c r="C4" s="309" t="s">
        <v>118</v>
      </c>
      <c r="D4" s="310" t="s">
        <v>92</v>
      </c>
      <c r="E4" s="311" t="s">
        <v>14</v>
      </c>
      <c r="F4" s="315">
        <v>2011</v>
      </c>
      <c r="G4" s="316"/>
      <c r="H4" s="170"/>
      <c r="I4" s="170"/>
      <c r="J4" s="315">
        <v>2012</v>
      </c>
      <c r="K4" s="316"/>
      <c r="L4" s="170"/>
      <c r="M4" s="170"/>
      <c r="N4" s="315">
        <v>2013</v>
      </c>
      <c r="O4" s="316"/>
      <c r="P4" s="317" t="s">
        <v>5</v>
      </c>
      <c r="Q4" s="307" t="s">
        <v>120</v>
      </c>
    </row>
    <row r="5" spans="1:17" ht="14.4" customHeight="1" thickBot="1" x14ac:dyDescent="0.35">
      <c r="A5" s="446"/>
      <c r="B5" s="445"/>
      <c r="C5" s="446"/>
      <c r="D5" s="447"/>
      <c r="E5" s="448"/>
      <c r="F5" s="454" t="s">
        <v>93</v>
      </c>
      <c r="G5" s="455" t="s">
        <v>17</v>
      </c>
      <c r="H5" s="456"/>
      <c r="I5" s="456"/>
      <c r="J5" s="454" t="s">
        <v>93</v>
      </c>
      <c r="K5" s="455" t="s">
        <v>17</v>
      </c>
      <c r="L5" s="456"/>
      <c r="M5" s="456"/>
      <c r="N5" s="454" t="s">
        <v>93</v>
      </c>
      <c r="O5" s="455" t="s">
        <v>17</v>
      </c>
      <c r="P5" s="457"/>
      <c r="Q5" s="453"/>
    </row>
    <row r="6" spans="1:17" ht="14.4" customHeight="1" x14ac:dyDescent="0.3">
      <c r="A6" s="360" t="s">
        <v>2637</v>
      </c>
      <c r="B6" s="361" t="s">
        <v>2638</v>
      </c>
      <c r="C6" s="361" t="s">
        <v>1898</v>
      </c>
      <c r="D6" s="361" t="s">
        <v>2639</v>
      </c>
      <c r="E6" s="361" t="s">
        <v>2640</v>
      </c>
      <c r="F6" s="364">
        <v>0.2</v>
      </c>
      <c r="G6" s="364">
        <v>256.68</v>
      </c>
      <c r="H6" s="364">
        <v>1</v>
      </c>
      <c r="I6" s="364">
        <v>1283.3999999999999</v>
      </c>
      <c r="J6" s="364"/>
      <c r="K6" s="364"/>
      <c r="L6" s="364"/>
      <c r="M6" s="364"/>
      <c r="N6" s="364"/>
      <c r="O6" s="364"/>
      <c r="P6" s="383"/>
      <c r="Q6" s="365"/>
    </row>
    <row r="7" spans="1:17" ht="14.4" customHeight="1" x14ac:dyDescent="0.3">
      <c r="A7" s="366" t="s">
        <v>2637</v>
      </c>
      <c r="B7" s="367" t="s">
        <v>2638</v>
      </c>
      <c r="C7" s="367" t="s">
        <v>1898</v>
      </c>
      <c r="D7" s="367" t="s">
        <v>2641</v>
      </c>
      <c r="E7" s="367" t="s">
        <v>2640</v>
      </c>
      <c r="F7" s="370">
        <v>1.05</v>
      </c>
      <c r="G7" s="370">
        <v>2432.36</v>
      </c>
      <c r="H7" s="370">
        <v>1</v>
      </c>
      <c r="I7" s="370">
        <v>2316.5333333333333</v>
      </c>
      <c r="J7" s="370">
        <v>0.5</v>
      </c>
      <c r="K7" s="370">
        <v>1082.67</v>
      </c>
      <c r="L7" s="370">
        <v>0.44511092108076106</v>
      </c>
      <c r="M7" s="370">
        <v>2165.34</v>
      </c>
      <c r="N7" s="370"/>
      <c r="O7" s="370"/>
      <c r="P7" s="390"/>
      <c r="Q7" s="371"/>
    </row>
    <row r="8" spans="1:17" ht="14.4" customHeight="1" x14ac:dyDescent="0.3">
      <c r="A8" s="366" t="s">
        <v>2637</v>
      </c>
      <c r="B8" s="367" t="s">
        <v>2638</v>
      </c>
      <c r="C8" s="367" t="s">
        <v>1898</v>
      </c>
      <c r="D8" s="367" t="s">
        <v>2642</v>
      </c>
      <c r="E8" s="367" t="s">
        <v>2643</v>
      </c>
      <c r="F8" s="370">
        <v>0.05</v>
      </c>
      <c r="G8" s="370">
        <v>67.75</v>
      </c>
      <c r="H8" s="370">
        <v>1</v>
      </c>
      <c r="I8" s="370">
        <v>1355</v>
      </c>
      <c r="J8" s="370">
        <v>0.05</v>
      </c>
      <c r="K8" s="370">
        <v>46.83</v>
      </c>
      <c r="L8" s="370">
        <v>0.6912177121771218</v>
      </c>
      <c r="M8" s="370">
        <v>936.59999999999991</v>
      </c>
      <c r="N8" s="370"/>
      <c r="O8" s="370"/>
      <c r="P8" s="390"/>
      <c r="Q8" s="371"/>
    </row>
    <row r="9" spans="1:17" ht="14.4" customHeight="1" x14ac:dyDescent="0.3">
      <c r="A9" s="366" t="s">
        <v>2637</v>
      </c>
      <c r="B9" s="367" t="s">
        <v>2638</v>
      </c>
      <c r="C9" s="367" t="s">
        <v>2309</v>
      </c>
      <c r="D9" s="367" t="s">
        <v>2644</v>
      </c>
      <c r="E9" s="367" t="s">
        <v>2645</v>
      </c>
      <c r="F9" s="370">
        <v>860</v>
      </c>
      <c r="G9" s="370">
        <v>28322.010000000002</v>
      </c>
      <c r="H9" s="370">
        <v>1</v>
      </c>
      <c r="I9" s="370">
        <v>32.932569767441862</v>
      </c>
      <c r="J9" s="370">
        <v>479</v>
      </c>
      <c r="K9" s="370">
        <v>15452.54</v>
      </c>
      <c r="L9" s="370">
        <v>0.54560181286568288</v>
      </c>
      <c r="M9" s="370">
        <v>32.260000000000005</v>
      </c>
      <c r="N9" s="370"/>
      <c r="O9" s="370"/>
      <c r="P9" s="390"/>
      <c r="Q9" s="371"/>
    </row>
    <row r="10" spans="1:17" ht="14.4" customHeight="1" x14ac:dyDescent="0.3">
      <c r="A10" s="366" t="s">
        <v>2637</v>
      </c>
      <c r="B10" s="367" t="s">
        <v>2638</v>
      </c>
      <c r="C10" s="367" t="s">
        <v>2309</v>
      </c>
      <c r="D10" s="367" t="s">
        <v>2646</v>
      </c>
      <c r="E10" s="367" t="s">
        <v>2647</v>
      </c>
      <c r="F10" s="370">
        <v>3430</v>
      </c>
      <c r="G10" s="370">
        <v>55000.3</v>
      </c>
      <c r="H10" s="370">
        <v>1</v>
      </c>
      <c r="I10" s="370">
        <v>16.035072886297378</v>
      </c>
      <c r="J10" s="370">
        <v>2440</v>
      </c>
      <c r="K10" s="370">
        <v>43829.600000000006</v>
      </c>
      <c r="L10" s="370">
        <v>0.79689747146833756</v>
      </c>
      <c r="M10" s="370">
        <v>17.962950819672134</v>
      </c>
      <c r="N10" s="370"/>
      <c r="O10" s="370"/>
      <c r="P10" s="390"/>
      <c r="Q10" s="371"/>
    </row>
    <row r="11" spans="1:17" ht="14.4" customHeight="1" x14ac:dyDescent="0.3">
      <c r="A11" s="366" t="s">
        <v>2637</v>
      </c>
      <c r="B11" s="367" t="s">
        <v>2638</v>
      </c>
      <c r="C11" s="367" t="s">
        <v>2309</v>
      </c>
      <c r="D11" s="367" t="s">
        <v>2648</v>
      </c>
      <c r="E11" s="367" t="s">
        <v>2649</v>
      </c>
      <c r="F11" s="370"/>
      <c r="G11" s="370"/>
      <c r="H11" s="370"/>
      <c r="I11" s="370"/>
      <c r="J11" s="370">
        <v>925</v>
      </c>
      <c r="K11" s="370">
        <v>11978.75</v>
      </c>
      <c r="L11" s="370"/>
      <c r="M11" s="370">
        <v>12.95</v>
      </c>
      <c r="N11" s="370"/>
      <c r="O11" s="370"/>
      <c r="P11" s="390"/>
      <c r="Q11" s="371"/>
    </row>
    <row r="12" spans="1:17" ht="14.4" customHeight="1" x14ac:dyDescent="0.3">
      <c r="A12" s="366" t="s">
        <v>2637</v>
      </c>
      <c r="B12" s="367" t="s">
        <v>2638</v>
      </c>
      <c r="C12" s="367" t="s">
        <v>1937</v>
      </c>
      <c r="D12" s="367" t="s">
        <v>2650</v>
      </c>
      <c r="E12" s="367" t="s">
        <v>2651</v>
      </c>
      <c r="F12" s="370">
        <v>1</v>
      </c>
      <c r="G12" s="370">
        <v>1749</v>
      </c>
      <c r="H12" s="370">
        <v>1</v>
      </c>
      <c r="I12" s="370">
        <v>1749</v>
      </c>
      <c r="J12" s="370">
        <v>2</v>
      </c>
      <c r="K12" s="370">
        <v>3502</v>
      </c>
      <c r="L12" s="370">
        <v>2.0022870211549457</v>
      </c>
      <c r="M12" s="370">
        <v>1751</v>
      </c>
      <c r="N12" s="370"/>
      <c r="O12" s="370"/>
      <c r="P12" s="390"/>
      <c r="Q12" s="371"/>
    </row>
    <row r="13" spans="1:17" ht="14.4" customHeight="1" x14ac:dyDescent="0.3">
      <c r="A13" s="366" t="s">
        <v>2637</v>
      </c>
      <c r="B13" s="367" t="s">
        <v>2638</v>
      </c>
      <c r="C13" s="367" t="s">
        <v>1937</v>
      </c>
      <c r="D13" s="367" t="s">
        <v>2652</v>
      </c>
      <c r="E13" s="367" t="s">
        <v>2653</v>
      </c>
      <c r="F13" s="370"/>
      <c r="G13" s="370"/>
      <c r="H13" s="370"/>
      <c r="I13" s="370"/>
      <c r="J13" s="370">
        <v>1</v>
      </c>
      <c r="K13" s="370">
        <v>2529</v>
      </c>
      <c r="L13" s="370"/>
      <c r="M13" s="370">
        <v>2529</v>
      </c>
      <c r="N13" s="370"/>
      <c r="O13" s="370"/>
      <c r="P13" s="390"/>
      <c r="Q13" s="371"/>
    </row>
    <row r="14" spans="1:17" ht="14.4" customHeight="1" x14ac:dyDescent="0.3">
      <c r="A14" s="366" t="s">
        <v>2637</v>
      </c>
      <c r="B14" s="367" t="s">
        <v>2638</v>
      </c>
      <c r="C14" s="367" t="s">
        <v>1937</v>
      </c>
      <c r="D14" s="367" t="s">
        <v>2654</v>
      </c>
      <c r="E14" s="367" t="s">
        <v>2655</v>
      </c>
      <c r="F14" s="370">
        <v>58</v>
      </c>
      <c r="G14" s="370">
        <v>198650</v>
      </c>
      <c r="H14" s="370">
        <v>1</v>
      </c>
      <c r="I14" s="370">
        <v>3425</v>
      </c>
      <c r="J14" s="370">
        <v>42</v>
      </c>
      <c r="K14" s="370">
        <v>144102</v>
      </c>
      <c r="L14" s="370">
        <v>0.7254064938333753</v>
      </c>
      <c r="M14" s="370">
        <v>3431</v>
      </c>
      <c r="N14" s="370"/>
      <c r="O14" s="370"/>
      <c r="P14" s="390"/>
      <c r="Q14" s="371"/>
    </row>
    <row r="15" spans="1:17" ht="14.4" customHeight="1" x14ac:dyDescent="0.3">
      <c r="A15" s="366" t="s">
        <v>2627</v>
      </c>
      <c r="B15" s="367" t="s">
        <v>2656</v>
      </c>
      <c r="C15" s="367" t="s">
        <v>1937</v>
      </c>
      <c r="D15" s="367" t="s">
        <v>2657</v>
      </c>
      <c r="E15" s="367" t="s">
        <v>2658</v>
      </c>
      <c r="F15" s="370">
        <v>21</v>
      </c>
      <c r="G15" s="370">
        <v>1344</v>
      </c>
      <c r="H15" s="370">
        <v>1</v>
      </c>
      <c r="I15" s="370">
        <v>64</v>
      </c>
      <c r="J15" s="370">
        <v>19</v>
      </c>
      <c r="K15" s="370">
        <v>1216</v>
      </c>
      <c r="L15" s="370">
        <v>0.90476190476190477</v>
      </c>
      <c r="M15" s="370">
        <v>64</v>
      </c>
      <c r="N15" s="370">
        <v>1</v>
      </c>
      <c r="O15" s="370">
        <v>65</v>
      </c>
      <c r="P15" s="390">
        <v>4.836309523809524E-2</v>
      </c>
      <c r="Q15" s="371">
        <v>65</v>
      </c>
    </row>
    <row r="16" spans="1:17" ht="14.4" customHeight="1" x14ac:dyDescent="0.3">
      <c r="A16" s="366" t="s">
        <v>2627</v>
      </c>
      <c r="B16" s="367" t="s">
        <v>2656</v>
      </c>
      <c r="C16" s="367" t="s">
        <v>1937</v>
      </c>
      <c r="D16" s="367" t="s">
        <v>2659</v>
      </c>
      <c r="E16" s="367" t="s">
        <v>2660</v>
      </c>
      <c r="F16" s="370">
        <v>3</v>
      </c>
      <c r="G16" s="370">
        <v>69</v>
      </c>
      <c r="H16" s="370">
        <v>1</v>
      </c>
      <c r="I16" s="370">
        <v>23</v>
      </c>
      <c r="J16" s="370"/>
      <c r="K16" s="370"/>
      <c r="L16" s="370"/>
      <c r="M16" s="370"/>
      <c r="N16" s="370"/>
      <c r="O16" s="370"/>
      <c r="P16" s="390"/>
      <c r="Q16" s="371"/>
    </row>
    <row r="17" spans="1:17" ht="14.4" customHeight="1" x14ac:dyDescent="0.3">
      <c r="A17" s="366" t="s">
        <v>2627</v>
      </c>
      <c r="B17" s="367" t="s">
        <v>2656</v>
      </c>
      <c r="C17" s="367" t="s">
        <v>1937</v>
      </c>
      <c r="D17" s="367" t="s">
        <v>2661</v>
      </c>
      <c r="E17" s="367" t="s">
        <v>2662</v>
      </c>
      <c r="F17" s="370">
        <v>3</v>
      </c>
      <c r="G17" s="370">
        <v>540</v>
      </c>
      <c r="H17" s="370">
        <v>1</v>
      </c>
      <c r="I17" s="370">
        <v>180</v>
      </c>
      <c r="J17" s="370">
        <v>5</v>
      </c>
      <c r="K17" s="370">
        <v>900</v>
      </c>
      <c r="L17" s="370">
        <v>1.6666666666666667</v>
      </c>
      <c r="M17" s="370">
        <v>180</v>
      </c>
      <c r="N17" s="370"/>
      <c r="O17" s="370"/>
      <c r="P17" s="390"/>
      <c r="Q17" s="371"/>
    </row>
    <row r="18" spans="1:17" ht="14.4" customHeight="1" x14ac:dyDescent="0.3">
      <c r="A18" s="366" t="s">
        <v>2627</v>
      </c>
      <c r="B18" s="367" t="s">
        <v>2656</v>
      </c>
      <c r="C18" s="367" t="s">
        <v>1937</v>
      </c>
      <c r="D18" s="367" t="s">
        <v>2663</v>
      </c>
      <c r="E18" s="367" t="s">
        <v>2664</v>
      </c>
      <c r="F18" s="370">
        <v>5</v>
      </c>
      <c r="G18" s="370">
        <v>1045</v>
      </c>
      <c r="H18" s="370">
        <v>1</v>
      </c>
      <c r="I18" s="370">
        <v>209</v>
      </c>
      <c r="J18" s="370">
        <v>2</v>
      </c>
      <c r="K18" s="370">
        <v>418</v>
      </c>
      <c r="L18" s="370">
        <v>0.4</v>
      </c>
      <c r="M18" s="370">
        <v>209</v>
      </c>
      <c r="N18" s="370"/>
      <c r="O18" s="370"/>
      <c r="P18" s="390"/>
      <c r="Q18" s="371"/>
    </row>
    <row r="19" spans="1:17" ht="14.4" customHeight="1" x14ac:dyDescent="0.3">
      <c r="A19" s="366" t="s">
        <v>2627</v>
      </c>
      <c r="B19" s="367" t="s">
        <v>2656</v>
      </c>
      <c r="C19" s="367" t="s">
        <v>1937</v>
      </c>
      <c r="D19" s="367" t="s">
        <v>2665</v>
      </c>
      <c r="E19" s="367" t="s">
        <v>2666</v>
      </c>
      <c r="F19" s="370">
        <v>3</v>
      </c>
      <c r="G19" s="370">
        <v>648</v>
      </c>
      <c r="H19" s="370">
        <v>1</v>
      </c>
      <c r="I19" s="370">
        <v>216</v>
      </c>
      <c r="J19" s="370">
        <v>5</v>
      </c>
      <c r="K19" s="370">
        <v>1080</v>
      </c>
      <c r="L19" s="370">
        <v>1.6666666666666667</v>
      </c>
      <c r="M19" s="370">
        <v>216</v>
      </c>
      <c r="N19" s="370"/>
      <c r="O19" s="370"/>
      <c r="P19" s="390"/>
      <c r="Q19" s="371"/>
    </row>
    <row r="20" spans="1:17" ht="14.4" customHeight="1" x14ac:dyDescent="0.3">
      <c r="A20" s="366" t="s">
        <v>2627</v>
      </c>
      <c r="B20" s="367" t="s">
        <v>2656</v>
      </c>
      <c r="C20" s="367" t="s">
        <v>1937</v>
      </c>
      <c r="D20" s="367" t="s">
        <v>2667</v>
      </c>
      <c r="E20" s="367" t="s">
        <v>2668</v>
      </c>
      <c r="F20" s="370">
        <v>215</v>
      </c>
      <c r="G20" s="370">
        <v>16555</v>
      </c>
      <c r="H20" s="370">
        <v>1</v>
      </c>
      <c r="I20" s="370">
        <v>77</v>
      </c>
      <c r="J20" s="370">
        <v>137</v>
      </c>
      <c r="K20" s="370">
        <v>10549</v>
      </c>
      <c r="L20" s="370">
        <v>0.63720930232558137</v>
      </c>
      <c r="M20" s="370">
        <v>77</v>
      </c>
      <c r="N20" s="370"/>
      <c r="O20" s="370"/>
      <c r="P20" s="390"/>
      <c r="Q20" s="371"/>
    </row>
    <row r="21" spans="1:17" ht="14.4" customHeight="1" x14ac:dyDescent="0.3">
      <c r="A21" s="366" t="s">
        <v>2627</v>
      </c>
      <c r="B21" s="367" t="s">
        <v>2656</v>
      </c>
      <c r="C21" s="367" t="s">
        <v>1937</v>
      </c>
      <c r="D21" s="367" t="s">
        <v>2669</v>
      </c>
      <c r="E21" s="367" t="s">
        <v>2670</v>
      </c>
      <c r="F21" s="370">
        <v>4</v>
      </c>
      <c r="G21" s="370">
        <v>88</v>
      </c>
      <c r="H21" s="370">
        <v>1</v>
      </c>
      <c r="I21" s="370">
        <v>22</v>
      </c>
      <c r="J21" s="370"/>
      <c r="K21" s="370"/>
      <c r="L21" s="370"/>
      <c r="M21" s="370"/>
      <c r="N21" s="370"/>
      <c r="O21" s="370"/>
      <c r="P21" s="390"/>
      <c r="Q21" s="371"/>
    </row>
    <row r="22" spans="1:17" ht="14.4" customHeight="1" x14ac:dyDescent="0.3">
      <c r="A22" s="366" t="s">
        <v>2627</v>
      </c>
      <c r="B22" s="367" t="s">
        <v>2656</v>
      </c>
      <c r="C22" s="367" t="s">
        <v>1937</v>
      </c>
      <c r="D22" s="367" t="s">
        <v>2671</v>
      </c>
      <c r="E22" s="367" t="s">
        <v>2672</v>
      </c>
      <c r="F22" s="370">
        <v>1</v>
      </c>
      <c r="G22" s="370">
        <v>66</v>
      </c>
      <c r="H22" s="370">
        <v>1</v>
      </c>
      <c r="I22" s="370">
        <v>66</v>
      </c>
      <c r="J22" s="370"/>
      <c r="K22" s="370"/>
      <c r="L22" s="370"/>
      <c r="M22" s="370"/>
      <c r="N22" s="370"/>
      <c r="O22" s="370"/>
      <c r="P22" s="390"/>
      <c r="Q22" s="371"/>
    </row>
    <row r="23" spans="1:17" ht="14.4" customHeight="1" x14ac:dyDescent="0.3">
      <c r="A23" s="366" t="s">
        <v>2627</v>
      </c>
      <c r="B23" s="367" t="s">
        <v>2656</v>
      </c>
      <c r="C23" s="367" t="s">
        <v>1937</v>
      </c>
      <c r="D23" s="367" t="s">
        <v>2673</v>
      </c>
      <c r="E23" s="367" t="s">
        <v>2674</v>
      </c>
      <c r="F23" s="370">
        <v>1</v>
      </c>
      <c r="G23" s="370">
        <v>23</v>
      </c>
      <c r="H23" s="370">
        <v>1</v>
      </c>
      <c r="I23" s="370">
        <v>23</v>
      </c>
      <c r="J23" s="370"/>
      <c r="K23" s="370"/>
      <c r="L23" s="370"/>
      <c r="M23" s="370"/>
      <c r="N23" s="370"/>
      <c r="O23" s="370"/>
      <c r="P23" s="390"/>
      <c r="Q23" s="371"/>
    </row>
    <row r="24" spans="1:17" ht="14.4" customHeight="1" x14ac:dyDescent="0.3">
      <c r="A24" s="366" t="s">
        <v>2627</v>
      </c>
      <c r="B24" s="367" t="s">
        <v>2656</v>
      </c>
      <c r="C24" s="367" t="s">
        <v>1937</v>
      </c>
      <c r="D24" s="367" t="s">
        <v>2675</v>
      </c>
      <c r="E24" s="367" t="s">
        <v>2676</v>
      </c>
      <c r="F24" s="370">
        <v>2</v>
      </c>
      <c r="G24" s="370">
        <v>108</v>
      </c>
      <c r="H24" s="370">
        <v>1</v>
      </c>
      <c r="I24" s="370">
        <v>54</v>
      </c>
      <c r="J24" s="370">
        <v>1</v>
      </c>
      <c r="K24" s="370">
        <v>54</v>
      </c>
      <c r="L24" s="370">
        <v>0.5</v>
      </c>
      <c r="M24" s="370">
        <v>54</v>
      </c>
      <c r="N24" s="370"/>
      <c r="O24" s="370"/>
      <c r="P24" s="390"/>
      <c r="Q24" s="371"/>
    </row>
    <row r="25" spans="1:17" ht="14.4" customHeight="1" x14ac:dyDescent="0.3">
      <c r="A25" s="366" t="s">
        <v>2627</v>
      </c>
      <c r="B25" s="367" t="s">
        <v>2656</v>
      </c>
      <c r="C25" s="367" t="s">
        <v>1937</v>
      </c>
      <c r="D25" s="367" t="s">
        <v>2677</v>
      </c>
      <c r="E25" s="367" t="s">
        <v>2678</v>
      </c>
      <c r="F25" s="370">
        <v>2</v>
      </c>
      <c r="G25" s="370">
        <v>506</v>
      </c>
      <c r="H25" s="370">
        <v>1</v>
      </c>
      <c r="I25" s="370">
        <v>253</v>
      </c>
      <c r="J25" s="370"/>
      <c r="K25" s="370"/>
      <c r="L25" s="370"/>
      <c r="M25" s="370"/>
      <c r="N25" s="370"/>
      <c r="O25" s="370"/>
      <c r="P25" s="390"/>
      <c r="Q25" s="371"/>
    </row>
    <row r="26" spans="1:17" ht="14.4" customHeight="1" x14ac:dyDescent="0.3">
      <c r="A26" s="366" t="s">
        <v>2627</v>
      </c>
      <c r="B26" s="367" t="s">
        <v>2656</v>
      </c>
      <c r="C26" s="367" t="s">
        <v>1937</v>
      </c>
      <c r="D26" s="367" t="s">
        <v>2679</v>
      </c>
      <c r="E26" s="367" t="s">
        <v>2680</v>
      </c>
      <c r="F26" s="370">
        <v>1</v>
      </c>
      <c r="G26" s="370">
        <v>88</v>
      </c>
      <c r="H26" s="370">
        <v>1</v>
      </c>
      <c r="I26" s="370">
        <v>88</v>
      </c>
      <c r="J26" s="370"/>
      <c r="K26" s="370"/>
      <c r="L26" s="370"/>
      <c r="M26" s="370"/>
      <c r="N26" s="370"/>
      <c r="O26" s="370"/>
      <c r="P26" s="390"/>
      <c r="Q26" s="371"/>
    </row>
    <row r="27" spans="1:17" ht="14.4" customHeight="1" x14ac:dyDescent="0.3">
      <c r="A27" s="366" t="s">
        <v>2681</v>
      </c>
      <c r="B27" s="367" t="s">
        <v>2682</v>
      </c>
      <c r="C27" s="367" t="s">
        <v>1937</v>
      </c>
      <c r="D27" s="367" t="s">
        <v>2683</v>
      </c>
      <c r="E27" s="367" t="s">
        <v>2684</v>
      </c>
      <c r="F27" s="370">
        <v>1</v>
      </c>
      <c r="G27" s="370">
        <v>47</v>
      </c>
      <c r="H27" s="370">
        <v>1</v>
      </c>
      <c r="I27" s="370">
        <v>47</v>
      </c>
      <c r="J27" s="370"/>
      <c r="K27" s="370"/>
      <c r="L27" s="370"/>
      <c r="M27" s="370"/>
      <c r="N27" s="370"/>
      <c r="O27" s="370"/>
      <c r="P27" s="390"/>
      <c r="Q27" s="371"/>
    </row>
    <row r="28" spans="1:17" ht="14.4" customHeight="1" x14ac:dyDescent="0.3">
      <c r="A28" s="366" t="s">
        <v>2681</v>
      </c>
      <c r="B28" s="367" t="s">
        <v>2682</v>
      </c>
      <c r="C28" s="367" t="s">
        <v>1937</v>
      </c>
      <c r="D28" s="367" t="s">
        <v>2685</v>
      </c>
      <c r="E28" s="367" t="s">
        <v>2686</v>
      </c>
      <c r="F28" s="370">
        <v>6</v>
      </c>
      <c r="G28" s="370">
        <v>102</v>
      </c>
      <c r="H28" s="370">
        <v>1</v>
      </c>
      <c r="I28" s="370">
        <v>17</v>
      </c>
      <c r="J28" s="370">
        <v>3</v>
      </c>
      <c r="K28" s="370">
        <v>51</v>
      </c>
      <c r="L28" s="370">
        <v>0.5</v>
      </c>
      <c r="M28" s="370">
        <v>17</v>
      </c>
      <c r="N28" s="370"/>
      <c r="O28" s="370"/>
      <c r="P28" s="390"/>
      <c r="Q28" s="371"/>
    </row>
    <row r="29" spans="1:17" ht="14.4" customHeight="1" x14ac:dyDescent="0.3">
      <c r="A29" s="366" t="s">
        <v>2681</v>
      </c>
      <c r="B29" s="367" t="s">
        <v>2682</v>
      </c>
      <c r="C29" s="367" t="s">
        <v>1937</v>
      </c>
      <c r="D29" s="367" t="s">
        <v>2687</v>
      </c>
      <c r="E29" s="367" t="s">
        <v>2688</v>
      </c>
      <c r="F29" s="370">
        <v>3</v>
      </c>
      <c r="G29" s="370">
        <v>519</v>
      </c>
      <c r="H29" s="370">
        <v>1</v>
      </c>
      <c r="I29" s="370">
        <v>173</v>
      </c>
      <c r="J29" s="370">
        <v>1</v>
      </c>
      <c r="K29" s="370">
        <v>173</v>
      </c>
      <c r="L29" s="370">
        <v>0.33333333333333331</v>
      </c>
      <c r="M29" s="370">
        <v>173</v>
      </c>
      <c r="N29" s="370"/>
      <c r="O29" s="370"/>
      <c r="P29" s="390"/>
      <c r="Q29" s="371"/>
    </row>
    <row r="30" spans="1:17" ht="14.4" customHeight="1" x14ac:dyDescent="0.3">
      <c r="A30" s="366" t="s">
        <v>2681</v>
      </c>
      <c r="B30" s="367" t="s">
        <v>2682</v>
      </c>
      <c r="C30" s="367" t="s">
        <v>1937</v>
      </c>
      <c r="D30" s="367" t="s">
        <v>2689</v>
      </c>
      <c r="E30" s="367" t="s">
        <v>2690</v>
      </c>
      <c r="F30" s="370">
        <v>71</v>
      </c>
      <c r="G30" s="370">
        <v>1420</v>
      </c>
      <c r="H30" s="370">
        <v>1</v>
      </c>
      <c r="I30" s="370">
        <v>20</v>
      </c>
      <c r="J30" s="370">
        <v>39</v>
      </c>
      <c r="K30" s="370">
        <v>780</v>
      </c>
      <c r="L30" s="370">
        <v>0.54929577464788737</v>
      </c>
      <c r="M30" s="370">
        <v>20</v>
      </c>
      <c r="N30" s="370"/>
      <c r="O30" s="370"/>
      <c r="P30" s="390"/>
      <c r="Q30" s="371"/>
    </row>
    <row r="31" spans="1:17" ht="14.4" customHeight="1" x14ac:dyDescent="0.3">
      <c r="A31" s="366" t="s">
        <v>2681</v>
      </c>
      <c r="B31" s="367" t="s">
        <v>2682</v>
      </c>
      <c r="C31" s="367" t="s">
        <v>1937</v>
      </c>
      <c r="D31" s="367" t="s">
        <v>2691</v>
      </c>
      <c r="E31" s="367" t="s">
        <v>2692</v>
      </c>
      <c r="F31" s="370">
        <v>32</v>
      </c>
      <c r="G31" s="370">
        <v>384</v>
      </c>
      <c r="H31" s="370">
        <v>1</v>
      </c>
      <c r="I31" s="370">
        <v>12</v>
      </c>
      <c r="J31" s="370">
        <v>24</v>
      </c>
      <c r="K31" s="370">
        <v>288</v>
      </c>
      <c r="L31" s="370">
        <v>0.75</v>
      </c>
      <c r="M31" s="370">
        <v>12</v>
      </c>
      <c r="N31" s="370"/>
      <c r="O31" s="370"/>
      <c r="P31" s="390"/>
      <c r="Q31" s="371"/>
    </row>
    <row r="32" spans="1:17" ht="14.4" customHeight="1" x14ac:dyDescent="0.3">
      <c r="A32" s="366" t="s">
        <v>2681</v>
      </c>
      <c r="B32" s="367" t="s">
        <v>2682</v>
      </c>
      <c r="C32" s="367" t="s">
        <v>1937</v>
      </c>
      <c r="D32" s="367" t="s">
        <v>2693</v>
      </c>
      <c r="E32" s="367" t="s">
        <v>2694</v>
      </c>
      <c r="F32" s="370">
        <v>1</v>
      </c>
      <c r="G32" s="370">
        <v>184</v>
      </c>
      <c r="H32" s="370">
        <v>1</v>
      </c>
      <c r="I32" s="370">
        <v>184</v>
      </c>
      <c r="J32" s="370"/>
      <c r="K32" s="370"/>
      <c r="L32" s="370"/>
      <c r="M32" s="370"/>
      <c r="N32" s="370"/>
      <c r="O32" s="370"/>
      <c r="P32" s="390"/>
      <c r="Q32" s="371"/>
    </row>
    <row r="33" spans="1:17" ht="14.4" customHeight="1" x14ac:dyDescent="0.3">
      <c r="A33" s="366" t="s">
        <v>2681</v>
      </c>
      <c r="B33" s="367" t="s">
        <v>2682</v>
      </c>
      <c r="C33" s="367" t="s">
        <v>1937</v>
      </c>
      <c r="D33" s="367" t="s">
        <v>2695</v>
      </c>
      <c r="E33" s="367" t="s">
        <v>2696</v>
      </c>
      <c r="F33" s="370">
        <v>1</v>
      </c>
      <c r="G33" s="370">
        <v>130</v>
      </c>
      <c r="H33" s="370">
        <v>1</v>
      </c>
      <c r="I33" s="370">
        <v>130</v>
      </c>
      <c r="J33" s="370"/>
      <c r="K33" s="370"/>
      <c r="L33" s="370"/>
      <c r="M33" s="370"/>
      <c r="N33" s="370"/>
      <c r="O33" s="370"/>
      <c r="P33" s="390"/>
      <c r="Q33" s="371"/>
    </row>
    <row r="34" spans="1:17" ht="14.4" customHeight="1" x14ac:dyDescent="0.3">
      <c r="A34" s="366" t="s">
        <v>2681</v>
      </c>
      <c r="B34" s="367" t="s">
        <v>2682</v>
      </c>
      <c r="C34" s="367" t="s">
        <v>1937</v>
      </c>
      <c r="D34" s="367" t="s">
        <v>2697</v>
      </c>
      <c r="E34" s="367" t="s">
        <v>2698</v>
      </c>
      <c r="F34" s="370">
        <v>5</v>
      </c>
      <c r="G34" s="370">
        <v>355</v>
      </c>
      <c r="H34" s="370">
        <v>1</v>
      </c>
      <c r="I34" s="370">
        <v>71</v>
      </c>
      <c r="J34" s="370">
        <v>6</v>
      </c>
      <c r="K34" s="370">
        <v>426</v>
      </c>
      <c r="L34" s="370">
        <v>1.2</v>
      </c>
      <c r="M34" s="370">
        <v>71</v>
      </c>
      <c r="N34" s="370"/>
      <c r="O34" s="370"/>
      <c r="P34" s="390"/>
      <c r="Q34" s="371"/>
    </row>
    <row r="35" spans="1:17" ht="14.4" customHeight="1" x14ac:dyDescent="0.3">
      <c r="A35" s="366" t="s">
        <v>2681</v>
      </c>
      <c r="B35" s="367" t="s">
        <v>2682</v>
      </c>
      <c r="C35" s="367" t="s">
        <v>1937</v>
      </c>
      <c r="D35" s="367" t="s">
        <v>2699</v>
      </c>
      <c r="E35" s="367" t="s">
        <v>2700</v>
      </c>
      <c r="F35" s="370">
        <v>1</v>
      </c>
      <c r="G35" s="370">
        <v>277</v>
      </c>
      <c r="H35" s="370">
        <v>1</v>
      </c>
      <c r="I35" s="370">
        <v>277</v>
      </c>
      <c r="J35" s="370"/>
      <c r="K35" s="370"/>
      <c r="L35" s="370"/>
      <c r="M35" s="370"/>
      <c r="N35" s="370"/>
      <c r="O35" s="370"/>
      <c r="P35" s="390"/>
      <c r="Q35" s="371"/>
    </row>
    <row r="36" spans="1:17" ht="14.4" customHeight="1" x14ac:dyDescent="0.3">
      <c r="A36" s="366" t="s">
        <v>2681</v>
      </c>
      <c r="B36" s="367" t="s">
        <v>2682</v>
      </c>
      <c r="C36" s="367" t="s">
        <v>1937</v>
      </c>
      <c r="D36" s="367" t="s">
        <v>2701</v>
      </c>
      <c r="E36" s="367" t="s">
        <v>2702</v>
      </c>
      <c r="F36" s="370">
        <v>2</v>
      </c>
      <c r="G36" s="370">
        <v>504</v>
      </c>
      <c r="H36" s="370">
        <v>1</v>
      </c>
      <c r="I36" s="370">
        <v>252</v>
      </c>
      <c r="J36" s="370"/>
      <c r="K36" s="370"/>
      <c r="L36" s="370"/>
      <c r="M36" s="370"/>
      <c r="N36" s="370"/>
      <c r="O36" s="370"/>
      <c r="P36" s="390"/>
      <c r="Q36" s="371"/>
    </row>
    <row r="37" spans="1:17" ht="14.4" customHeight="1" x14ac:dyDescent="0.3">
      <c r="A37" s="366" t="s">
        <v>2681</v>
      </c>
      <c r="B37" s="367" t="s">
        <v>2682</v>
      </c>
      <c r="C37" s="367" t="s">
        <v>1937</v>
      </c>
      <c r="D37" s="367" t="s">
        <v>2703</v>
      </c>
      <c r="E37" s="367" t="s">
        <v>2704</v>
      </c>
      <c r="F37" s="370">
        <v>121</v>
      </c>
      <c r="G37" s="370">
        <v>3025</v>
      </c>
      <c r="H37" s="370">
        <v>1</v>
      </c>
      <c r="I37" s="370">
        <v>25</v>
      </c>
      <c r="J37" s="370">
        <v>55</v>
      </c>
      <c r="K37" s="370">
        <v>1375</v>
      </c>
      <c r="L37" s="370">
        <v>0.45454545454545453</v>
      </c>
      <c r="M37" s="370">
        <v>25</v>
      </c>
      <c r="N37" s="370"/>
      <c r="O37" s="370"/>
      <c r="P37" s="390"/>
      <c r="Q37" s="371"/>
    </row>
    <row r="38" spans="1:17" ht="14.4" customHeight="1" x14ac:dyDescent="0.3">
      <c r="A38" s="366" t="s">
        <v>2681</v>
      </c>
      <c r="B38" s="367" t="s">
        <v>2682</v>
      </c>
      <c r="C38" s="367" t="s">
        <v>1937</v>
      </c>
      <c r="D38" s="367" t="s">
        <v>2705</v>
      </c>
      <c r="E38" s="367" t="s">
        <v>2706</v>
      </c>
      <c r="F38" s="370">
        <v>43</v>
      </c>
      <c r="G38" s="370">
        <v>645</v>
      </c>
      <c r="H38" s="370">
        <v>1</v>
      </c>
      <c r="I38" s="370">
        <v>15</v>
      </c>
      <c r="J38" s="370">
        <v>8</v>
      </c>
      <c r="K38" s="370">
        <v>120</v>
      </c>
      <c r="L38" s="370">
        <v>0.18604651162790697</v>
      </c>
      <c r="M38" s="370">
        <v>15</v>
      </c>
      <c r="N38" s="370"/>
      <c r="O38" s="370"/>
      <c r="P38" s="390"/>
      <c r="Q38" s="371"/>
    </row>
    <row r="39" spans="1:17" ht="14.4" customHeight="1" x14ac:dyDescent="0.3">
      <c r="A39" s="366" t="s">
        <v>2681</v>
      </c>
      <c r="B39" s="367" t="s">
        <v>2682</v>
      </c>
      <c r="C39" s="367" t="s">
        <v>1937</v>
      </c>
      <c r="D39" s="367" t="s">
        <v>2707</v>
      </c>
      <c r="E39" s="367" t="s">
        <v>2708</v>
      </c>
      <c r="F39" s="370">
        <v>3</v>
      </c>
      <c r="G39" s="370">
        <v>150</v>
      </c>
      <c r="H39" s="370">
        <v>1</v>
      </c>
      <c r="I39" s="370">
        <v>50</v>
      </c>
      <c r="J39" s="370">
        <v>3</v>
      </c>
      <c r="K39" s="370">
        <v>150</v>
      </c>
      <c r="L39" s="370">
        <v>1</v>
      </c>
      <c r="M39" s="370">
        <v>50</v>
      </c>
      <c r="N39" s="370"/>
      <c r="O39" s="370"/>
      <c r="P39" s="390"/>
      <c r="Q39" s="371"/>
    </row>
    <row r="40" spans="1:17" ht="14.4" customHeight="1" x14ac:dyDescent="0.3">
      <c r="A40" s="366" t="s">
        <v>2681</v>
      </c>
      <c r="B40" s="367" t="s">
        <v>2682</v>
      </c>
      <c r="C40" s="367" t="s">
        <v>1937</v>
      </c>
      <c r="D40" s="367" t="s">
        <v>2709</v>
      </c>
      <c r="E40" s="367" t="s">
        <v>2710</v>
      </c>
      <c r="F40" s="370">
        <v>3</v>
      </c>
      <c r="G40" s="370">
        <v>180</v>
      </c>
      <c r="H40" s="370">
        <v>1</v>
      </c>
      <c r="I40" s="370">
        <v>60</v>
      </c>
      <c r="J40" s="370">
        <v>3</v>
      </c>
      <c r="K40" s="370">
        <v>180</v>
      </c>
      <c r="L40" s="370">
        <v>1</v>
      </c>
      <c r="M40" s="370">
        <v>60</v>
      </c>
      <c r="N40" s="370"/>
      <c r="O40" s="370"/>
      <c r="P40" s="390"/>
      <c r="Q40" s="371"/>
    </row>
    <row r="41" spans="1:17" ht="14.4" customHeight="1" x14ac:dyDescent="0.3">
      <c r="A41" s="366" t="s">
        <v>2681</v>
      </c>
      <c r="B41" s="367" t="s">
        <v>2682</v>
      </c>
      <c r="C41" s="367" t="s">
        <v>1937</v>
      </c>
      <c r="D41" s="367" t="s">
        <v>2711</v>
      </c>
      <c r="E41" s="367" t="s">
        <v>2712</v>
      </c>
      <c r="F41" s="370">
        <v>106</v>
      </c>
      <c r="G41" s="370">
        <v>2862</v>
      </c>
      <c r="H41" s="370">
        <v>1</v>
      </c>
      <c r="I41" s="370">
        <v>27</v>
      </c>
      <c r="J41" s="370">
        <v>51</v>
      </c>
      <c r="K41" s="370">
        <v>1377</v>
      </c>
      <c r="L41" s="370">
        <v>0.48113207547169812</v>
      </c>
      <c r="M41" s="370">
        <v>27</v>
      </c>
      <c r="N41" s="370"/>
      <c r="O41" s="370"/>
      <c r="P41" s="390"/>
      <c r="Q41" s="371"/>
    </row>
    <row r="42" spans="1:17" ht="14.4" customHeight="1" x14ac:dyDescent="0.3">
      <c r="A42" s="366" t="s">
        <v>2681</v>
      </c>
      <c r="B42" s="367" t="s">
        <v>2682</v>
      </c>
      <c r="C42" s="367" t="s">
        <v>1937</v>
      </c>
      <c r="D42" s="367" t="s">
        <v>2713</v>
      </c>
      <c r="E42" s="367" t="s">
        <v>2714</v>
      </c>
      <c r="F42" s="370">
        <v>121</v>
      </c>
      <c r="G42" s="370">
        <v>3267</v>
      </c>
      <c r="H42" s="370">
        <v>1</v>
      </c>
      <c r="I42" s="370">
        <v>27</v>
      </c>
      <c r="J42" s="370">
        <v>55</v>
      </c>
      <c r="K42" s="370">
        <v>1485</v>
      </c>
      <c r="L42" s="370">
        <v>0.45454545454545453</v>
      </c>
      <c r="M42" s="370">
        <v>27</v>
      </c>
      <c r="N42" s="370"/>
      <c r="O42" s="370"/>
      <c r="P42" s="390"/>
      <c r="Q42" s="371"/>
    </row>
    <row r="43" spans="1:17" ht="14.4" customHeight="1" x14ac:dyDescent="0.3">
      <c r="A43" s="366" t="s">
        <v>2681</v>
      </c>
      <c r="B43" s="367" t="s">
        <v>2682</v>
      </c>
      <c r="C43" s="367" t="s">
        <v>1937</v>
      </c>
      <c r="D43" s="367" t="s">
        <v>2715</v>
      </c>
      <c r="E43" s="367" t="s">
        <v>2716</v>
      </c>
      <c r="F43" s="370">
        <v>64</v>
      </c>
      <c r="G43" s="370">
        <v>1984</v>
      </c>
      <c r="H43" s="370">
        <v>1</v>
      </c>
      <c r="I43" s="370">
        <v>31</v>
      </c>
      <c r="J43" s="370">
        <v>28</v>
      </c>
      <c r="K43" s="370">
        <v>868</v>
      </c>
      <c r="L43" s="370">
        <v>0.4375</v>
      </c>
      <c r="M43" s="370">
        <v>31</v>
      </c>
      <c r="N43" s="370"/>
      <c r="O43" s="370"/>
      <c r="P43" s="390"/>
      <c r="Q43" s="371"/>
    </row>
    <row r="44" spans="1:17" ht="14.4" customHeight="1" x14ac:dyDescent="0.3">
      <c r="A44" s="366" t="s">
        <v>2681</v>
      </c>
      <c r="B44" s="367" t="s">
        <v>2682</v>
      </c>
      <c r="C44" s="367" t="s">
        <v>1937</v>
      </c>
      <c r="D44" s="367" t="s">
        <v>2717</v>
      </c>
      <c r="E44" s="367" t="s">
        <v>2718</v>
      </c>
      <c r="F44" s="370">
        <v>2</v>
      </c>
      <c r="G44" s="370">
        <v>168</v>
      </c>
      <c r="H44" s="370">
        <v>1</v>
      </c>
      <c r="I44" s="370">
        <v>84</v>
      </c>
      <c r="J44" s="370"/>
      <c r="K44" s="370"/>
      <c r="L44" s="370"/>
      <c r="M44" s="370"/>
      <c r="N44" s="370"/>
      <c r="O44" s="370"/>
      <c r="P44" s="390"/>
      <c r="Q44" s="371"/>
    </row>
    <row r="45" spans="1:17" ht="14.4" customHeight="1" x14ac:dyDescent="0.3">
      <c r="A45" s="366" t="s">
        <v>2681</v>
      </c>
      <c r="B45" s="367" t="s">
        <v>2682</v>
      </c>
      <c r="C45" s="367" t="s">
        <v>1937</v>
      </c>
      <c r="D45" s="367" t="s">
        <v>2719</v>
      </c>
      <c r="E45" s="367" t="s">
        <v>2720</v>
      </c>
      <c r="F45" s="370">
        <v>19</v>
      </c>
      <c r="G45" s="370">
        <v>437</v>
      </c>
      <c r="H45" s="370">
        <v>1</v>
      </c>
      <c r="I45" s="370">
        <v>23</v>
      </c>
      <c r="J45" s="370">
        <v>7</v>
      </c>
      <c r="K45" s="370">
        <v>161</v>
      </c>
      <c r="L45" s="370">
        <v>0.36842105263157893</v>
      </c>
      <c r="M45" s="370">
        <v>23</v>
      </c>
      <c r="N45" s="370"/>
      <c r="O45" s="370"/>
      <c r="P45" s="390"/>
      <c r="Q45" s="371"/>
    </row>
    <row r="46" spans="1:17" ht="14.4" customHeight="1" x14ac:dyDescent="0.3">
      <c r="A46" s="366" t="s">
        <v>2681</v>
      </c>
      <c r="B46" s="367" t="s">
        <v>2682</v>
      </c>
      <c r="C46" s="367" t="s">
        <v>1937</v>
      </c>
      <c r="D46" s="367" t="s">
        <v>2721</v>
      </c>
      <c r="E46" s="367" t="s">
        <v>2722</v>
      </c>
      <c r="F46" s="370">
        <v>13</v>
      </c>
      <c r="G46" s="370">
        <v>195</v>
      </c>
      <c r="H46" s="370">
        <v>1</v>
      </c>
      <c r="I46" s="370">
        <v>15</v>
      </c>
      <c r="J46" s="370">
        <v>4</v>
      </c>
      <c r="K46" s="370">
        <v>60</v>
      </c>
      <c r="L46" s="370">
        <v>0.30769230769230771</v>
      </c>
      <c r="M46" s="370">
        <v>15</v>
      </c>
      <c r="N46" s="370"/>
      <c r="O46" s="370"/>
      <c r="P46" s="390"/>
      <c r="Q46" s="371"/>
    </row>
    <row r="47" spans="1:17" ht="14.4" customHeight="1" x14ac:dyDescent="0.3">
      <c r="A47" s="366" t="s">
        <v>2681</v>
      </c>
      <c r="B47" s="367" t="s">
        <v>2682</v>
      </c>
      <c r="C47" s="367" t="s">
        <v>1937</v>
      </c>
      <c r="D47" s="367" t="s">
        <v>2723</v>
      </c>
      <c r="E47" s="367" t="s">
        <v>2724</v>
      </c>
      <c r="F47" s="370">
        <v>20</v>
      </c>
      <c r="G47" s="370">
        <v>380</v>
      </c>
      <c r="H47" s="370">
        <v>1</v>
      </c>
      <c r="I47" s="370">
        <v>19</v>
      </c>
      <c r="J47" s="370">
        <v>13</v>
      </c>
      <c r="K47" s="370">
        <v>247</v>
      </c>
      <c r="L47" s="370">
        <v>0.65</v>
      </c>
      <c r="M47" s="370">
        <v>19</v>
      </c>
      <c r="N47" s="370"/>
      <c r="O47" s="370"/>
      <c r="P47" s="390"/>
      <c r="Q47" s="371"/>
    </row>
    <row r="48" spans="1:17" ht="14.4" customHeight="1" x14ac:dyDescent="0.3">
      <c r="A48" s="366" t="s">
        <v>2681</v>
      </c>
      <c r="B48" s="367" t="s">
        <v>2682</v>
      </c>
      <c r="C48" s="367" t="s">
        <v>1937</v>
      </c>
      <c r="D48" s="367" t="s">
        <v>2725</v>
      </c>
      <c r="E48" s="367" t="s">
        <v>2726</v>
      </c>
      <c r="F48" s="370">
        <v>2</v>
      </c>
      <c r="G48" s="370">
        <v>360</v>
      </c>
      <c r="H48" s="370">
        <v>1</v>
      </c>
      <c r="I48" s="370">
        <v>180</v>
      </c>
      <c r="J48" s="370">
        <v>1</v>
      </c>
      <c r="K48" s="370">
        <v>180</v>
      </c>
      <c r="L48" s="370">
        <v>0.5</v>
      </c>
      <c r="M48" s="370">
        <v>180</v>
      </c>
      <c r="N48" s="370"/>
      <c r="O48" s="370"/>
      <c r="P48" s="390"/>
      <c r="Q48" s="371"/>
    </row>
    <row r="49" spans="1:17" ht="14.4" customHeight="1" x14ac:dyDescent="0.3">
      <c r="A49" s="366" t="s">
        <v>2681</v>
      </c>
      <c r="B49" s="367" t="s">
        <v>2682</v>
      </c>
      <c r="C49" s="367" t="s">
        <v>1937</v>
      </c>
      <c r="D49" s="367" t="s">
        <v>2727</v>
      </c>
      <c r="E49" s="367" t="s">
        <v>2728</v>
      </c>
      <c r="F49" s="370">
        <v>5</v>
      </c>
      <c r="G49" s="370">
        <v>4250</v>
      </c>
      <c r="H49" s="370">
        <v>1</v>
      </c>
      <c r="I49" s="370">
        <v>850</v>
      </c>
      <c r="J49" s="370">
        <v>2</v>
      </c>
      <c r="K49" s="370">
        <v>1700</v>
      </c>
      <c r="L49" s="370">
        <v>0.4</v>
      </c>
      <c r="M49" s="370">
        <v>850</v>
      </c>
      <c r="N49" s="370"/>
      <c r="O49" s="370"/>
      <c r="P49" s="390"/>
      <c r="Q49" s="371"/>
    </row>
    <row r="50" spans="1:17" ht="14.4" customHeight="1" x14ac:dyDescent="0.3">
      <c r="A50" s="366" t="s">
        <v>2681</v>
      </c>
      <c r="B50" s="367" t="s">
        <v>2682</v>
      </c>
      <c r="C50" s="367" t="s">
        <v>1937</v>
      </c>
      <c r="D50" s="367" t="s">
        <v>2729</v>
      </c>
      <c r="E50" s="367" t="s">
        <v>2730</v>
      </c>
      <c r="F50" s="370">
        <v>6</v>
      </c>
      <c r="G50" s="370">
        <v>5922</v>
      </c>
      <c r="H50" s="370">
        <v>1</v>
      </c>
      <c r="I50" s="370">
        <v>987</v>
      </c>
      <c r="J50" s="370">
        <v>5</v>
      </c>
      <c r="K50" s="370">
        <v>4935</v>
      </c>
      <c r="L50" s="370">
        <v>0.83333333333333337</v>
      </c>
      <c r="M50" s="370">
        <v>987</v>
      </c>
      <c r="N50" s="370"/>
      <c r="O50" s="370"/>
      <c r="P50" s="390"/>
      <c r="Q50" s="371"/>
    </row>
    <row r="51" spans="1:17" ht="14.4" customHeight="1" x14ac:dyDescent="0.3">
      <c r="A51" s="366" t="s">
        <v>2681</v>
      </c>
      <c r="B51" s="367" t="s">
        <v>2682</v>
      </c>
      <c r="C51" s="367" t="s">
        <v>1937</v>
      </c>
      <c r="D51" s="367" t="s">
        <v>2731</v>
      </c>
      <c r="E51" s="367" t="s">
        <v>2732</v>
      </c>
      <c r="F51" s="370"/>
      <c r="G51" s="370"/>
      <c r="H51" s="370"/>
      <c r="I51" s="370"/>
      <c r="J51" s="370">
        <v>1</v>
      </c>
      <c r="K51" s="370">
        <v>127</v>
      </c>
      <c r="L51" s="370"/>
      <c r="M51" s="370">
        <v>127</v>
      </c>
      <c r="N51" s="370"/>
      <c r="O51" s="370"/>
      <c r="P51" s="390"/>
      <c r="Q51" s="371"/>
    </row>
    <row r="52" spans="1:17" ht="14.4" customHeight="1" x14ac:dyDescent="0.3">
      <c r="A52" s="366" t="s">
        <v>2681</v>
      </c>
      <c r="B52" s="367" t="s">
        <v>2682</v>
      </c>
      <c r="C52" s="367" t="s">
        <v>1937</v>
      </c>
      <c r="D52" s="367" t="s">
        <v>2733</v>
      </c>
      <c r="E52" s="367" t="s">
        <v>2734</v>
      </c>
      <c r="F52" s="370">
        <v>1</v>
      </c>
      <c r="G52" s="370">
        <v>290</v>
      </c>
      <c r="H52" s="370">
        <v>1</v>
      </c>
      <c r="I52" s="370">
        <v>290</v>
      </c>
      <c r="J52" s="370">
        <v>3</v>
      </c>
      <c r="K52" s="370">
        <v>873</v>
      </c>
      <c r="L52" s="370">
        <v>3.010344827586207</v>
      </c>
      <c r="M52" s="370">
        <v>291</v>
      </c>
      <c r="N52" s="370"/>
      <c r="O52" s="370"/>
      <c r="P52" s="390"/>
      <c r="Q52" s="371"/>
    </row>
    <row r="53" spans="1:17" ht="14.4" customHeight="1" x14ac:dyDescent="0.3">
      <c r="A53" s="366" t="s">
        <v>2681</v>
      </c>
      <c r="B53" s="367" t="s">
        <v>2682</v>
      </c>
      <c r="C53" s="367" t="s">
        <v>1937</v>
      </c>
      <c r="D53" s="367" t="s">
        <v>2735</v>
      </c>
      <c r="E53" s="367" t="s">
        <v>2736</v>
      </c>
      <c r="F53" s="370">
        <v>1</v>
      </c>
      <c r="G53" s="370">
        <v>130</v>
      </c>
      <c r="H53" s="370">
        <v>1</v>
      </c>
      <c r="I53" s="370">
        <v>130</v>
      </c>
      <c r="J53" s="370"/>
      <c r="K53" s="370"/>
      <c r="L53" s="370"/>
      <c r="M53" s="370"/>
      <c r="N53" s="370"/>
      <c r="O53" s="370"/>
      <c r="P53" s="390"/>
      <c r="Q53" s="371"/>
    </row>
    <row r="54" spans="1:17" ht="14.4" customHeight="1" x14ac:dyDescent="0.3">
      <c r="A54" s="366" t="s">
        <v>2681</v>
      </c>
      <c r="B54" s="367" t="s">
        <v>2682</v>
      </c>
      <c r="C54" s="367" t="s">
        <v>1937</v>
      </c>
      <c r="D54" s="367" t="s">
        <v>2737</v>
      </c>
      <c r="E54" s="367" t="s">
        <v>2738</v>
      </c>
      <c r="F54" s="370">
        <v>2</v>
      </c>
      <c r="G54" s="370">
        <v>362</v>
      </c>
      <c r="H54" s="370">
        <v>1</v>
      </c>
      <c r="I54" s="370">
        <v>181</v>
      </c>
      <c r="J54" s="370">
        <v>1</v>
      </c>
      <c r="K54" s="370">
        <v>181</v>
      </c>
      <c r="L54" s="370">
        <v>0.5</v>
      </c>
      <c r="M54" s="370">
        <v>181</v>
      </c>
      <c r="N54" s="370"/>
      <c r="O54" s="370"/>
      <c r="P54" s="390"/>
      <c r="Q54" s="371"/>
    </row>
    <row r="55" spans="1:17" ht="14.4" customHeight="1" x14ac:dyDescent="0.3">
      <c r="A55" s="366" t="s">
        <v>2681</v>
      </c>
      <c r="B55" s="367" t="s">
        <v>2682</v>
      </c>
      <c r="C55" s="367" t="s">
        <v>1937</v>
      </c>
      <c r="D55" s="367" t="s">
        <v>2739</v>
      </c>
      <c r="E55" s="367" t="s">
        <v>2740</v>
      </c>
      <c r="F55" s="370">
        <v>2</v>
      </c>
      <c r="G55" s="370">
        <v>74</v>
      </c>
      <c r="H55" s="370">
        <v>1</v>
      </c>
      <c r="I55" s="370">
        <v>37</v>
      </c>
      <c r="J55" s="370"/>
      <c r="K55" s="370"/>
      <c r="L55" s="370"/>
      <c r="M55" s="370"/>
      <c r="N55" s="370"/>
      <c r="O55" s="370"/>
      <c r="P55" s="390"/>
      <c r="Q55" s="371"/>
    </row>
    <row r="56" spans="1:17" ht="14.4" customHeight="1" x14ac:dyDescent="0.3">
      <c r="A56" s="366" t="s">
        <v>2681</v>
      </c>
      <c r="B56" s="367" t="s">
        <v>2682</v>
      </c>
      <c r="C56" s="367" t="s">
        <v>1937</v>
      </c>
      <c r="D56" s="367" t="s">
        <v>2741</v>
      </c>
      <c r="E56" s="367" t="s">
        <v>2742</v>
      </c>
      <c r="F56" s="370">
        <v>32</v>
      </c>
      <c r="G56" s="370">
        <v>928</v>
      </c>
      <c r="H56" s="370">
        <v>1</v>
      </c>
      <c r="I56" s="370">
        <v>29</v>
      </c>
      <c r="J56" s="370">
        <v>17</v>
      </c>
      <c r="K56" s="370">
        <v>493</v>
      </c>
      <c r="L56" s="370">
        <v>0.53125</v>
      </c>
      <c r="M56" s="370">
        <v>29</v>
      </c>
      <c r="N56" s="370"/>
      <c r="O56" s="370"/>
      <c r="P56" s="390"/>
      <c r="Q56" s="371"/>
    </row>
    <row r="57" spans="1:17" ht="14.4" customHeight="1" x14ac:dyDescent="0.3">
      <c r="A57" s="366" t="s">
        <v>2681</v>
      </c>
      <c r="B57" s="367" t="s">
        <v>2682</v>
      </c>
      <c r="C57" s="367" t="s">
        <v>1937</v>
      </c>
      <c r="D57" s="367" t="s">
        <v>2743</v>
      </c>
      <c r="E57" s="367" t="s">
        <v>2744</v>
      </c>
      <c r="F57" s="370">
        <v>80</v>
      </c>
      <c r="G57" s="370">
        <v>1840</v>
      </c>
      <c r="H57" s="370">
        <v>1</v>
      </c>
      <c r="I57" s="370">
        <v>23</v>
      </c>
      <c r="J57" s="370">
        <v>46</v>
      </c>
      <c r="K57" s="370">
        <v>1058</v>
      </c>
      <c r="L57" s="370">
        <v>0.57499999999999996</v>
      </c>
      <c r="M57" s="370">
        <v>23</v>
      </c>
      <c r="N57" s="370"/>
      <c r="O57" s="370"/>
      <c r="P57" s="390"/>
      <c r="Q57" s="371"/>
    </row>
    <row r="58" spans="1:17" ht="14.4" customHeight="1" x14ac:dyDescent="0.3">
      <c r="A58" s="366" t="s">
        <v>2681</v>
      </c>
      <c r="B58" s="367" t="s">
        <v>2682</v>
      </c>
      <c r="C58" s="367" t="s">
        <v>1937</v>
      </c>
      <c r="D58" s="367" t="s">
        <v>2745</v>
      </c>
      <c r="E58" s="367" t="s">
        <v>2746</v>
      </c>
      <c r="F58" s="370"/>
      <c r="G58" s="370"/>
      <c r="H58" s="370"/>
      <c r="I58" s="370"/>
      <c r="J58" s="370">
        <v>1</v>
      </c>
      <c r="K58" s="370">
        <v>62</v>
      </c>
      <c r="L58" s="370"/>
      <c r="M58" s="370">
        <v>62</v>
      </c>
      <c r="N58" s="370"/>
      <c r="O58" s="370"/>
      <c r="P58" s="390"/>
      <c r="Q58" s="371"/>
    </row>
    <row r="59" spans="1:17" ht="14.4" customHeight="1" x14ac:dyDescent="0.3">
      <c r="A59" s="366" t="s">
        <v>2681</v>
      </c>
      <c r="B59" s="367" t="s">
        <v>2682</v>
      </c>
      <c r="C59" s="367" t="s">
        <v>1937</v>
      </c>
      <c r="D59" s="367" t="s">
        <v>2747</v>
      </c>
      <c r="E59" s="367" t="s">
        <v>2748</v>
      </c>
      <c r="F59" s="370">
        <v>139</v>
      </c>
      <c r="G59" s="370">
        <v>20433</v>
      </c>
      <c r="H59" s="370">
        <v>1</v>
      </c>
      <c r="I59" s="370">
        <v>147</v>
      </c>
      <c r="J59" s="370">
        <v>84</v>
      </c>
      <c r="K59" s="370">
        <v>12348</v>
      </c>
      <c r="L59" s="370">
        <v>0.60431654676258995</v>
      </c>
      <c r="M59" s="370">
        <v>147</v>
      </c>
      <c r="N59" s="370"/>
      <c r="O59" s="370"/>
      <c r="P59" s="390"/>
      <c r="Q59" s="371"/>
    </row>
    <row r="60" spans="1:17" ht="14.4" customHeight="1" x14ac:dyDescent="0.3">
      <c r="A60" s="366" t="s">
        <v>2681</v>
      </c>
      <c r="B60" s="367" t="s">
        <v>2682</v>
      </c>
      <c r="C60" s="367" t="s">
        <v>1937</v>
      </c>
      <c r="D60" s="367" t="s">
        <v>2749</v>
      </c>
      <c r="E60" s="367" t="s">
        <v>2750</v>
      </c>
      <c r="F60" s="370">
        <v>48</v>
      </c>
      <c r="G60" s="370">
        <v>1104</v>
      </c>
      <c r="H60" s="370">
        <v>1</v>
      </c>
      <c r="I60" s="370">
        <v>23</v>
      </c>
      <c r="J60" s="370">
        <v>18</v>
      </c>
      <c r="K60" s="370">
        <v>414</v>
      </c>
      <c r="L60" s="370">
        <v>0.375</v>
      </c>
      <c r="M60" s="370">
        <v>23</v>
      </c>
      <c r="N60" s="370"/>
      <c r="O60" s="370"/>
      <c r="P60" s="390"/>
      <c r="Q60" s="371"/>
    </row>
    <row r="61" spans="1:17" ht="14.4" customHeight="1" x14ac:dyDescent="0.3">
      <c r="A61" s="366" t="s">
        <v>2681</v>
      </c>
      <c r="B61" s="367" t="s">
        <v>2682</v>
      </c>
      <c r="C61" s="367" t="s">
        <v>1937</v>
      </c>
      <c r="D61" s="367" t="s">
        <v>2751</v>
      </c>
      <c r="E61" s="367" t="s">
        <v>2752</v>
      </c>
      <c r="F61" s="370"/>
      <c r="G61" s="370"/>
      <c r="H61" s="370"/>
      <c r="I61" s="370"/>
      <c r="J61" s="370">
        <v>1</v>
      </c>
      <c r="K61" s="370">
        <v>33</v>
      </c>
      <c r="L61" s="370"/>
      <c r="M61" s="370">
        <v>33</v>
      </c>
      <c r="N61" s="370"/>
      <c r="O61" s="370"/>
      <c r="P61" s="390"/>
      <c r="Q61" s="371"/>
    </row>
    <row r="62" spans="1:17" ht="14.4" customHeight="1" x14ac:dyDescent="0.3">
      <c r="A62" s="366" t="s">
        <v>2681</v>
      </c>
      <c r="B62" s="367" t="s">
        <v>2682</v>
      </c>
      <c r="C62" s="367" t="s">
        <v>1937</v>
      </c>
      <c r="D62" s="367" t="s">
        <v>2753</v>
      </c>
      <c r="E62" s="367" t="s">
        <v>2754</v>
      </c>
      <c r="F62" s="370">
        <v>6</v>
      </c>
      <c r="G62" s="370">
        <v>366</v>
      </c>
      <c r="H62" s="370">
        <v>1</v>
      </c>
      <c r="I62" s="370">
        <v>61</v>
      </c>
      <c r="J62" s="370">
        <v>5</v>
      </c>
      <c r="K62" s="370">
        <v>305</v>
      </c>
      <c r="L62" s="370">
        <v>0.83333333333333337</v>
      </c>
      <c r="M62" s="370">
        <v>61</v>
      </c>
      <c r="N62" s="370"/>
      <c r="O62" s="370"/>
      <c r="P62" s="390"/>
      <c r="Q62" s="371"/>
    </row>
    <row r="63" spans="1:17" ht="14.4" customHeight="1" x14ac:dyDescent="0.3">
      <c r="A63" s="366" t="s">
        <v>2681</v>
      </c>
      <c r="B63" s="367" t="s">
        <v>2682</v>
      </c>
      <c r="C63" s="367" t="s">
        <v>1937</v>
      </c>
      <c r="D63" s="367" t="s">
        <v>2755</v>
      </c>
      <c r="E63" s="367" t="s">
        <v>2756</v>
      </c>
      <c r="F63" s="370"/>
      <c r="G63" s="370"/>
      <c r="H63" s="370"/>
      <c r="I63" s="370"/>
      <c r="J63" s="370">
        <v>1</v>
      </c>
      <c r="K63" s="370">
        <v>250</v>
      </c>
      <c r="L63" s="370"/>
      <c r="M63" s="370">
        <v>250</v>
      </c>
      <c r="N63" s="370"/>
      <c r="O63" s="370"/>
      <c r="P63" s="390"/>
      <c r="Q63" s="371"/>
    </row>
    <row r="64" spans="1:17" ht="14.4" customHeight="1" x14ac:dyDescent="0.3">
      <c r="A64" s="366" t="s">
        <v>2681</v>
      </c>
      <c r="B64" s="367" t="s">
        <v>2682</v>
      </c>
      <c r="C64" s="367" t="s">
        <v>1937</v>
      </c>
      <c r="D64" s="367" t="s">
        <v>2757</v>
      </c>
      <c r="E64" s="367" t="s">
        <v>2758</v>
      </c>
      <c r="F64" s="370">
        <v>144</v>
      </c>
      <c r="G64" s="370">
        <v>4176</v>
      </c>
      <c r="H64" s="370">
        <v>1</v>
      </c>
      <c r="I64" s="370">
        <v>29</v>
      </c>
      <c r="J64" s="370">
        <v>74</v>
      </c>
      <c r="K64" s="370">
        <v>2146</v>
      </c>
      <c r="L64" s="370">
        <v>0.51388888888888884</v>
      </c>
      <c r="M64" s="370">
        <v>29</v>
      </c>
      <c r="N64" s="370"/>
      <c r="O64" s="370"/>
      <c r="P64" s="390"/>
      <c r="Q64" s="371"/>
    </row>
    <row r="65" spans="1:17" ht="14.4" customHeight="1" x14ac:dyDescent="0.3">
      <c r="A65" s="366" t="s">
        <v>2681</v>
      </c>
      <c r="B65" s="367" t="s">
        <v>2682</v>
      </c>
      <c r="C65" s="367" t="s">
        <v>1937</v>
      </c>
      <c r="D65" s="367" t="s">
        <v>2759</v>
      </c>
      <c r="E65" s="367" t="s">
        <v>2760</v>
      </c>
      <c r="F65" s="370">
        <v>1</v>
      </c>
      <c r="G65" s="370">
        <v>166</v>
      </c>
      <c r="H65" s="370">
        <v>1</v>
      </c>
      <c r="I65" s="370">
        <v>166</v>
      </c>
      <c r="J65" s="370">
        <v>1</v>
      </c>
      <c r="K65" s="370">
        <v>166</v>
      </c>
      <c r="L65" s="370">
        <v>1</v>
      </c>
      <c r="M65" s="370">
        <v>166</v>
      </c>
      <c r="N65" s="370"/>
      <c r="O65" s="370"/>
      <c r="P65" s="390"/>
      <c r="Q65" s="371"/>
    </row>
    <row r="66" spans="1:17" ht="14.4" customHeight="1" x14ac:dyDescent="0.3">
      <c r="A66" s="366" t="s">
        <v>2681</v>
      </c>
      <c r="B66" s="367" t="s">
        <v>2682</v>
      </c>
      <c r="C66" s="367" t="s">
        <v>1937</v>
      </c>
      <c r="D66" s="367" t="s">
        <v>2761</v>
      </c>
      <c r="E66" s="367" t="s">
        <v>2762</v>
      </c>
      <c r="F66" s="370">
        <v>2</v>
      </c>
      <c r="G66" s="370">
        <v>52</v>
      </c>
      <c r="H66" s="370">
        <v>1</v>
      </c>
      <c r="I66" s="370">
        <v>26</v>
      </c>
      <c r="J66" s="370">
        <v>3</v>
      </c>
      <c r="K66" s="370">
        <v>78</v>
      </c>
      <c r="L66" s="370">
        <v>1.5</v>
      </c>
      <c r="M66" s="370">
        <v>26</v>
      </c>
      <c r="N66" s="370"/>
      <c r="O66" s="370"/>
      <c r="P66" s="390"/>
      <c r="Q66" s="371"/>
    </row>
    <row r="67" spans="1:17" ht="14.4" customHeight="1" x14ac:dyDescent="0.3">
      <c r="A67" s="366" t="s">
        <v>2681</v>
      </c>
      <c r="B67" s="367" t="s">
        <v>2682</v>
      </c>
      <c r="C67" s="367" t="s">
        <v>1937</v>
      </c>
      <c r="D67" s="367" t="s">
        <v>2763</v>
      </c>
      <c r="E67" s="367" t="s">
        <v>2764</v>
      </c>
      <c r="F67" s="370">
        <v>144</v>
      </c>
      <c r="G67" s="370">
        <v>4176</v>
      </c>
      <c r="H67" s="370">
        <v>1</v>
      </c>
      <c r="I67" s="370">
        <v>29</v>
      </c>
      <c r="J67" s="370">
        <v>72</v>
      </c>
      <c r="K67" s="370">
        <v>2088</v>
      </c>
      <c r="L67" s="370">
        <v>0.5</v>
      </c>
      <c r="M67" s="370">
        <v>29</v>
      </c>
      <c r="N67" s="370"/>
      <c r="O67" s="370"/>
      <c r="P67" s="390"/>
      <c r="Q67" s="371"/>
    </row>
    <row r="68" spans="1:17" ht="14.4" customHeight="1" x14ac:dyDescent="0.3">
      <c r="A68" s="366" t="s">
        <v>2681</v>
      </c>
      <c r="B68" s="367" t="s">
        <v>2682</v>
      </c>
      <c r="C68" s="367" t="s">
        <v>1937</v>
      </c>
      <c r="D68" s="367" t="s">
        <v>2765</v>
      </c>
      <c r="E68" s="367" t="s">
        <v>2766</v>
      </c>
      <c r="F68" s="370">
        <v>96</v>
      </c>
      <c r="G68" s="370">
        <v>2592</v>
      </c>
      <c r="H68" s="370">
        <v>1</v>
      </c>
      <c r="I68" s="370">
        <v>27</v>
      </c>
      <c r="J68" s="370">
        <v>43</v>
      </c>
      <c r="K68" s="370">
        <v>1161</v>
      </c>
      <c r="L68" s="370">
        <v>0.44791666666666669</v>
      </c>
      <c r="M68" s="370">
        <v>27</v>
      </c>
      <c r="N68" s="370"/>
      <c r="O68" s="370"/>
      <c r="P68" s="390"/>
      <c r="Q68" s="371"/>
    </row>
    <row r="69" spans="1:17" ht="14.4" customHeight="1" x14ac:dyDescent="0.3">
      <c r="A69" s="366" t="s">
        <v>2681</v>
      </c>
      <c r="B69" s="367" t="s">
        <v>2682</v>
      </c>
      <c r="C69" s="367" t="s">
        <v>1937</v>
      </c>
      <c r="D69" s="367" t="s">
        <v>2767</v>
      </c>
      <c r="E69" s="367" t="s">
        <v>2768</v>
      </c>
      <c r="F69" s="370">
        <v>1</v>
      </c>
      <c r="G69" s="370">
        <v>45</v>
      </c>
      <c r="H69" s="370">
        <v>1</v>
      </c>
      <c r="I69" s="370">
        <v>45</v>
      </c>
      <c r="J69" s="370">
        <v>1</v>
      </c>
      <c r="K69" s="370">
        <v>45</v>
      </c>
      <c r="L69" s="370">
        <v>1</v>
      </c>
      <c r="M69" s="370">
        <v>45</v>
      </c>
      <c r="N69" s="370"/>
      <c r="O69" s="370"/>
      <c r="P69" s="390"/>
      <c r="Q69" s="371"/>
    </row>
    <row r="70" spans="1:17" ht="14.4" customHeight="1" x14ac:dyDescent="0.3">
      <c r="A70" s="366" t="s">
        <v>2681</v>
      </c>
      <c r="B70" s="367" t="s">
        <v>2682</v>
      </c>
      <c r="C70" s="367" t="s">
        <v>1937</v>
      </c>
      <c r="D70" s="367" t="s">
        <v>2769</v>
      </c>
      <c r="E70" s="367" t="s">
        <v>2770</v>
      </c>
      <c r="F70" s="370"/>
      <c r="G70" s="370"/>
      <c r="H70" s="370"/>
      <c r="I70" s="370"/>
      <c r="J70" s="370">
        <v>3</v>
      </c>
      <c r="K70" s="370">
        <v>186</v>
      </c>
      <c r="L70" s="370"/>
      <c r="M70" s="370">
        <v>62</v>
      </c>
      <c r="N70" s="370"/>
      <c r="O70" s="370"/>
      <c r="P70" s="390"/>
      <c r="Q70" s="371"/>
    </row>
    <row r="71" spans="1:17" ht="14.4" customHeight="1" x14ac:dyDescent="0.3">
      <c r="A71" s="366" t="s">
        <v>2681</v>
      </c>
      <c r="B71" s="367" t="s">
        <v>2682</v>
      </c>
      <c r="C71" s="367" t="s">
        <v>1937</v>
      </c>
      <c r="D71" s="367" t="s">
        <v>2771</v>
      </c>
      <c r="E71" s="367" t="s">
        <v>2772</v>
      </c>
      <c r="F71" s="370">
        <v>3</v>
      </c>
      <c r="G71" s="370">
        <v>252</v>
      </c>
      <c r="H71" s="370">
        <v>1</v>
      </c>
      <c r="I71" s="370">
        <v>84</v>
      </c>
      <c r="J71" s="370">
        <v>1</v>
      </c>
      <c r="K71" s="370">
        <v>84</v>
      </c>
      <c r="L71" s="370">
        <v>0.33333333333333331</v>
      </c>
      <c r="M71" s="370">
        <v>84</v>
      </c>
      <c r="N71" s="370"/>
      <c r="O71" s="370"/>
      <c r="P71" s="390"/>
      <c r="Q71" s="371"/>
    </row>
    <row r="72" spans="1:17" ht="14.4" customHeight="1" x14ac:dyDescent="0.3">
      <c r="A72" s="366" t="s">
        <v>2681</v>
      </c>
      <c r="B72" s="367" t="s">
        <v>2682</v>
      </c>
      <c r="C72" s="367" t="s">
        <v>1937</v>
      </c>
      <c r="D72" s="367" t="s">
        <v>2773</v>
      </c>
      <c r="E72" s="367" t="s">
        <v>2774</v>
      </c>
      <c r="F72" s="370">
        <v>81</v>
      </c>
      <c r="G72" s="370">
        <v>1944</v>
      </c>
      <c r="H72" s="370">
        <v>1</v>
      </c>
      <c r="I72" s="370">
        <v>24</v>
      </c>
      <c r="J72" s="370">
        <v>50</v>
      </c>
      <c r="K72" s="370">
        <v>1200</v>
      </c>
      <c r="L72" s="370">
        <v>0.61728395061728392</v>
      </c>
      <c r="M72" s="370">
        <v>24</v>
      </c>
      <c r="N72" s="370"/>
      <c r="O72" s="370"/>
      <c r="P72" s="390"/>
      <c r="Q72" s="371"/>
    </row>
    <row r="73" spans="1:17" ht="14.4" customHeight="1" x14ac:dyDescent="0.3">
      <c r="A73" s="366" t="s">
        <v>2681</v>
      </c>
      <c r="B73" s="367" t="s">
        <v>2682</v>
      </c>
      <c r="C73" s="367" t="s">
        <v>1937</v>
      </c>
      <c r="D73" s="367" t="s">
        <v>2775</v>
      </c>
      <c r="E73" s="367" t="s">
        <v>2776</v>
      </c>
      <c r="F73" s="370">
        <v>1</v>
      </c>
      <c r="G73" s="370">
        <v>68</v>
      </c>
      <c r="H73" s="370">
        <v>1</v>
      </c>
      <c r="I73" s="370">
        <v>68</v>
      </c>
      <c r="J73" s="370"/>
      <c r="K73" s="370"/>
      <c r="L73" s="370"/>
      <c r="M73" s="370"/>
      <c r="N73" s="370"/>
      <c r="O73" s="370"/>
      <c r="P73" s="390"/>
      <c r="Q73" s="371"/>
    </row>
    <row r="74" spans="1:17" ht="14.4" customHeight="1" x14ac:dyDescent="0.3">
      <c r="A74" s="366" t="s">
        <v>2681</v>
      </c>
      <c r="B74" s="367" t="s">
        <v>2682</v>
      </c>
      <c r="C74" s="367" t="s">
        <v>1937</v>
      </c>
      <c r="D74" s="367" t="s">
        <v>2777</v>
      </c>
      <c r="E74" s="367" t="s">
        <v>2778</v>
      </c>
      <c r="F74" s="370">
        <v>73</v>
      </c>
      <c r="G74" s="370">
        <v>1606</v>
      </c>
      <c r="H74" s="370">
        <v>1</v>
      </c>
      <c r="I74" s="370">
        <v>22</v>
      </c>
      <c r="J74" s="370">
        <v>28</v>
      </c>
      <c r="K74" s="370">
        <v>616</v>
      </c>
      <c r="L74" s="370">
        <v>0.38356164383561642</v>
      </c>
      <c r="M74" s="370">
        <v>22</v>
      </c>
      <c r="N74" s="370"/>
      <c r="O74" s="370"/>
      <c r="P74" s="390"/>
      <c r="Q74" s="371"/>
    </row>
    <row r="75" spans="1:17" ht="14.4" customHeight="1" x14ac:dyDescent="0.3">
      <c r="A75" s="366" t="s">
        <v>2681</v>
      </c>
      <c r="B75" s="367" t="s">
        <v>2682</v>
      </c>
      <c r="C75" s="367" t="s">
        <v>1937</v>
      </c>
      <c r="D75" s="367" t="s">
        <v>2779</v>
      </c>
      <c r="E75" s="367" t="s">
        <v>2780</v>
      </c>
      <c r="F75" s="370">
        <v>1</v>
      </c>
      <c r="G75" s="370">
        <v>262</v>
      </c>
      <c r="H75" s="370">
        <v>1</v>
      </c>
      <c r="I75" s="370">
        <v>262</v>
      </c>
      <c r="J75" s="370"/>
      <c r="K75" s="370"/>
      <c r="L75" s="370"/>
      <c r="M75" s="370"/>
      <c r="N75" s="370"/>
      <c r="O75" s="370"/>
      <c r="P75" s="390"/>
      <c r="Q75" s="371"/>
    </row>
    <row r="76" spans="1:17" ht="14.4" customHeight="1" x14ac:dyDescent="0.3">
      <c r="A76" s="366" t="s">
        <v>2681</v>
      </c>
      <c r="B76" s="367" t="s">
        <v>2682</v>
      </c>
      <c r="C76" s="367" t="s">
        <v>1937</v>
      </c>
      <c r="D76" s="367" t="s">
        <v>2781</v>
      </c>
      <c r="E76" s="367" t="s">
        <v>2782</v>
      </c>
      <c r="F76" s="370">
        <v>137</v>
      </c>
      <c r="G76" s="370">
        <v>3014</v>
      </c>
      <c r="H76" s="370">
        <v>1</v>
      </c>
      <c r="I76" s="370">
        <v>22</v>
      </c>
      <c r="J76" s="370">
        <v>66</v>
      </c>
      <c r="K76" s="370">
        <v>1452</v>
      </c>
      <c r="L76" s="370">
        <v>0.48175182481751827</v>
      </c>
      <c r="M76" s="370">
        <v>22</v>
      </c>
      <c r="N76" s="370"/>
      <c r="O76" s="370"/>
      <c r="P76" s="390"/>
      <c r="Q76" s="371"/>
    </row>
    <row r="77" spans="1:17" ht="14.4" customHeight="1" x14ac:dyDescent="0.3">
      <c r="A77" s="366" t="s">
        <v>2681</v>
      </c>
      <c r="B77" s="367" t="s">
        <v>2682</v>
      </c>
      <c r="C77" s="367" t="s">
        <v>1937</v>
      </c>
      <c r="D77" s="367" t="s">
        <v>2783</v>
      </c>
      <c r="E77" s="367" t="s">
        <v>2784</v>
      </c>
      <c r="F77" s="370">
        <v>1</v>
      </c>
      <c r="G77" s="370">
        <v>204</v>
      </c>
      <c r="H77" s="370">
        <v>1</v>
      </c>
      <c r="I77" s="370">
        <v>204</v>
      </c>
      <c r="J77" s="370">
        <v>2</v>
      </c>
      <c r="K77" s="370">
        <v>408</v>
      </c>
      <c r="L77" s="370">
        <v>2</v>
      </c>
      <c r="M77" s="370">
        <v>204</v>
      </c>
      <c r="N77" s="370"/>
      <c r="O77" s="370"/>
      <c r="P77" s="390"/>
      <c r="Q77" s="371"/>
    </row>
    <row r="78" spans="1:17" ht="14.4" customHeight="1" x14ac:dyDescent="0.3">
      <c r="A78" s="366" t="s">
        <v>2681</v>
      </c>
      <c r="B78" s="367" t="s">
        <v>2682</v>
      </c>
      <c r="C78" s="367" t="s">
        <v>1937</v>
      </c>
      <c r="D78" s="367" t="s">
        <v>2785</v>
      </c>
      <c r="E78" s="367" t="s">
        <v>2786</v>
      </c>
      <c r="F78" s="370">
        <v>6</v>
      </c>
      <c r="G78" s="370">
        <v>324</v>
      </c>
      <c r="H78" s="370">
        <v>1</v>
      </c>
      <c r="I78" s="370">
        <v>54</v>
      </c>
      <c r="J78" s="370">
        <v>11</v>
      </c>
      <c r="K78" s="370">
        <v>594</v>
      </c>
      <c r="L78" s="370">
        <v>1.8333333333333333</v>
      </c>
      <c r="M78" s="370">
        <v>54</v>
      </c>
      <c r="N78" s="370"/>
      <c r="O78" s="370"/>
      <c r="P78" s="390"/>
      <c r="Q78" s="371"/>
    </row>
    <row r="79" spans="1:17" ht="14.4" customHeight="1" x14ac:dyDescent="0.3">
      <c r="A79" s="366" t="s">
        <v>2681</v>
      </c>
      <c r="B79" s="367" t="s">
        <v>2682</v>
      </c>
      <c r="C79" s="367" t="s">
        <v>1937</v>
      </c>
      <c r="D79" s="367" t="s">
        <v>2787</v>
      </c>
      <c r="E79" s="367" t="s">
        <v>2788</v>
      </c>
      <c r="F79" s="370">
        <v>106</v>
      </c>
      <c r="G79" s="370">
        <v>2862</v>
      </c>
      <c r="H79" s="370">
        <v>1</v>
      </c>
      <c r="I79" s="370">
        <v>27</v>
      </c>
      <c r="J79" s="370">
        <v>51</v>
      </c>
      <c r="K79" s="370">
        <v>1377</v>
      </c>
      <c r="L79" s="370">
        <v>0.48113207547169812</v>
      </c>
      <c r="M79" s="370">
        <v>27</v>
      </c>
      <c r="N79" s="370"/>
      <c r="O79" s="370"/>
      <c r="P79" s="390"/>
      <c r="Q79" s="371"/>
    </row>
    <row r="80" spans="1:17" ht="14.4" customHeight="1" x14ac:dyDescent="0.3">
      <c r="A80" s="366" t="s">
        <v>2681</v>
      </c>
      <c r="B80" s="367" t="s">
        <v>2682</v>
      </c>
      <c r="C80" s="367" t="s">
        <v>1937</v>
      </c>
      <c r="D80" s="367" t="s">
        <v>2789</v>
      </c>
      <c r="E80" s="367" t="s">
        <v>2790</v>
      </c>
      <c r="F80" s="370">
        <v>10</v>
      </c>
      <c r="G80" s="370">
        <v>560</v>
      </c>
      <c r="H80" s="370">
        <v>1</v>
      </c>
      <c r="I80" s="370">
        <v>56</v>
      </c>
      <c r="J80" s="370">
        <v>6</v>
      </c>
      <c r="K80" s="370">
        <v>336</v>
      </c>
      <c r="L80" s="370">
        <v>0.6</v>
      </c>
      <c r="M80" s="370">
        <v>56</v>
      </c>
      <c r="N80" s="370"/>
      <c r="O80" s="370"/>
      <c r="P80" s="390"/>
      <c r="Q80" s="371"/>
    </row>
    <row r="81" spans="1:17" ht="14.4" customHeight="1" x14ac:dyDescent="0.3">
      <c r="A81" s="366" t="s">
        <v>2681</v>
      </c>
      <c r="B81" s="367" t="s">
        <v>2682</v>
      </c>
      <c r="C81" s="367" t="s">
        <v>1937</v>
      </c>
      <c r="D81" s="367" t="s">
        <v>2791</v>
      </c>
      <c r="E81" s="367" t="s">
        <v>2792</v>
      </c>
      <c r="F81" s="370">
        <v>3</v>
      </c>
      <c r="G81" s="370">
        <v>2343</v>
      </c>
      <c r="H81" s="370">
        <v>1</v>
      </c>
      <c r="I81" s="370">
        <v>781</v>
      </c>
      <c r="J81" s="370"/>
      <c r="K81" s="370"/>
      <c r="L81" s="370"/>
      <c r="M81" s="370"/>
      <c r="N81" s="370"/>
      <c r="O81" s="370"/>
      <c r="P81" s="390"/>
      <c r="Q81" s="371"/>
    </row>
    <row r="82" spans="1:17" ht="14.4" customHeight="1" x14ac:dyDescent="0.3">
      <c r="A82" s="366" t="s">
        <v>2681</v>
      </c>
      <c r="B82" s="367" t="s">
        <v>2682</v>
      </c>
      <c r="C82" s="367" t="s">
        <v>1937</v>
      </c>
      <c r="D82" s="367" t="s">
        <v>2793</v>
      </c>
      <c r="E82" s="367" t="s">
        <v>2794</v>
      </c>
      <c r="F82" s="370">
        <v>1</v>
      </c>
      <c r="G82" s="370">
        <v>201</v>
      </c>
      <c r="H82" s="370">
        <v>1</v>
      </c>
      <c r="I82" s="370">
        <v>201</v>
      </c>
      <c r="J82" s="370"/>
      <c r="K82" s="370"/>
      <c r="L82" s="370"/>
      <c r="M82" s="370"/>
      <c r="N82" s="370"/>
      <c r="O82" s="370"/>
      <c r="P82" s="390"/>
      <c r="Q82" s="371"/>
    </row>
    <row r="83" spans="1:17" ht="14.4" customHeight="1" x14ac:dyDescent="0.3">
      <c r="A83" s="366" t="s">
        <v>2795</v>
      </c>
      <c r="B83" s="367" t="s">
        <v>2796</v>
      </c>
      <c r="C83" s="367" t="s">
        <v>1898</v>
      </c>
      <c r="D83" s="367" t="s">
        <v>2797</v>
      </c>
      <c r="E83" s="367" t="s">
        <v>2798</v>
      </c>
      <c r="F83" s="370">
        <v>0.2</v>
      </c>
      <c r="G83" s="370">
        <v>1277.24</v>
      </c>
      <c r="H83" s="370">
        <v>1</v>
      </c>
      <c r="I83" s="370">
        <v>6386.2</v>
      </c>
      <c r="J83" s="370"/>
      <c r="K83" s="370"/>
      <c r="L83" s="370"/>
      <c r="M83" s="370"/>
      <c r="N83" s="370"/>
      <c r="O83" s="370"/>
      <c r="P83" s="390"/>
      <c r="Q83" s="371"/>
    </row>
    <row r="84" spans="1:17" ht="14.4" customHeight="1" x14ac:dyDescent="0.3">
      <c r="A84" s="366" t="s">
        <v>2795</v>
      </c>
      <c r="B84" s="367" t="s">
        <v>2796</v>
      </c>
      <c r="C84" s="367" t="s">
        <v>1898</v>
      </c>
      <c r="D84" s="367" t="s">
        <v>2799</v>
      </c>
      <c r="E84" s="367" t="s">
        <v>2800</v>
      </c>
      <c r="F84" s="370">
        <v>0.8</v>
      </c>
      <c r="G84" s="370">
        <v>1108.6300000000001</v>
      </c>
      <c r="H84" s="370">
        <v>1</v>
      </c>
      <c r="I84" s="370">
        <v>1385.7875000000001</v>
      </c>
      <c r="J84" s="370">
        <v>0.6</v>
      </c>
      <c r="K84" s="370">
        <v>588.25</v>
      </c>
      <c r="L84" s="370">
        <v>0.53060985179906728</v>
      </c>
      <c r="M84" s="370">
        <v>980.41666666666674</v>
      </c>
      <c r="N84" s="370"/>
      <c r="O84" s="370"/>
      <c r="P84" s="390"/>
      <c r="Q84" s="371"/>
    </row>
    <row r="85" spans="1:17" ht="14.4" customHeight="1" x14ac:dyDescent="0.3">
      <c r="A85" s="366" t="s">
        <v>2795</v>
      </c>
      <c r="B85" s="367" t="s">
        <v>2796</v>
      </c>
      <c r="C85" s="367" t="s">
        <v>1898</v>
      </c>
      <c r="D85" s="367" t="s">
        <v>2801</v>
      </c>
      <c r="E85" s="367" t="s">
        <v>2802</v>
      </c>
      <c r="F85" s="370">
        <v>7.0000000000000007E-2</v>
      </c>
      <c r="G85" s="370">
        <v>959.24</v>
      </c>
      <c r="H85" s="370">
        <v>1</v>
      </c>
      <c r="I85" s="370">
        <v>13703.428571428571</v>
      </c>
      <c r="J85" s="370"/>
      <c r="K85" s="370"/>
      <c r="L85" s="370"/>
      <c r="M85" s="370"/>
      <c r="N85" s="370"/>
      <c r="O85" s="370"/>
      <c r="P85" s="390"/>
      <c r="Q85" s="371"/>
    </row>
    <row r="86" spans="1:17" ht="14.4" customHeight="1" x14ac:dyDescent="0.3">
      <c r="A86" s="366" t="s">
        <v>2795</v>
      </c>
      <c r="B86" s="367" t="s">
        <v>2796</v>
      </c>
      <c r="C86" s="367" t="s">
        <v>1898</v>
      </c>
      <c r="D86" s="367" t="s">
        <v>2803</v>
      </c>
      <c r="E86" s="367" t="s">
        <v>2804</v>
      </c>
      <c r="F86" s="370">
        <v>0.59000000000000008</v>
      </c>
      <c r="G86" s="370">
        <v>10110.56</v>
      </c>
      <c r="H86" s="370">
        <v>1</v>
      </c>
      <c r="I86" s="370">
        <v>17136.542372881351</v>
      </c>
      <c r="J86" s="370">
        <v>0.4</v>
      </c>
      <c r="K86" s="370">
        <v>5159.96</v>
      </c>
      <c r="L86" s="370">
        <v>0.51035353135731354</v>
      </c>
      <c r="M86" s="370">
        <v>12899.9</v>
      </c>
      <c r="N86" s="370"/>
      <c r="O86" s="370"/>
      <c r="P86" s="390"/>
      <c r="Q86" s="371"/>
    </row>
    <row r="87" spans="1:17" ht="14.4" customHeight="1" x14ac:dyDescent="0.3">
      <c r="A87" s="366" t="s">
        <v>2795</v>
      </c>
      <c r="B87" s="367" t="s">
        <v>2796</v>
      </c>
      <c r="C87" s="367" t="s">
        <v>1898</v>
      </c>
      <c r="D87" s="367" t="s">
        <v>2805</v>
      </c>
      <c r="E87" s="367" t="s">
        <v>2804</v>
      </c>
      <c r="F87" s="370"/>
      <c r="G87" s="370"/>
      <c r="H87" s="370"/>
      <c r="I87" s="370"/>
      <c r="J87" s="370">
        <v>0.08</v>
      </c>
      <c r="K87" s="370">
        <v>515.99</v>
      </c>
      <c r="L87" s="370"/>
      <c r="M87" s="370">
        <v>6449.875</v>
      </c>
      <c r="N87" s="370"/>
      <c r="O87" s="370"/>
      <c r="P87" s="390"/>
      <c r="Q87" s="371"/>
    </row>
    <row r="88" spans="1:17" ht="14.4" customHeight="1" x14ac:dyDescent="0.3">
      <c r="A88" s="366" t="s">
        <v>2795</v>
      </c>
      <c r="B88" s="367" t="s">
        <v>2796</v>
      </c>
      <c r="C88" s="367" t="s">
        <v>1898</v>
      </c>
      <c r="D88" s="367" t="s">
        <v>2806</v>
      </c>
      <c r="E88" s="367" t="s">
        <v>2804</v>
      </c>
      <c r="F88" s="370">
        <v>0.22</v>
      </c>
      <c r="G88" s="370">
        <v>3833.72</v>
      </c>
      <c r="H88" s="370">
        <v>1</v>
      </c>
      <c r="I88" s="370">
        <v>17426</v>
      </c>
      <c r="J88" s="370"/>
      <c r="K88" s="370"/>
      <c r="L88" s="370"/>
      <c r="M88" s="370"/>
      <c r="N88" s="370"/>
      <c r="O88" s="370"/>
      <c r="P88" s="390"/>
      <c r="Q88" s="371"/>
    </row>
    <row r="89" spans="1:17" ht="14.4" customHeight="1" x14ac:dyDescent="0.3">
      <c r="A89" s="366" t="s">
        <v>2795</v>
      </c>
      <c r="B89" s="367" t="s">
        <v>2796</v>
      </c>
      <c r="C89" s="367" t="s">
        <v>1898</v>
      </c>
      <c r="D89" s="367" t="s">
        <v>2807</v>
      </c>
      <c r="E89" s="367" t="s">
        <v>2808</v>
      </c>
      <c r="F89" s="370">
        <v>1</v>
      </c>
      <c r="G89" s="370">
        <v>931.99</v>
      </c>
      <c r="H89" s="370">
        <v>1</v>
      </c>
      <c r="I89" s="370">
        <v>931.99</v>
      </c>
      <c r="J89" s="370"/>
      <c r="K89" s="370"/>
      <c r="L89" s="370"/>
      <c r="M89" s="370"/>
      <c r="N89" s="370"/>
      <c r="O89" s="370"/>
      <c r="P89" s="390"/>
      <c r="Q89" s="371"/>
    </row>
    <row r="90" spans="1:17" ht="14.4" customHeight="1" x14ac:dyDescent="0.3">
      <c r="A90" s="366" t="s">
        <v>2795</v>
      </c>
      <c r="B90" s="367" t="s">
        <v>2796</v>
      </c>
      <c r="C90" s="367" t="s">
        <v>1898</v>
      </c>
      <c r="D90" s="367" t="s">
        <v>2809</v>
      </c>
      <c r="E90" s="367" t="s">
        <v>2640</v>
      </c>
      <c r="F90" s="370">
        <v>0.14000000000000001</v>
      </c>
      <c r="G90" s="370">
        <v>1653.42</v>
      </c>
      <c r="H90" s="370">
        <v>1</v>
      </c>
      <c r="I90" s="370">
        <v>11810.142857142857</v>
      </c>
      <c r="J90" s="370">
        <v>0.3</v>
      </c>
      <c r="K90" s="370">
        <v>3247.9700000000003</v>
      </c>
      <c r="L90" s="370">
        <v>1.9643950115518138</v>
      </c>
      <c r="M90" s="370">
        <v>10826.566666666668</v>
      </c>
      <c r="N90" s="370"/>
      <c r="O90" s="370"/>
      <c r="P90" s="390"/>
      <c r="Q90" s="371"/>
    </row>
    <row r="91" spans="1:17" ht="14.4" customHeight="1" x14ac:dyDescent="0.3">
      <c r="A91" s="366" t="s">
        <v>2795</v>
      </c>
      <c r="B91" s="367" t="s">
        <v>2796</v>
      </c>
      <c r="C91" s="367" t="s">
        <v>1922</v>
      </c>
      <c r="D91" s="367" t="s">
        <v>2810</v>
      </c>
      <c r="E91" s="367" t="s">
        <v>2811</v>
      </c>
      <c r="F91" s="370">
        <v>1</v>
      </c>
      <c r="G91" s="370">
        <v>1993.8</v>
      </c>
      <c r="H91" s="370">
        <v>1</v>
      </c>
      <c r="I91" s="370">
        <v>1993.8</v>
      </c>
      <c r="J91" s="370"/>
      <c r="K91" s="370"/>
      <c r="L91" s="370"/>
      <c r="M91" s="370"/>
      <c r="N91" s="370"/>
      <c r="O91" s="370"/>
      <c r="P91" s="390"/>
      <c r="Q91" s="371"/>
    </row>
    <row r="92" spans="1:17" ht="14.4" customHeight="1" x14ac:dyDescent="0.3">
      <c r="A92" s="366" t="s">
        <v>2795</v>
      </c>
      <c r="B92" s="367" t="s">
        <v>2796</v>
      </c>
      <c r="C92" s="367" t="s">
        <v>1922</v>
      </c>
      <c r="D92" s="367" t="s">
        <v>2812</v>
      </c>
      <c r="E92" s="367" t="s">
        <v>2813</v>
      </c>
      <c r="F92" s="370">
        <v>1</v>
      </c>
      <c r="G92" s="370">
        <v>1864.3</v>
      </c>
      <c r="H92" s="370">
        <v>1</v>
      </c>
      <c r="I92" s="370">
        <v>1864.3</v>
      </c>
      <c r="J92" s="370"/>
      <c r="K92" s="370"/>
      <c r="L92" s="370"/>
      <c r="M92" s="370"/>
      <c r="N92" s="370"/>
      <c r="O92" s="370"/>
      <c r="P92" s="390"/>
      <c r="Q92" s="371"/>
    </row>
    <row r="93" spans="1:17" ht="14.4" customHeight="1" x14ac:dyDescent="0.3">
      <c r="A93" s="366" t="s">
        <v>2795</v>
      </c>
      <c r="B93" s="367" t="s">
        <v>2796</v>
      </c>
      <c r="C93" s="367" t="s">
        <v>1922</v>
      </c>
      <c r="D93" s="367" t="s">
        <v>2814</v>
      </c>
      <c r="E93" s="367" t="s">
        <v>2815</v>
      </c>
      <c r="F93" s="370">
        <v>1</v>
      </c>
      <c r="G93" s="370">
        <v>2066.6999999999998</v>
      </c>
      <c r="H93" s="370">
        <v>1</v>
      </c>
      <c r="I93" s="370">
        <v>2066.6999999999998</v>
      </c>
      <c r="J93" s="370"/>
      <c r="K93" s="370"/>
      <c r="L93" s="370"/>
      <c r="M93" s="370"/>
      <c r="N93" s="370"/>
      <c r="O93" s="370"/>
      <c r="P93" s="390"/>
      <c r="Q93" s="371"/>
    </row>
    <row r="94" spans="1:17" ht="14.4" customHeight="1" x14ac:dyDescent="0.3">
      <c r="A94" s="366" t="s">
        <v>2795</v>
      </c>
      <c r="B94" s="367" t="s">
        <v>2796</v>
      </c>
      <c r="C94" s="367" t="s">
        <v>1922</v>
      </c>
      <c r="D94" s="367" t="s">
        <v>2816</v>
      </c>
      <c r="E94" s="367" t="s">
        <v>2817</v>
      </c>
      <c r="F94" s="370">
        <v>4</v>
      </c>
      <c r="G94" s="370">
        <v>149960</v>
      </c>
      <c r="H94" s="370">
        <v>1</v>
      </c>
      <c r="I94" s="370">
        <v>37490</v>
      </c>
      <c r="J94" s="370"/>
      <c r="K94" s="370"/>
      <c r="L94" s="370"/>
      <c r="M94" s="370"/>
      <c r="N94" s="370"/>
      <c r="O94" s="370"/>
      <c r="P94" s="390"/>
      <c r="Q94" s="371"/>
    </row>
    <row r="95" spans="1:17" ht="14.4" customHeight="1" x14ac:dyDescent="0.3">
      <c r="A95" s="366" t="s">
        <v>2795</v>
      </c>
      <c r="B95" s="367" t="s">
        <v>2796</v>
      </c>
      <c r="C95" s="367" t="s">
        <v>1922</v>
      </c>
      <c r="D95" s="367" t="s">
        <v>2818</v>
      </c>
      <c r="E95" s="367" t="s">
        <v>2819</v>
      </c>
      <c r="F95" s="370">
        <v>1</v>
      </c>
      <c r="G95" s="370">
        <v>6649</v>
      </c>
      <c r="H95" s="370">
        <v>1</v>
      </c>
      <c r="I95" s="370">
        <v>6649</v>
      </c>
      <c r="J95" s="370"/>
      <c r="K95" s="370"/>
      <c r="L95" s="370"/>
      <c r="M95" s="370"/>
      <c r="N95" s="370"/>
      <c r="O95" s="370"/>
      <c r="P95" s="390"/>
      <c r="Q95" s="371"/>
    </row>
    <row r="96" spans="1:17" ht="14.4" customHeight="1" x14ac:dyDescent="0.3">
      <c r="A96" s="366" t="s">
        <v>2795</v>
      </c>
      <c r="B96" s="367" t="s">
        <v>2796</v>
      </c>
      <c r="C96" s="367" t="s">
        <v>1922</v>
      </c>
      <c r="D96" s="367" t="s">
        <v>2820</v>
      </c>
      <c r="E96" s="367" t="s">
        <v>2821</v>
      </c>
      <c r="F96" s="370">
        <v>1</v>
      </c>
      <c r="G96" s="370">
        <v>7650</v>
      </c>
      <c r="H96" s="370">
        <v>1</v>
      </c>
      <c r="I96" s="370">
        <v>7650</v>
      </c>
      <c r="J96" s="370"/>
      <c r="K96" s="370"/>
      <c r="L96" s="370"/>
      <c r="M96" s="370"/>
      <c r="N96" s="370"/>
      <c r="O96" s="370"/>
      <c r="P96" s="390"/>
      <c r="Q96" s="371"/>
    </row>
    <row r="97" spans="1:17" ht="14.4" customHeight="1" x14ac:dyDescent="0.3">
      <c r="A97" s="366" t="s">
        <v>2795</v>
      </c>
      <c r="B97" s="367" t="s">
        <v>2796</v>
      </c>
      <c r="C97" s="367" t="s">
        <v>1922</v>
      </c>
      <c r="D97" s="367" t="s">
        <v>2822</v>
      </c>
      <c r="E97" s="367" t="s">
        <v>2823</v>
      </c>
      <c r="F97" s="370">
        <v>1</v>
      </c>
      <c r="G97" s="370">
        <v>7500</v>
      </c>
      <c r="H97" s="370">
        <v>1</v>
      </c>
      <c r="I97" s="370">
        <v>7500</v>
      </c>
      <c r="J97" s="370"/>
      <c r="K97" s="370"/>
      <c r="L97" s="370"/>
      <c r="M97" s="370"/>
      <c r="N97" s="370"/>
      <c r="O97" s="370"/>
      <c r="P97" s="390"/>
      <c r="Q97" s="371"/>
    </row>
    <row r="98" spans="1:17" ht="14.4" customHeight="1" x14ac:dyDescent="0.3">
      <c r="A98" s="366" t="s">
        <v>2795</v>
      </c>
      <c r="B98" s="367" t="s">
        <v>2796</v>
      </c>
      <c r="C98" s="367" t="s">
        <v>1922</v>
      </c>
      <c r="D98" s="367" t="s">
        <v>2824</v>
      </c>
      <c r="E98" s="367" t="s">
        <v>2825</v>
      </c>
      <c r="F98" s="370">
        <v>1</v>
      </c>
      <c r="G98" s="370">
        <v>1260</v>
      </c>
      <c r="H98" s="370">
        <v>1</v>
      </c>
      <c r="I98" s="370">
        <v>1260</v>
      </c>
      <c r="J98" s="370"/>
      <c r="K98" s="370"/>
      <c r="L98" s="370"/>
      <c r="M98" s="370"/>
      <c r="N98" s="370"/>
      <c r="O98" s="370"/>
      <c r="P98" s="390"/>
      <c r="Q98" s="371"/>
    </row>
    <row r="99" spans="1:17" ht="14.4" customHeight="1" x14ac:dyDescent="0.3">
      <c r="A99" s="366" t="s">
        <v>2795</v>
      </c>
      <c r="B99" s="367" t="s">
        <v>2796</v>
      </c>
      <c r="C99" s="367" t="s">
        <v>1922</v>
      </c>
      <c r="D99" s="367" t="s">
        <v>2826</v>
      </c>
      <c r="E99" s="367" t="s">
        <v>2827</v>
      </c>
      <c r="F99" s="370">
        <v>1</v>
      </c>
      <c r="G99" s="370">
        <v>346.5</v>
      </c>
      <c r="H99" s="370">
        <v>1</v>
      </c>
      <c r="I99" s="370">
        <v>346.5</v>
      </c>
      <c r="J99" s="370"/>
      <c r="K99" s="370"/>
      <c r="L99" s="370"/>
      <c r="M99" s="370"/>
      <c r="N99" s="370"/>
      <c r="O99" s="370"/>
      <c r="P99" s="390"/>
      <c r="Q99" s="371"/>
    </row>
    <row r="100" spans="1:17" ht="14.4" customHeight="1" x14ac:dyDescent="0.3">
      <c r="A100" s="366" t="s">
        <v>2795</v>
      </c>
      <c r="B100" s="367" t="s">
        <v>2796</v>
      </c>
      <c r="C100" s="367" t="s">
        <v>1922</v>
      </c>
      <c r="D100" s="367" t="s">
        <v>2828</v>
      </c>
      <c r="E100" s="367" t="s">
        <v>2829</v>
      </c>
      <c r="F100" s="370">
        <v>1</v>
      </c>
      <c r="G100" s="370">
        <v>6964.6</v>
      </c>
      <c r="H100" s="370">
        <v>1</v>
      </c>
      <c r="I100" s="370">
        <v>6964.6</v>
      </c>
      <c r="J100" s="370"/>
      <c r="K100" s="370"/>
      <c r="L100" s="370"/>
      <c r="M100" s="370"/>
      <c r="N100" s="370"/>
      <c r="O100" s="370"/>
      <c r="P100" s="390"/>
      <c r="Q100" s="371"/>
    </row>
    <row r="101" spans="1:17" ht="14.4" customHeight="1" x14ac:dyDescent="0.3">
      <c r="A101" s="366" t="s">
        <v>2795</v>
      </c>
      <c r="B101" s="367" t="s">
        <v>2796</v>
      </c>
      <c r="C101" s="367" t="s">
        <v>1937</v>
      </c>
      <c r="D101" s="367" t="s">
        <v>2830</v>
      </c>
      <c r="E101" s="367" t="s">
        <v>2831</v>
      </c>
      <c r="F101" s="370">
        <v>5</v>
      </c>
      <c r="G101" s="370">
        <v>41870</v>
      </c>
      <c r="H101" s="370">
        <v>1</v>
      </c>
      <c r="I101" s="370">
        <v>8374</v>
      </c>
      <c r="J101" s="370">
        <v>2</v>
      </c>
      <c r="K101" s="370">
        <v>16756</v>
      </c>
      <c r="L101" s="370">
        <v>0.40019106759016004</v>
      </c>
      <c r="M101" s="370">
        <v>8378</v>
      </c>
      <c r="N101" s="370"/>
      <c r="O101" s="370"/>
      <c r="P101" s="390"/>
      <c r="Q101" s="371"/>
    </row>
    <row r="102" spans="1:17" ht="14.4" customHeight="1" x14ac:dyDescent="0.3">
      <c r="A102" s="366" t="s">
        <v>2795</v>
      </c>
      <c r="B102" s="367" t="s">
        <v>2796</v>
      </c>
      <c r="C102" s="367" t="s">
        <v>1937</v>
      </c>
      <c r="D102" s="367" t="s">
        <v>2832</v>
      </c>
      <c r="E102" s="367" t="s">
        <v>2833</v>
      </c>
      <c r="F102" s="370">
        <v>4</v>
      </c>
      <c r="G102" s="370">
        <v>2936</v>
      </c>
      <c r="H102" s="370">
        <v>1</v>
      </c>
      <c r="I102" s="370">
        <v>734</v>
      </c>
      <c r="J102" s="370">
        <v>1</v>
      </c>
      <c r="K102" s="370">
        <v>738</v>
      </c>
      <c r="L102" s="370">
        <v>0.25136239782016351</v>
      </c>
      <c r="M102" s="370">
        <v>738</v>
      </c>
      <c r="N102" s="370"/>
      <c r="O102" s="370"/>
      <c r="P102" s="390"/>
      <c r="Q102" s="371"/>
    </row>
    <row r="103" spans="1:17" ht="14.4" customHeight="1" x14ac:dyDescent="0.3">
      <c r="A103" s="366" t="s">
        <v>2795</v>
      </c>
      <c r="B103" s="367" t="s">
        <v>2796</v>
      </c>
      <c r="C103" s="367" t="s">
        <v>1937</v>
      </c>
      <c r="D103" s="367" t="s">
        <v>2834</v>
      </c>
      <c r="E103" s="367" t="s">
        <v>2835</v>
      </c>
      <c r="F103" s="370">
        <v>1</v>
      </c>
      <c r="G103" s="370">
        <v>218</v>
      </c>
      <c r="H103" s="370">
        <v>1</v>
      </c>
      <c r="I103" s="370">
        <v>218</v>
      </c>
      <c r="J103" s="370"/>
      <c r="K103" s="370"/>
      <c r="L103" s="370"/>
      <c r="M103" s="370"/>
      <c r="N103" s="370"/>
      <c r="O103" s="370"/>
      <c r="P103" s="390"/>
      <c r="Q103" s="371"/>
    </row>
    <row r="104" spans="1:17" ht="14.4" customHeight="1" x14ac:dyDescent="0.3">
      <c r="A104" s="366" t="s">
        <v>2795</v>
      </c>
      <c r="B104" s="367" t="s">
        <v>2796</v>
      </c>
      <c r="C104" s="367" t="s">
        <v>1937</v>
      </c>
      <c r="D104" s="367" t="s">
        <v>2836</v>
      </c>
      <c r="E104" s="367" t="s">
        <v>2837</v>
      </c>
      <c r="F104" s="370">
        <v>25</v>
      </c>
      <c r="G104" s="370">
        <v>4925</v>
      </c>
      <c r="H104" s="370">
        <v>1</v>
      </c>
      <c r="I104" s="370">
        <v>197</v>
      </c>
      <c r="J104" s="370">
        <v>3</v>
      </c>
      <c r="K104" s="370">
        <v>591</v>
      </c>
      <c r="L104" s="370">
        <v>0.12</v>
      </c>
      <c r="M104" s="370">
        <v>197</v>
      </c>
      <c r="N104" s="370"/>
      <c r="O104" s="370"/>
      <c r="P104" s="390"/>
      <c r="Q104" s="371"/>
    </row>
    <row r="105" spans="1:17" ht="14.4" customHeight="1" x14ac:dyDescent="0.3">
      <c r="A105" s="366" t="s">
        <v>2795</v>
      </c>
      <c r="B105" s="367" t="s">
        <v>2796</v>
      </c>
      <c r="C105" s="367" t="s">
        <v>1937</v>
      </c>
      <c r="D105" s="367" t="s">
        <v>2838</v>
      </c>
      <c r="E105" s="367" t="s">
        <v>2839</v>
      </c>
      <c r="F105" s="370">
        <v>56</v>
      </c>
      <c r="G105" s="370">
        <v>9632</v>
      </c>
      <c r="H105" s="370">
        <v>1</v>
      </c>
      <c r="I105" s="370">
        <v>172</v>
      </c>
      <c r="J105" s="370">
        <v>32</v>
      </c>
      <c r="K105" s="370">
        <v>5504</v>
      </c>
      <c r="L105" s="370">
        <v>0.5714285714285714</v>
      </c>
      <c r="M105" s="370">
        <v>172</v>
      </c>
      <c r="N105" s="370"/>
      <c r="O105" s="370"/>
      <c r="P105" s="390"/>
      <c r="Q105" s="371"/>
    </row>
    <row r="106" spans="1:17" ht="14.4" customHeight="1" x14ac:dyDescent="0.3">
      <c r="A106" s="366" t="s">
        <v>2795</v>
      </c>
      <c r="B106" s="367" t="s">
        <v>2796</v>
      </c>
      <c r="C106" s="367" t="s">
        <v>1937</v>
      </c>
      <c r="D106" s="367" t="s">
        <v>2840</v>
      </c>
      <c r="E106" s="367" t="s">
        <v>2841</v>
      </c>
      <c r="F106" s="370">
        <v>2</v>
      </c>
      <c r="G106" s="370">
        <v>5378</v>
      </c>
      <c r="H106" s="370">
        <v>1</v>
      </c>
      <c r="I106" s="370">
        <v>2689</v>
      </c>
      <c r="J106" s="370"/>
      <c r="K106" s="370"/>
      <c r="L106" s="370"/>
      <c r="M106" s="370"/>
      <c r="N106" s="370"/>
      <c r="O106" s="370"/>
      <c r="P106" s="390"/>
      <c r="Q106" s="371"/>
    </row>
    <row r="107" spans="1:17" ht="14.4" customHeight="1" x14ac:dyDescent="0.3">
      <c r="A107" s="366" t="s">
        <v>2795</v>
      </c>
      <c r="B107" s="367" t="s">
        <v>2796</v>
      </c>
      <c r="C107" s="367" t="s">
        <v>1937</v>
      </c>
      <c r="D107" s="367" t="s">
        <v>2842</v>
      </c>
      <c r="E107" s="367" t="s">
        <v>2843</v>
      </c>
      <c r="F107" s="370">
        <v>2</v>
      </c>
      <c r="G107" s="370">
        <v>10126</v>
      </c>
      <c r="H107" s="370">
        <v>1</v>
      </c>
      <c r="I107" s="370">
        <v>5063</v>
      </c>
      <c r="J107" s="370">
        <v>2</v>
      </c>
      <c r="K107" s="370">
        <v>10130</v>
      </c>
      <c r="L107" s="370">
        <v>1.0003950227138061</v>
      </c>
      <c r="M107" s="370">
        <v>5065</v>
      </c>
      <c r="N107" s="370"/>
      <c r="O107" s="370"/>
      <c r="P107" s="390"/>
      <c r="Q107" s="371"/>
    </row>
    <row r="108" spans="1:17" ht="14.4" customHeight="1" x14ac:dyDescent="0.3">
      <c r="A108" s="366" t="s">
        <v>2795</v>
      </c>
      <c r="B108" s="367" t="s">
        <v>2796</v>
      </c>
      <c r="C108" s="367" t="s">
        <v>1937</v>
      </c>
      <c r="D108" s="367" t="s">
        <v>2844</v>
      </c>
      <c r="E108" s="367" t="s">
        <v>2845</v>
      </c>
      <c r="F108" s="370">
        <v>5</v>
      </c>
      <c r="G108" s="370">
        <v>25705</v>
      </c>
      <c r="H108" s="370">
        <v>1</v>
      </c>
      <c r="I108" s="370">
        <v>5141</v>
      </c>
      <c r="J108" s="370">
        <v>1</v>
      </c>
      <c r="K108" s="370">
        <v>5145</v>
      </c>
      <c r="L108" s="370">
        <v>0.20015561174868701</v>
      </c>
      <c r="M108" s="370">
        <v>5145</v>
      </c>
      <c r="N108" s="370"/>
      <c r="O108" s="370"/>
      <c r="P108" s="390"/>
      <c r="Q108" s="371"/>
    </row>
    <row r="109" spans="1:17" ht="14.4" customHeight="1" x14ac:dyDescent="0.3">
      <c r="A109" s="366" t="s">
        <v>2795</v>
      </c>
      <c r="B109" s="367" t="s">
        <v>2796</v>
      </c>
      <c r="C109" s="367" t="s">
        <v>1937</v>
      </c>
      <c r="D109" s="367" t="s">
        <v>2846</v>
      </c>
      <c r="E109" s="367" t="s">
        <v>2847</v>
      </c>
      <c r="F109" s="370">
        <v>5</v>
      </c>
      <c r="G109" s="370">
        <v>9960</v>
      </c>
      <c r="H109" s="370">
        <v>1</v>
      </c>
      <c r="I109" s="370">
        <v>1992</v>
      </c>
      <c r="J109" s="370">
        <v>2</v>
      </c>
      <c r="K109" s="370">
        <v>3988</v>
      </c>
      <c r="L109" s="370">
        <v>0.40040160642570283</v>
      </c>
      <c r="M109" s="370">
        <v>1994</v>
      </c>
      <c r="N109" s="370"/>
      <c r="O109" s="370"/>
      <c r="P109" s="390"/>
      <c r="Q109" s="371"/>
    </row>
    <row r="110" spans="1:17" ht="14.4" customHeight="1" x14ac:dyDescent="0.3">
      <c r="A110" s="366" t="s">
        <v>2795</v>
      </c>
      <c r="B110" s="367" t="s">
        <v>2796</v>
      </c>
      <c r="C110" s="367" t="s">
        <v>1937</v>
      </c>
      <c r="D110" s="367" t="s">
        <v>2848</v>
      </c>
      <c r="E110" s="367" t="s">
        <v>2849</v>
      </c>
      <c r="F110" s="370">
        <v>4</v>
      </c>
      <c r="G110" s="370">
        <v>20700</v>
      </c>
      <c r="H110" s="370">
        <v>1</v>
      </c>
      <c r="I110" s="370">
        <v>5175</v>
      </c>
      <c r="J110" s="370"/>
      <c r="K110" s="370"/>
      <c r="L110" s="370"/>
      <c r="M110" s="370"/>
      <c r="N110" s="370"/>
      <c r="O110" s="370"/>
      <c r="P110" s="390"/>
      <c r="Q110" s="371"/>
    </row>
    <row r="111" spans="1:17" ht="14.4" customHeight="1" x14ac:dyDescent="0.3">
      <c r="A111" s="366" t="s">
        <v>2795</v>
      </c>
      <c r="B111" s="367" t="s">
        <v>2796</v>
      </c>
      <c r="C111" s="367" t="s">
        <v>1937</v>
      </c>
      <c r="D111" s="367" t="s">
        <v>2850</v>
      </c>
      <c r="E111" s="367" t="s">
        <v>2851</v>
      </c>
      <c r="F111" s="370">
        <v>10</v>
      </c>
      <c r="G111" s="370">
        <v>18600</v>
      </c>
      <c r="H111" s="370">
        <v>1</v>
      </c>
      <c r="I111" s="370">
        <v>1860</v>
      </c>
      <c r="J111" s="370">
        <v>4</v>
      </c>
      <c r="K111" s="370">
        <v>7448</v>
      </c>
      <c r="L111" s="370">
        <v>0.40043010752688174</v>
      </c>
      <c r="M111" s="370">
        <v>1862</v>
      </c>
      <c r="N111" s="370"/>
      <c r="O111" s="370"/>
      <c r="P111" s="390"/>
      <c r="Q111" s="371"/>
    </row>
    <row r="112" spans="1:17" ht="14.4" customHeight="1" x14ac:dyDescent="0.3">
      <c r="A112" s="366" t="s">
        <v>2795</v>
      </c>
      <c r="B112" s="367" t="s">
        <v>2796</v>
      </c>
      <c r="C112" s="367" t="s">
        <v>1937</v>
      </c>
      <c r="D112" s="367" t="s">
        <v>2852</v>
      </c>
      <c r="E112" s="367" t="s">
        <v>2853</v>
      </c>
      <c r="F112" s="370">
        <v>6</v>
      </c>
      <c r="G112" s="370">
        <v>46932</v>
      </c>
      <c r="H112" s="370">
        <v>1</v>
      </c>
      <c r="I112" s="370">
        <v>7822</v>
      </c>
      <c r="J112" s="370"/>
      <c r="K112" s="370"/>
      <c r="L112" s="370"/>
      <c r="M112" s="370"/>
      <c r="N112" s="370"/>
      <c r="O112" s="370"/>
      <c r="P112" s="390"/>
      <c r="Q112" s="371"/>
    </row>
    <row r="113" spans="1:17" ht="14.4" customHeight="1" x14ac:dyDescent="0.3">
      <c r="A113" s="366" t="s">
        <v>2795</v>
      </c>
      <c r="B113" s="367" t="s">
        <v>2796</v>
      </c>
      <c r="C113" s="367" t="s">
        <v>1937</v>
      </c>
      <c r="D113" s="367" t="s">
        <v>2854</v>
      </c>
      <c r="E113" s="367" t="s">
        <v>2855</v>
      </c>
      <c r="F113" s="370">
        <v>6</v>
      </c>
      <c r="G113" s="370">
        <v>24708</v>
      </c>
      <c r="H113" s="370">
        <v>1</v>
      </c>
      <c r="I113" s="370">
        <v>4118</v>
      </c>
      <c r="J113" s="370">
        <v>1</v>
      </c>
      <c r="K113" s="370">
        <v>4122</v>
      </c>
      <c r="L113" s="370">
        <v>0.16682855755220982</v>
      </c>
      <c r="M113" s="370">
        <v>4122</v>
      </c>
      <c r="N113" s="370"/>
      <c r="O113" s="370"/>
      <c r="P113" s="390"/>
      <c r="Q113" s="371"/>
    </row>
    <row r="114" spans="1:17" ht="14.4" customHeight="1" x14ac:dyDescent="0.3">
      <c r="A114" s="366" t="s">
        <v>2795</v>
      </c>
      <c r="B114" s="367" t="s">
        <v>2796</v>
      </c>
      <c r="C114" s="367" t="s">
        <v>1937</v>
      </c>
      <c r="D114" s="367" t="s">
        <v>2856</v>
      </c>
      <c r="E114" s="367" t="s">
        <v>2857</v>
      </c>
      <c r="F114" s="370">
        <v>12</v>
      </c>
      <c r="G114" s="370">
        <v>2592</v>
      </c>
      <c r="H114" s="370">
        <v>1</v>
      </c>
      <c r="I114" s="370">
        <v>216</v>
      </c>
      <c r="J114" s="370">
        <v>8</v>
      </c>
      <c r="K114" s="370">
        <v>1728</v>
      </c>
      <c r="L114" s="370">
        <v>0.66666666666666663</v>
      </c>
      <c r="M114" s="370">
        <v>216</v>
      </c>
      <c r="N114" s="370"/>
      <c r="O114" s="370"/>
      <c r="P114" s="390"/>
      <c r="Q114" s="371"/>
    </row>
    <row r="115" spans="1:17" ht="14.4" customHeight="1" x14ac:dyDescent="0.3">
      <c r="A115" s="366" t="s">
        <v>2795</v>
      </c>
      <c r="B115" s="367" t="s">
        <v>2796</v>
      </c>
      <c r="C115" s="367" t="s">
        <v>1937</v>
      </c>
      <c r="D115" s="367" t="s">
        <v>2858</v>
      </c>
      <c r="E115" s="367" t="s">
        <v>2859</v>
      </c>
      <c r="F115" s="370">
        <v>1</v>
      </c>
      <c r="G115" s="370">
        <v>123</v>
      </c>
      <c r="H115" s="370">
        <v>1</v>
      </c>
      <c r="I115" s="370">
        <v>123</v>
      </c>
      <c r="J115" s="370"/>
      <c r="K115" s="370"/>
      <c r="L115" s="370"/>
      <c r="M115" s="370"/>
      <c r="N115" s="370"/>
      <c r="O115" s="370"/>
      <c r="P115" s="390"/>
      <c r="Q115" s="371"/>
    </row>
    <row r="116" spans="1:17" ht="14.4" customHeight="1" x14ac:dyDescent="0.3">
      <c r="A116" s="366" t="s">
        <v>2795</v>
      </c>
      <c r="B116" s="367" t="s">
        <v>2796</v>
      </c>
      <c r="C116" s="367" t="s">
        <v>1937</v>
      </c>
      <c r="D116" s="367" t="s">
        <v>2860</v>
      </c>
      <c r="E116" s="367" t="s">
        <v>2861</v>
      </c>
      <c r="F116" s="370">
        <v>2</v>
      </c>
      <c r="G116" s="370">
        <v>4228</v>
      </c>
      <c r="H116" s="370">
        <v>1</v>
      </c>
      <c r="I116" s="370">
        <v>2114</v>
      </c>
      <c r="J116" s="370">
        <v>6</v>
      </c>
      <c r="K116" s="370">
        <v>12696</v>
      </c>
      <c r="L116" s="370">
        <v>3.0028382213812677</v>
      </c>
      <c r="M116" s="370">
        <v>2116</v>
      </c>
      <c r="N116" s="370"/>
      <c r="O116" s="370"/>
      <c r="P116" s="390"/>
      <c r="Q116" s="371"/>
    </row>
    <row r="117" spans="1:17" ht="14.4" customHeight="1" x14ac:dyDescent="0.3">
      <c r="A117" s="366" t="s">
        <v>2795</v>
      </c>
      <c r="B117" s="367" t="s">
        <v>2796</v>
      </c>
      <c r="C117" s="367" t="s">
        <v>1937</v>
      </c>
      <c r="D117" s="367" t="s">
        <v>2862</v>
      </c>
      <c r="E117" s="367" t="s">
        <v>2863</v>
      </c>
      <c r="F117" s="370">
        <v>35</v>
      </c>
      <c r="G117" s="370">
        <v>5215</v>
      </c>
      <c r="H117" s="370">
        <v>1</v>
      </c>
      <c r="I117" s="370">
        <v>149</v>
      </c>
      <c r="J117" s="370">
        <v>21</v>
      </c>
      <c r="K117" s="370">
        <v>3129</v>
      </c>
      <c r="L117" s="370">
        <v>0.6</v>
      </c>
      <c r="M117" s="370">
        <v>149</v>
      </c>
      <c r="N117" s="370"/>
      <c r="O117" s="370"/>
      <c r="P117" s="390"/>
      <c r="Q117" s="371"/>
    </row>
    <row r="118" spans="1:17" ht="14.4" customHeight="1" x14ac:dyDescent="0.3">
      <c r="A118" s="366" t="s">
        <v>2795</v>
      </c>
      <c r="B118" s="367" t="s">
        <v>2796</v>
      </c>
      <c r="C118" s="367" t="s">
        <v>1937</v>
      </c>
      <c r="D118" s="367" t="s">
        <v>2864</v>
      </c>
      <c r="E118" s="367" t="s">
        <v>2865</v>
      </c>
      <c r="F118" s="370">
        <v>1</v>
      </c>
      <c r="G118" s="370">
        <v>192</v>
      </c>
      <c r="H118" s="370">
        <v>1</v>
      </c>
      <c r="I118" s="370">
        <v>192</v>
      </c>
      <c r="J118" s="370"/>
      <c r="K118" s="370"/>
      <c r="L118" s="370"/>
      <c r="M118" s="370"/>
      <c r="N118" s="370"/>
      <c r="O118" s="370"/>
      <c r="P118" s="390"/>
      <c r="Q118" s="371"/>
    </row>
    <row r="119" spans="1:17" ht="14.4" customHeight="1" x14ac:dyDescent="0.3">
      <c r="A119" s="366" t="s">
        <v>2795</v>
      </c>
      <c r="B119" s="367" t="s">
        <v>2796</v>
      </c>
      <c r="C119" s="367" t="s">
        <v>1937</v>
      </c>
      <c r="D119" s="367" t="s">
        <v>2866</v>
      </c>
      <c r="E119" s="367" t="s">
        <v>2867</v>
      </c>
      <c r="F119" s="370">
        <v>1</v>
      </c>
      <c r="G119" s="370">
        <v>204</v>
      </c>
      <c r="H119" s="370">
        <v>1</v>
      </c>
      <c r="I119" s="370">
        <v>204</v>
      </c>
      <c r="J119" s="370">
        <v>1</v>
      </c>
      <c r="K119" s="370">
        <v>204</v>
      </c>
      <c r="L119" s="370">
        <v>1</v>
      </c>
      <c r="M119" s="370">
        <v>204</v>
      </c>
      <c r="N119" s="370"/>
      <c r="O119" s="370"/>
      <c r="P119" s="390"/>
      <c r="Q119" s="371"/>
    </row>
    <row r="120" spans="1:17" ht="14.4" customHeight="1" x14ac:dyDescent="0.3">
      <c r="A120" s="366" t="s">
        <v>2795</v>
      </c>
      <c r="B120" s="367" t="s">
        <v>2796</v>
      </c>
      <c r="C120" s="367" t="s">
        <v>1937</v>
      </c>
      <c r="D120" s="367" t="s">
        <v>2868</v>
      </c>
      <c r="E120" s="367" t="s">
        <v>2869</v>
      </c>
      <c r="F120" s="370">
        <v>1</v>
      </c>
      <c r="G120" s="370">
        <v>181</v>
      </c>
      <c r="H120" s="370">
        <v>1</v>
      </c>
      <c r="I120" s="370">
        <v>181</v>
      </c>
      <c r="J120" s="370"/>
      <c r="K120" s="370"/>
      <c r="L120" s="370"/>
      <c r="M120" s="370"/>
      <c r="N120" s="370"/>
      <c r="O120" s="370"/>
      <c r="P120" s="390"/>
      <c r="Q120" s="371"/>
    </row>
    <row r="121" spans="1:17" ht="14.4" customHeight="1" x14ac:dyDescent="0.3">
      <c r="A121" s="366" t="s">
        <v>2795</v>
      </c>
      <c r="B121" s="367" t="s">
        <v>2796</v>
      </c>
      <c r="C121" s="367" t="s">
        <v>1937</v>
      </c>
      <c r="D121" s="367" t="s">
        <v>2870</v>
      </c>
      <c r="E121" s="367" t="s">
        <v>2851</v>
      </c>
      <c r="F121" s="370">
        <v>8</v>
      </c>
      <c r="G121" s="370">
        <v>30472</v>
      </c>
      <c r="H121" s="370">
        <v>1</v>
      </c>
      <c r="I121" s="370">
        <v>3809</v>
      </c>
      <c r="J121" s="370">
        <v>4</v>
      </c>
      <c r="K121" s="370">
        <v>15244</v>
      </c>
      <c r="L121" s="370">
        <v>0.50026253609871363</v>
      </c>
      <c r="M121" s="370">
        <v>3811</v>
      </c>
      <c r="N121" s="370"/>
      <c r="O121" s="370"/>
      <c r="P121" s="390"/>
      <c r="Q121" s="371"/>
    </row>
    <row r="122" spans="1:17" ht="14.4" customHeight="1" x14ac:dyDescent="0.3">
      <c r="A122" s="366" t="s">
        <v>2795</v>
      </c>
      <c r="B122" s="367" t="s">
        <v>2796</v>
      </c>
      <c r="C122" s="367" t="s">
        <v>1937</v>
      </c>
      <c r="D122" s="367" t="s">
        <v>2871</v>
      </c>
      <c r="E122" s="367" t="s">
        <v>2872</v>
      </c>
      <c r="F122" s="370"/>
      <c r="G122" s="370"/>
      <c r="H122" s="370"/>
      <c r="I122" s="370"/>
      <c r="J122" s="370">
        <v>2</v>
      </c>
      <c r="K122" s="370">
        <v>298</v>
      </c>
      <c r="L122" s="370"/>
      <c r="M122" s="370">
        <v>149</v>
      </c>
      <c r="N122" s="370"/>
      <c r="O122" s="370"/>
      <c r="P122" s="390"/>
      <c r="Q122" s="371"/>
    </row>
    <row r="123" spans="1:17" ht="14.4" customHeight="1" x14ac:dyDescent="0.3">
      <c r="A123" s="366" t="s">
        <v>2795</v>
      </c>
      <c r="B123" s="367" t="s">
        <v>2796</v>
      </c>
      <c r="C123" s="367" t="s">
        <v>1937</v>
      </c>
      <c r="D123" s="367" t="s">
        <v>2873</v>
      </c>
      <c r="E123" s="367" t="s">
        <v>2874</v>
      </c>
      <c r="F123" s="370">
        <v>2</v>
      </c>
      <c r="G123" s="370">
        <v>314</v>
      </c>
      <c r="H123" s="370">
        <v>1</v>
      </c>
      <c r="I123" s="370">
        <v>157</v>
      </c>
      <c r="J123" s="370">
        <v>3</v>
      </c>
      <c r="K123" s="370">
        <v>471</v>
      </c>
      <c r="L123" s="370">
        <v>1.5</v>
      </c>
      <c r="M123" s="370">
        <v>157</v>
      </c>
      <c r="N123" s="370"/>
      <c r="O123" s="370"/>
      <c r="P123" s="390"/>
      <c r="Q123" s="371"/>
    </row>
    <row r="124" spans="1:17" ht="14.4" customHeight="1" x14ac:dyDescent="0.3">
      <c r="A124" s="366" t="s">
        <v>2875</v>
      </c>
      <c r="B124" s="367" t="s">
        <v>2876</v>
      </c>
      <c r="C124" s="367" t="s">
        <v>1937</v>
      </c>
      <c r="D124" s="367" t="s">
        <v>2877</v>
      </c>
      <c r="E124" s="367" t="s">
        <v>2878</v>
      </c>
      <c r="F124" s="370">
        <v>39</v>
      </c>
      <c r="G124" s="370">
        <v>11349</v>
      </c>
      <c r="H124" s="370">
        <v>1</v>
      </c>
      <c r="I124" s="370">
        <v>291</v>
      </c>
      <c r="J124" s="370">
        <v>6</v>
      </c>
      <c r="K124" s="370">
        <v>1746</v>
      </c>
      <c r="L124" s="370">
        <v>0.15384615384615385</v>
      </c>
      <c r="M124" s="370">
        <v>291</v>
      </c>
      <c r="N124" s="370"/>
      <c r="O124" s="370"/>
      <c r="P124" s="390"/>
      <c r="Q124" s="371"/>
    </row>
    <row r="125" spans="1:17" ht="14.4" customHeight="1" x14ac:dyDescent="0.3">
      <c r="A125" s="366" t="s">
        <v>2875</v>
      </c>
      <c r="B125" s="367" t="s">
        <v>2876</v>
      </c>
      <c r="C125" s="367" t="s">
        <v>1937</v>
      </c>
      <c r="D125" s="367" t="s">
        <v>2879</v>
      </c>
      <c r="E125" s="367" t="s">
        <v>2880</v>
      </c>
      <c r="F125" s="370">
        <v>15</v>
      </c>
      <c r="G125" s="370">
        <v>1995</v>
      </c>
      <c r="H125" s="370">
        <v>1</v>
      </c>
      <c r="I125" s="370">
        <v>133</v>
      </c>
      <c r="J125" s="370">
        <v>10</v>
      </c>
      <c r="K125" s="370">
        <v>1330</v>
      </c>
      <c r="L125" s="370">
        <v>0.66666666666666663</v>
      </c>
      <c r="M125" s="370">
        <v>133</v>
      </c>
      <c r="N125" s="370"/>
      <c r="O125" s="370"/>
      <c r="P125" s="390"/>
      <c r="Q125" s="371"/>
    </row>
    <row r="126" spans="1:17" ht="14.4" customHeight="1" x14ac:dyDescent="0.3">
      <c r="A126" s="366" t="s">
        <v>2875</v>
      </c>
      <c r="B126" s="367" t="s">
        <v>2876</v>
      </c>
      <c r="C126" s="367" t="s">
        <v>1937</v>
      </c>
      <c r="D126" s="367" t="s">
        <v>2881</v>
      </c>
      <c r="E126" s="367" t="s">
        <v>2882</v>
      </c>
      <c r="F126" s="370">
        <v>13</v>
      </c>
      <c r="G126" s="370">
        <v>2067</v>
      </c>
      <c r="H126" s="370">
        <v>1</v>
      </c>
      <c r="I126" s="370">
        <v>159</v>
      </c>
      <c r="J126" s="370">
        <v>11</v>
      </c>
      <c r="K126" s="370">
        <v>1749</v>
      </c>
      <c r="L126" s="370">
        <v>0.84615384615384615</v>
      </c>
      <c r="M126" s="370">
        <v>159</v>
      </c>
      <c r="N126" s="370"/>
      <c r="O126" s="370"/>
      <c r="P126" s="390"/>
      <c r="Q126" s="371"/>
    </row>
    <row r="127" spans="1:17" ht="14.4" customHeight="1" x14ac:dyDescent="0.3">
      <c r="A127" s="366" t="s">
        <v>2875</v>
      </c>
      <c r="B127" s="367" t="s">
        <v>2876</v>
      </c>
      <c r="C127" s="367" t="s">
        <v>1937</v>
      </c>
      <c r="D127" s="367" t="s">
        <v>2883</v>
      </c>
      <c r="E127" s="367" t="s">
        <v>2884</v>
      </c>
      <c r="F127" s="370">
        <v>7</v>
      </c>
      <c r="G127" s="370">
        <v>980</v>
      </c>
      <c r="H127" s="370">
        <v>1</v>
      </c>
      <c r="I127" s="370">
        <v>140</v>
      </c>
      <c r="J127" s="370">
        <v>4</v>
      </c>
      <c r="K127" s="370">
        <v>560</v>
      </c>
      <c r="L127" s="370">
        <v>0.5714285714285714</v>
      </c>
      <c r="M127" s="370">
        <v>140</v>
      </c>
      <c r="N127" s="370"/>
      <c r="O127" s="370"/>
      <c r="P127" s="390"/>
      <c r="Q127" s="371"/>
    </row>
    <row r="128" spans="1:17" ht="14.4" customHeight="1" x14ac:dyDescent="0.3">
      <c r="A128" s="366" t="s">
        <v>2875</v>
      </c>
      <c r="B128" s="367" t="s">
        <v>2876</v>
      </c>
      <c r="C128" s="367" t="s">
        <v>1937</v>
      </c>
      <c r="D128" s="367" t="s">
        <v>2885</v>
      </c>
      <c r="E128" s="367" t="s">
        <v>2886</v>
      </c>
      <c r="F128" s="370">
        <v>22</v>
      </c>
      <c r="G128" s="370">
        <v>4444</v>
      </c>
      <c r="H128" s="370">
        <v>1</v>
      </c>
      <c r="I128" s="370">
        <v>202</v>
      </c>
      <c r="J128" s="370">
        <v>20</v>
      </c>
      <c r="K128" s="370">
        <v>4040</v>
      </c>
      <c r="L128" s="370">
        <v>0.90909090909090906</v>
      </c>
      <c r="M128" s="370">
        <v>202</v>
      </c>
      <c r="N128" s="370"/>
      <c r="O128" s="370"/>
      <c r="P128" s="390"/>
      <c r="Q128" s="371"/>
    </row>
    <row r="129" spans="1:17" ht="14.4" customHeight="1" x14ac:dyDescent="0.3">
      <c r="A129" s="366" t="s">
        <v>2875</v>
      </c>
      <c r="B129" s="367" t="s">
        <v>2876</v>
      </c>
      <c r="C129" s="367" t="s">
        <v>1937</v>
      </c>
      <c r="D129" s="367" t="s">
        <v>2887</v>
      </c>
      <c r="E129" s="367" t="s">
        <v>2888</v>
      </c>
      <c r="F129" s="370">
        <v>1</v>
      </c>
      <c r="G129" s="370">
        <v>158</v>
      </c>
      <c r="H129" s="370">
        <v>1</v>
      </c>
      <c r="I129" s="370">
        <v>158</v>
      </c>
      <c r="J129" s="370">
        <v>1</v>
      </c>
      <c r="K129" s="370">
        <v>158</v>
      </c>
      <c r="L129" s="370">
        <v>1</v>
      </c>
      <c r="M129" s="370">
        <v>158</v>
      </c>
      <c r="N129" s="370"/>
      <c r="O129" s="370"/>
      <c r="P129" s="390"/>
      <c r="Q129" s="371"/>
    </row>
    <row r="130" spans="1:17" ht="14.4" customHeight="1" x14ac:dyDescent="0.3">
      <c r="A130" s="366" t="s">
        <v>2875</v>
      </c>
      <c r="B130" s="367" t="s">
        <v>2876</v>
      </c>
      <c r="C130" s="367" t="s">
        <v>1937</v>
      </c>
      <c r="D130" s="367" t="s">
        <v>2889</v>
      </c>
      <c r="E130" s="367" t="s">
        <v>2890</v>
      </c>
      <c r="F130" s="370">
        <v>5</v>
      </c>
      <c r="G130" s="370">
        <v>1295</v>
      </c>
      <c r="H130" s="370">
        <v>1</v>
      </c>
      <c r="I130" s="370">
        <v>259</v>
      </c>
      <c r="J130" s="370">
        <v>4</v>
      </c>
      <c r="K130" s="370">
        <v>1044</v>
      </c>
      <c r="L130" s="370">
        <v>0.80617760617760614</v>
      </c>
      <c r="M130" s="370">
        <v>261</v>
      </c>
      <c r="N130" s="370"/>
      <c r="O130" s="370"/>
      <c r="P130" s="390"/>
      <c r="Q130" s="371"/>
    </row>
    <row r="131" spans="1:17" ht="14.4" customHeight="1" x14ac:dyDescent="0.3">
      <c r="A131" s="366" t="s">
        <v>2875</v>
      </c>
      <c r="B131" s="367" t="s">
        <v>2876</v>
      </c>
      <c r="C131" s="367" t="s">
        <v>1937</v>
      </c>
      <c r="D131" s="367" t="s">
        <v>2891</v>
      </c>
      <c r="E131" s="367" t="s">
        <v>2892</v>
      </c>
      <c r="F131" s="370">
        <v>7</v>
      </c>
      <c r="G131" s="370">
        <v>2107</v>
      </c>
      <c r="H131" s="370">
        <v>1</v>
      </c>
      <c r="I131" s="370">
        <v>301</v>
      </c>
      <c r="J131" s="370">
        <v>4</v>
      </c>
      <c r="K131" s="370">
        <v>1208</v>
      </c>
      <c r="L131" s="370">
        <v>0.57332700522069291</v>
      </c>
      <c r="M131" s="370">
        <v>302</v>
      </c>
      <c r="N131" s="370"/>
      <c r="O131" s="370"/>
      <c r="P131" s="390"/>
      <c r="Q131" s="371"/>
    </row>
    <row r="132" spans="1:17" ht="14.4" customHeight="1" x14ac:dyDescent="0.3">
      <c r="A132" s="366" t="s">
        <v>2875</v>
      </c>
      <c r="B132" s="367" t="s">
        <v>2876</v>
      </c>
      <c r="C132" s="367" t="s">
        <v>1937</v>
      </c>
      <c r="D132" s="367" t="s">
        <v>2893</v>
      </c>
      <c r="E132" s="367" t="s">
        <v>2884</v>
      </c>
      <c r="F132" s="370">
        <v>15</v>
      </c>
      <c r="G132" s="370">
        <v>1170</v>
      </c>
      <c r="H132" s="370">
        <v>1</v>
      </c>
      <c r="I132" s="370">
        <v>78</v>
      </c>
      <c r="J132" s="370">
        <v>10</v>
      </c>
      <c r="K132" s="370">
        <v>780</v>
      </c>
      <c r="L132" s="370">
        <v>0.66666666666666663</v>
      </c>
      <c r="M132" s="370">
        <v>78</v>
      </c>
      <c r="N132" s="370"/>
      <c r="O132" s="370"/>
      <c r="P132" s="390"/>
      <c r="Q132" s="371"/>
    </row>
    <row r="133" spans="1:17" ht="14.4" customHeight="1" x14ac:dyDescent="0.3">
      <c r="A133" s="366" t="s">
        <v>2875</v>
      </c>
      <c r="B133" s="367" t="s">
        <v>2876</v>
      </c>
      <c r="C133" s="367" t="s">
        <v>1937</v>
      </c>
      <c r="D133" s="367" t="s">
        <v>2894</v>
      </c>
      <c r="E133" s="367" t="s">
        <v>2886</v>
      </c>
      <c r="F133" s="370">
        <v>36</v>
      </c>
      <c r="G133" s="370">
        <v>2520</v>
      </c>
      <c r="H133" s="370">
        <v>1</v>
      </c>
      <c r="I133" s="370">
        <v>70</v>
      </c>
      <c r="J133" s="370">
        <v>23</v>
      </c>
      <c r="K133" s="370">
        <v>1610</v>
      </c>
      <c r="L133" s="370">
        <v>0.63888888888888884</v>
      </c>
      <c r="M133" s="370">
        <v>70</v>
      </c>
      <c r="N133" s="370"/>
      <c r="O133" s="370"/>
      <c r="P133" s="390"/>
      <c r="Q133" s="371"/>
    </row>
    <row r="134" spans="1:17" ht="14.4" customHeight="1" x14ac:dyDescent="0.3">
      <c r="A134" s="366" t="s">
        <v>2875</v>
      </c>
      <c r="B134" s="367" t="s">
        <v>2876</v>
      </c>
      <c r="C134" s="367" t="s">
        <v>1937</v>
      </c>
      <c r="D134" s="367" t="s">
        <v>2895</v>
      </c>
      <c r="E134" s="367" t="s">
        <v>2896</v>
      </c>
      <c r="F134" s="370">
        <v>1</v>
      </c>
      <c r="G134" s="370">
        <v>1184</v>
      </c>
      <c r="H134" s="370">
        <v>1</v>
      </c>
      <c r="I134" s="370">
        <v>1184</v>
      </c>
      <c r="J134" s="370">
        <v>1</v>
      </c>
      <c r="K134" s="370">
        <v>1186</v>
      </c>
      <c r="L134" s="370">
        <v>1.0016891891891893</v>
      </c>
      <c r="M134" s="370">
        <v>1186</v>
      </c>
      <c r="N134" s="370"/>
      <c r="O134" s="370"/>
      <c r="P134" s="390"/>
      <c r="Q134" s="371"/>
    </row>
    <row r="135" spans="1:17" ht="14.4" customHeight="1" x14ac:dyDescent="0.3">
      <c r="A135" s="366" t="s">
        <v>2875</v>
      </c>
      <c r="B135" s="367" t="s">
        <v>2876</v>
      </c>
      <c r="C135" s="367" t="s">
        <v>1937</v>
      </c>
      <c r="D135" s="367" t="s">
        <v>2897</v>
      </c>
      <c r="E135" s="367" t="s">
        <v>2898</v>
      </c>
      <c r="F135" s="370">
        <v>1</v>
      </c>
      <c r="G135" s="370">
        <v>107</v>
      </c>
      <c r="H135" s="370">
        <v>1</v>
      </c>
      <c r="I135" s="370">
        <v>107</v>
      </c>
      <c r="J135" s="370">
        <v>2</v>
      </c>
      <c r="K135" s="370">
        <v>214</v>
      </c>
      <c r="L135" s="370">
        <v>2</v>
      </c>
      <c r="M135" s="370">
        <v>107</v>
      </c>
      <c r="N135" s="370"/>
      <c r="O135" s="370"/>
      <c r="P135" s="390"/>
      <c r="Q135" s="371"/>
    </row>
    <row r="136" spans="1:17" ht="14.4" customHeight="1" x14ac:dyDescent="0.3">
      <c r="A136" s="366" t="s">
        <v>2875</v>
      </c>
      <c r="B136" s="367" t="s">
        <v>2876</v>
      </c>
      <c r="C136" s="367" t="s">
        <v>1937</v>
      </c>
      <c r="D136" s="367" t="s">
        <v>2899</v>
      </c>
      <c r="E136" s="367" t="s">
        <v>2900</v>
      </c>
      <c r="F136" s="370"/>
      <c r="G136" s="370"/>
      <c r="H136" s="370"/>
      <c r="I136" s="370"/>
      <c r="J136" s="370">
        <v>1</v>
      </c>
      <c r="K136" s="370">
        <v>609</v>
      </c>
      <c r="L136" s="370"/>
      <c r="M136" s="370">
        <v>609</v>
      </c>
      <c r="N136" s="370"/>
      <c r="O136" s="370"/>
      <c r="P136" s="390"/>
      <c r="Q136" s="371"/>
    </row>
    <row r="137" spans="1:17" ht="14.4" customHeight="1" x14ac:dyDescent="0.3">
      <c r="A137" s="366" t="s">
        <v>2875</v>
      </c>
      <c r="B137" s="367" t="s">
        <v>2876</v>
      </c>
      <c r="C137" s="367" t="s">
        <v>1937</v>
      </c>
      <c r="D137" s="367" t="s">
        <v>2901</v>
      </c>
      <c r="E137" s="367" t="s">
        <v>2902</v>
      </c>
      <c r="F137" s="370"/>
      <c r="G137" s="370"/>
      <c r="H137" s="370"/>
      <c r="I137" s="370"/>
      <c r="J137" s="370">
        <v>1</v>
      </c>
      <c r="K137" s="370">
        <v>318</v>
      </c>
      <c r="L137" s="370"/>
      <c r="M137" s="370">
        <v>318</v>
      </c>
      <c r="N137" s="370"/>
      <c r="O137" s="370"/>
      <c r="P137" s="390"/>
      <c r="Q137" s="371"/>
    </row>
    <row r="138" spans="1:17" ht="14.4" customHeight="1" x14ac:dyDescent="0.3">
      <c r="A138" s="366" t="s">
        <v>2875</v>
      </c>
      <c r="B138" s="367" t="s">
        <v>2876</v>
      </c>
      <c r="C138" s="367" t="s">
        <v>1937</v>
      </c>
      <c r="D138" s="367" t="s">
        <v>2903</v>
      </c>
      <c r="E138" s="367" t="s">
        <v>2904</v>
      </c>
      <c r="F138" s="370"/>
      <c r="G138" s="370"/>
      <c r="H138" s="370"/>
      <c r="I138" s="370"/>
      <c r="J138" s="370">
        <v>3</v>
      </c>
      <c r="K138" s="370">
        <v>645</v>
      </c>
      <c r="L138" s="370"/>
      <c r="M138" s="370">
        <v>215</v>
      </c>
      <c r="N138" s="370"/>
      <c r="O138" s="370"/>
      <c r="P138" s="390"/>
      <c r="Q138" s="371"/>
    </row>
    <row r="139" spans="1:17" ht="14.4" customHeight="1" x14ac:dyDescent="0.3">
      <c r="A139" s="366" t="s">
        <v>2905</v>
      </c>
      <c r="B139" s="367" t="s">
        <v>2906</v>
      </c>
      <c r="C139" s="367" t="s">
        <v>1937</v>
      </c>
      <c r="D139" s="367" t="s">
        <v>2907</v>
      </c>
      <c r="E139" s="367" t="s">
        <v>2908</v>
      </c>
      <c r="F139" s="370">
        <v>1</v>
      </c>
      <c r="G139" s="370">
        <v>45</v>
      </c>
      <c r="H139" s="370">
        <v>1</v>
      </c>
      <c r="I139" s="370">
        <v>45</v>
      </c>
      <c r="J139" s="370">
        <v>2</v>
      </c>
      <c r="K139" s="370">
        <v>92</v>
      </c>
      <c r="L139" s="370">
        <v>2.0444444444444443</v>
      </c>
      <c r="M139" s="370">
        <v>46</v>
      </c>
      <c r="N139" s="370"/>
      <c r="O139" s="370"/>
      <c r="P139" s="390"/>
      <c r="Q139" s="371"/>
    </row>
    <row r="140" spans="1:17" ht="14.4" customHeight="1" x14ac:dyDescent="0.3">
      <c r="A140" s="366" t="s">
        <v>2905</v>
      </c>
      <c r="B140" s="367" t="s">
        <v>2906</v>
      </c>
      <c r="C140" s="367" t="s">
        <v>1937</v>
      </c>
      <c r="D140" s="367" t="s">
        <v>2909</v>
      </c>
      <c r="E140" s="367" t="s">
        <v>2910</v>
      </c>
      <c r="F140" s="370">
        <v>2</v>
      </c>
      <c r="G140" s="370">
        <v>2456</v>
      </c>
      <c r="H140" s="370">
        <v>1</v>
      </c>
      <c r="I140" s="370">
        <v>1228</v>
      </c>
      <c r="J140" s="370">
        <v>1</v>
      </c>
      <c r="K140" s="370">
        <v>1236</v>
      </c>
      <c r="L140" s="370">
        <v>0.50325732899022801</v>
      </c>
      <c r="M140" s="370">
        <v>1236</v>
      </c>
      <c r="N140" s="370">
        <v>0</v>
      </c>
      <c r="O140" s="370">
        <v>0</v>
      </c>
      <c r="P140" s="390">
        <v>0</v>
      </c>
      <c r="Q140" s="371"/>
    </row>
    <row r="141" spans="1:17" ht="14.4" customHeight="1" x14ac:dyDescent="0.3">
      <c r="A141" s="366" t="s">
        <v>2905</v>
      </c>
      <c r="B141" s="367" t="s">
        <v>2906</v>
      </c>
      <c r="C141" s="367" t="s">
        <v>1937</v>
      </c>
      <c r="D141" s="367" t="s">
        <v>2911</v>
      </c>
      <c r="E141" s="367" t="s">
        <v>2912</v>
      </c>
      <c r="F141" s="370">
        <v>3</v>
      </c>
      <c r="G141" s="370">
        <v>498</v>
      </c>
      <c r="H141" s="370">
        <v>1</v>
      </c>
      <c r="I141" s="370">
        <v>166</v>
      </c>
      <c r="J141" s="370">
        <v>2</v>
      </c>
      <c r="K141" s="370">
        <v>332</v>
      </c>
      <c r="L141" s="370">
        <v>0.66666666666666663</v>
      </c>
      <c r="M141" s="370">
        <v>166</v>
      </c>
      <c r="N141" s="370"/>
      <c r="O141" s="370"/>
      <c r="P141" s="390"/>
      <c r="Q141" s="371"/>
    </row>
    <row r="142" spans="1:17" ht="14.4" customHeight="1" x14ac:dyDescent="0.3">
      <c r="A142" s="366" t="s">
        <v>2905</v>
      </c>
      <c r="B142" s="367" t="s">
        <v>2906</v>
      </c>
      <c r="C142" s="367" t="s">
        <v>1937</v>
      </c>
      <c r="D142" s="367" t="s">
        <v>2913</v>
      </c>
      <c r="E142" s="367" t="s">
        <v>2914</v>
      </c>
      <c r="F142" s="370">
        <v>15</v>
      </c>
      <c r="G142" s="370">
        <v>14970</v>
      </c>
      <c r="H142" s="370">
        <v>1</v>
      </c>
      <c r="I142" s="370">
        <v>998</v>
      </c>
      <c r="J142" s="370">
        <v>7</v>
      </c>
      <c r="K142" s="370">
        <v>7000</v>
      </c>
      <c r="L142" s="370">
        <v>0.46760187040748163</v>
      </c>
      <c r="M142" s="370">
        <v>1000</v>
      </c>
      <c r="N142" s="370"/>
      <c r="O142" s="370"/>
      <c r="P142" s="390"/>
      <c r="Q142" s="371"/>
    </row>
    <row r="143" spans="1:17" ht="14.4" customHeight="1" x14ac:dyDescent="0.3">
      <c r="A143" s="366" t="s">
        <v>2905</v>
      </c>
      <c r="B143" s="367" t="s">
        <v>2906</v>
      </c>
      <c r="C143" s="367" t="s">
        <v>1937</v>
      </c>
      <c r="D143" s="367" t="s">
        <v>2915</v>
      </c>
      <c r="E143" s="367" t="s">
        <v>2916</v>
      </c>
      <c r="F143" s="370">
        <v>1</v>
      </c>
      <c r="G143" s="370">
        <v>163</v>
      </c>
      <c r="H143" s="370">
        <v>1</v>
      </c>
      <c r="I143" s="370">
        <v>163</v>
      </c>
      <c r="J143" s="370"/>
      <c r="K143" s="370"/>
      <c r="L143" s="370"/>
      <c r="M143" s="370"/>
      <c r="N143" s="370"/>
      <c r="O143" s="370"/>
      <c r="P143" s="390"/>
      <c r="Q143" s="371"/>
    </row>
    <row r="144" spans="1:17" ht="14.4" customHeight="1" x14ac:dyDescent="0.3">
      <c r="A144" s="366" t="s">
        <v>2905</v>
      </c>
      <c r="B144" s="367" t="s">
        <v>2906</v>
      </c>
      <c r="C144" s="367" t="s">
        <v>1937</v>
      </c>
      <c r="D144" s="367" t="s">
        <v>2917</v>
      </c>
      <c r="E144" s="367" t="s">
        <v>2918</v>
      </c>
      <c r="F144" s="370">
        <v>15</v>
      </c>
      <c r="G144" s="370">
        <v>33165</v>
      </c>
      <c r="H144" s="370">
        <v>1</v>
      </c>
      <c r="I144" s="370">
        <v>2211</v>
      </c>
      <c r="J144" s="370">
        <v>7</v>
      </c>
      <c r="K144" s="370">
        <v>15547</v>
      </c>
      <c r="L144" s="370">
        <v>0.4687773254937434</v>
      </c>
      <c r="M144" s="370">
        <v>2221</v>
      </c>
      <c r="N144" s="370"/>
      <c r="O144" s="370"/>
      <c r="P144" s="390"/>
      <c r="Q144" s="371"/>
    </row>
    <row r="145" spans="1:17" ht="14.4" customHeight="1" x14ac:dyDescent="0.3">
      <c r="A145" s="366" t="s">
        <v>2905</v>
      </c>
      <c r="B145" s="367" t="s">
        <v>2906</v>
      </c>
      <c r="C145" s="367" t="s">
        <v>1937</v>
      </c>
      <c r="D145" s="367" t="s">
        <v>2919</v>
      </c>
      <c r="E145" s="367" t="s">
        <v>2920</v>
      </c>
      <c r="F145" s="370">
        <v>1</v>
      </c>
      <c r="G145" s="370">
        <v>656</v>
      </c>
      <c r="H145" s="370">
        <v>1</v>
      </c>
      <c r="I145" s="370">
        <v>656</v>
      </c>
      <c r="J145" s="370">
        <v>1</v>
      </c>
      <c r="K145" s="370">
        <v>660</v>
      </c>
      <c r="L145" s="370">
        <v>1.0060975609756098</v>
      </c>
      <c r="M145" s="370">
        <v>660</v>
      </c>
      <c r="N145" s="370"/>
      <c r="O145" s="370"/>
      <c r="P145" s="390"/>
      <c r="Q145" s="371"/>
    </row>
    <row r="146" spans="1:17" ht="14.4" customHeight="1" x14ac:dyDescent="0.3">
      <c r="A146" s="366" t="s">
        <v>2905</v>
      </c>
      <c r="B146" s="367" t="s">
        <v>2906</v>
      </c>
      <c r="C146" s="367" t="s">
        <v>1937</v>
      </c>
      <c r="D146" s="367" t="s">
        <v>2921</v>
      </c>
      <c r="E146" s="367" t="s">
        <v>2922</v>
      </c>
      <c r="F146" s="370">
        <v>3</v>
      </c>
      <c r="G146" s="370">
        <v>1356</v>
      </c>
      <c r="H146" s="370">
        <v>1</v>
      </c>
      <c r="I146" s="370">
        <v>452</v>
      </c>
      <c r="J146" s="370">
        <v>2</v>
      </c>
      <c r="K146" s="370">
        <v>908</v>
      </c>
      <c r="L146" s="370">
        <v>0.6696165191740413</v>
      </c>
      <c r="M146" s="370">
        <v>454</v>
      </c>
      <c r="N146" s="370"/>
      <c r="O146" s="370"/>
      <c r="P146" s="390"/>
      <c r="Q146" s="371"/>
    </row>
    <row r="147" spans="1:17" ht="14.4" customHeight="1" x14ac:dyDescent="0.3">
      <c r="A147" s="366" t="s">
        <v>2905</v>
      </c>
      <c r="B147" s="367" t="s">
        <v>2906</v>
      </c>
      <c r="C147" s="367" t="s">
        <v>1937</v>
      </c>
      <c r="D147" s="367" t="s">
        <v>2923</v>
      </c>
      <c r="E147" s="367" t="s">
        <v>2924</v>
      </c>
      <c r="F147" s="370">
        <v>10</v>
      </c>
      <c r="G147" s="370">
        <v>780</v>
      </c>
      <c r="H147" s="370">
        <v>1</v>
      </c>
      <c r="I147" s="370">
        <v>78</v>
      </c>
      <c r="J147" s="370">
        <v>10</v>
      </c>
      <c r="K147" s="370">
        <v>780</v>
      </c>
      <c r="L147" s="370">
        <v>1</v>
      </c>
      <c r="M147" s="370">
        <v>78</v>
      </c>
      <c r="N147" s="370"/>
      <c r="O147" s="370"/>
      <c r="P147" s="390"/>
      <c r="Q147" s="371"/>
    </row>
    <row r="148" spans="1:17" ht="14.4" customHeight="1" x14ac:dyDescent="0.3">
      <c r="A148" s="366" t="s">
        <v>2905</v>
      </c>
      <c r="B148" s="367" t="s">
        <v>2906</v>
      </c>
      <c r="C148" s="367" t="s">
        <v>1937</v>
      </c>
      <c r="D148" s="367" t="s">
        <v>2925</v>
      </c>
      <c r="E148" s="367" t="s">
        <v>2926</v>
      </c>
      <c r="F148" s="370">
        <v>1</v>
      </c>
      <c r="G148" s="370">
        <v>36</v>
      </c>
      <c r="H148" s="370">
        <v>1</v>
      </c>
      <c r="I148" s="370">
        <v>36</v>
      </c>
      <c r="J148" s="370">
        <v>1</v>
      </c>
      <c r="K148" s="370">
        <v>36</v>
      </c>
      <c r="L148" s="370">
        <v>1</v>
      </c>
      <c r="M148" s="370">
        <v>36</v>
      </c>
      <c r="N148" s="370"/>
      <c r="O148" s="370"/>
      <c r="P148" s="390"/>
      <c r="Q148" s="371"/>
    </row>
    <row r="149" spans="1:17" ht="14.4" customHeight="1" x14ac:dyDescent="0.3">
      <c r="A149" s="366" t="s">
        <v>2905</v>
      </c>
      <c r="B149" s="367" t="s">
        <v>2906</v>
      </c>
      <c r="C149" s="367" t="s">
        <v>1937</v>
      </c>
      <c r="D149" s="367" t="s">
        <v>2927</v>
      </c>
      <c r="E149" s="367" t="s">
        <v>2928</v>
      </c>
      <c r="F149" s="370">
        <v>1</v>
      </c>
      <c r="G149" s="370">
        <v>107</v>
      </c>
      <c r="H149" s="370">
        <v>1</v>
      </c>
      <c r="I149" s="370">
        <v>107</v>
      </c>
      <c r="J149" s="370">
        <v>2</v>
      </c>
      <c r="K149" s="370">
        <v>214</v>
      </c>
      <c r="L149" s="370">
        <v>2</v>
      </c>
      <c r="M149" s="370">
        <v>107</v>
      </c>
      <c r="N149" s="370"/>
      <c r="O149" s="370"/>
      <c r="P149" s="390"/>
      <c r="Q149" s="371"/>
    </row>
    <row r="150" spans="1:17" ht="14.4" customHeight="1" x14ac:dyDescent="0.3">
      <c r="A150" s="366" t="s">
        <v>2905</v>
      </c>
      <c r="B150" s="367" t="s">
        <v>2906</v>
      </c>
      <c r="C150" s="367" t="s">
        <v>1937</v>
      </c>
      <c r="D150" s="367" t="s">
        <v>2929</v>
      </c>
      <c r="E150" s="367" t="s">
        <v>2930</v>
      </c>
      <c r="F150" s="370">
        <v>2</v>
      </c>
      <c r="G150" s="370">
        <v>480</v>
      </c>
      <c r="H150" s="370">
        <v>1</v>
      </c>
      <c r="I150" s="370">
        <v>240</v>
      </c>
      <c r="J150" s="370">
        <v>3</v>
      </c>
      <c r="K150" s="370">
        <v>726</v>
      </c>
      <c r="L150" s="370">
        <v>1.5125</v>
      </c>
      <c r="M150" s="370">
        <v>242</v>
      </c>
      <c r="N150" s="370"/>
      <c r="O150" s="370"/>
      <c r="P150" s="390"/>
      <c r="Q150" s="371"/>
    </row>
    <row r="151" spans="1:17" ht="14.4" customHeight="1" x14ac:dyDescent="0.3">
      <c r="A151" s="366" t="s">
        <v>2905</v>
      </c>
      <c r="B151" s="367" t="s">
        <v>2906</v>
      </c>
      <c r="C151" s="367" t="s">
        <v>1937</v>
      </c>
      <c r="D151" s="367" t="s">
        <v>2931</v>
      </c>
      <c r="E151" s="367" t="s">
        <v>2932</v>
      </c>
      <c r="F151" s="370">
        <v>7</v>
      </c>
      <c r="G151" s="370">
        <v>13853</v>
      </c>
      <c r="H151" s="370">
        <v>1</v>
      </c>
      <c r="I151" s="370">
        <v>1979</v>
      </c>
      <c r="J151" s="370">
        <v>4</v>
      </c>
      <c r="K151" s="370">
        <v>7940</v>
      </c>
      <c r="L151" s="370">
        <v>0.57316104814841551</v>
      </c>
      <c r="M151" s="370">
        <v>1985</v>
      </c>
      <c r="N151" s="370">
        <v>1</v>
      </c>
      <c r="O151" s="370">
        <v>1993</v>
      </c>
      <c r="P151" s="390">
        <v>0.1438677542770519</v>
      </c>
      <c r="Q151" s="371">
        <v>1993</v>
      </c>
    </row>
    <row r="152" spans="1:17" ht="14.4" customHeight="1" x14ac:dyDescent="0.3">
      <c r="A152" s="366" t="s">
        <v>2905</v>
      </c>
      <c r="B152" s="367" t="s">
        <v>2906</v>
      </c>
      <c r="C152" s="367" t="s">
        <v>1937</v>
      </c>
      <c r="D152" s="367" t="s">
        <v>2933</v>
      </c>
      <c r="E152" s="367" t="s">
        <v>2934</v>
      </c>
      <c r="F152" s="370">
        <v>283</v>
      </c>
      <c r="G152" s="370">
        <v>46695</v>
      </c>
      <c r="H152" s="370">
        <v>1</v>
      </c>
      <c r="I152" s="370">
        <v>165</v>
      </c>
      <c r="J152" s="370">
        <v>226</v>
      </c>
      <c r="K152" s="370">
        <v>37742</v>
      </c>
      <c r="L152" s="370">
        <v>0.80826640967983721</v>
      </c>
      <c r="M152" s="370">
        <v>167</v>
      </c>
      <c r="N152" s="370">
        <v>53</v>
      </c>
      <c r="O152" s="370">
        <v>8904</v>
      </c>
      <c r="P152" s="390">
        <v>0.19068422743334404</v>
      </c>
      <c r="Q152" s="371">
        <v>168</v>
      </c>
    </row>
    <row r="153" spans="1:17" ht="14.4" customHeight="1" x14ac:dyDescent="0.3">
      <c r="A153" s="366" t="s">
        <v>2905</v>
      </c>
      <c r="B153" s="367" t="s">
        <v>2906</v>
      </c>
      <c r="C153" s="367" t="s">
        <v>1937</v>
      </c>
      <c r="D153" s="367" t="s">
        <v>2935</v>
      </c>
      <c r="E153" s="367" t="s">
        <v>2936</v>
      </c>
      <c r="F153" s="370">
        <v>417</v>
      </c>
      <c r="G153" s="370">
        <v>115926</v>
      </c>
      <c r="H153" s="370">
        <v>1</v>
      </c>
      <c r="I153" s="370">
        <v>278</v>
      </c>
      <c r="J153" s="370">
        <v>352</v>
      </c>
      <c r="K153" s="370">
        <v>98560</v>
      </c>
      <c r="L153" s="370">
        <v>0.85019753980987867</v>
      </c>
      <c r="M153" s="370">
        <v>280</v>
      </c>
      <c r="N153" s="370">
        <v>123</v>
      </c>
      <c r="O153" s="370">
        <v>34563</v>
      </c>
      <c r="P153" s="390">
        <v>0.2981470938357228</v>
      </c>
      <c r="Q153" s="371">
        <v>281</v>
      </c>
    </row>
    <row r="154" spans="1:17" ht="14.4" customHeight="1" x14ac:dyDescent="0.3">
      <c r="A154" s="366" t="s">
        <v>2905</v>
      </c>
      <c r="B154" s="367" t="s">
        <v>2906</v>
      </c>
      <c r="C154" s="367" t="s">
        <v>1937</v>
      </c>
      <c r="D154" s="367" t="s">
        <v>2937</v>
      </c>
      <c r="E154" s="367" t="s">
        <v>2938</v>
      </c>
      <c r="F154" s="370">
        <v>2427</v>
      </c>
      <c r="G154" s="370">
        <v>393174</v>
      </c>
      <c r="H154" s="370">
        <v>1</v>
      </c>
      <c r="I154" s="370">
        <v>162</v>
      </c>
      <c r="J154" s="370">
        <v>2022</v>
      </c>
      <c r="K154" s="370">
        <v>331608</v>
      </c>
      <c r="L154" s="370">
        <v>0.84341284011658957</v>
      </c>
      <c r="M154" s="370">
        <v>164</v>
      </c>
      <c r="N154" s="370">
        <v>305</v>
      </c>
      <c r="O154" s="370">
        <v>50325</v>
      </c>
      <c r="P154" s="390">
        <v>0.12799676479116118</v>
      </c>
      <c r="Q154" s="371">
        <v>165</v>
      </c>
    </row>
    <row r="155" spans="1:17" ht="14.4" customHeight="1" x14ac:dyDescent="0.3">
      <c r="A155" s="366" t="s">
        <v>2905</v>
      </c>
      <c r="B155" s="367" t="s">
        <v>2906</v>
      </c>
      <c r="C155" s="367" t="s">
        <v>1937</v>
      </c>
      <c r="D155" s="367" t="s">
        <v>2939</v>
      </c>
      <c r="E155" s="367" t="s">
        <v>2940</v>
      </c>
      <c r="F155" s="370">
        <v>223</v>
      </c>
      <c r="G155" s="370">
        <v>100573</v>
      </c>
      <c r="H155" s="370">
        <v>1</v>
      </c>
      <c r="I155" s="370">
        <v>451</v>
      </c>
      <c r="J155" s="370">
        <v>160</v>
      </c>
      <c r="K155" s="370">
        <v>72480</v>
      </c>
      <c r="L155" s="370">
        <v>0.72067055770435406</v>
      </c>
      <c r="M155" s="370">
        <v>453</v>
      </c>
      <c r="N155" s="370">
        <v>41</v>
      </c>
      <c r="O155" s="370">
        <v>18696</v>
      </c>
      <c r="P155" s="390">
        <v>0.18589482266612312</v>
      </c>
      <c r="Q155" s="371">
        <v>456</v>
      </c>
    </row>
    <row r="156" spans="1:17" ht="14.4" customHeight="1" x14ac:dyDescent="0.3">
      <c r="A156" s="366" t="s">
        <v>2905</v>
      </c>
      <c r="B156" s="367" t="s">
        <v>2906</v>
      </c>
      <c r="C156" s="367" t="s">
        <v>1937</v>
      </c>
      <c r="D156" s="367" t="s">
        <v>2941</v>
      </c>
      <c r="E156" s="367" t="s">
        <v>2942</v>
      </c>
      <c r="F156" s="370">
        <v>1</v>
      </c>
      <c r="G156" s="370">
        <v>2159</v>
      </c>
      <c r="H156" s="370">
        <v>1</v>
      </c>
      <c r="I156" s="370">
        <v>2159</v>
      </c>
      <c r="J156" s="370"/>
      <c r="K156" s="370"/>
      <c r="L156" s="370"/>
      <c r="M156" s="370"/>
      <c r="N156" s="370"/>
      <c r="O156" s="370"/>
      <c r="P156" s="390"/>
      <c r="Q156" s="371"/>
    </row>
    <row r="157" spans="1:17" ht="14.4" customHeight="1" x14ac:dyDescent="0.3">
      <c r="A157" s="366" t="s">
        <v>2905</v>
      </c>
      <c r="B157" s="367" t="s">
        <v>2906</v>
      </c>
      <c r="C157" s="367" t="s">
        <v>1937</v>
      </c>
      <c r="D157" s="367" t="s">
        <v>2943</v>
      </c>
      <c r="E157" s="367" t="s">
        <v>2944</v>
      </c>
      <c r="F157" s="370">
        <v>359</v>
      </c>
      <c r="G157" s="370">
        <v>120983</v>
      </c>
      <c r="H157" s="370">
        <v>1</v>
      </c>
      <c r="I157" s="370">
        <v>337</v>
      </c>
      <c r="J157" s="370">
        <v>241</v>
      </c>
      <c r="K157" s="370">
        <v>81217</v>
      </c>
      <c r="L157" s="370">
        <v>0.67130919220055707</v>
      </c>
      <c r="M157" s="370">
        <v>337</v>
      </c>
      <c r="N157" s="370">
        <v>31</v>
      </c>
      <c r="O157" s="370">
        <v>10478</v>
      </c>
      <c r="P157" s="390">
        <v>8.6607209277336492E-2</v>
      </c>
      <c r="Q157" s="371">
        <v>338</v>
      </c>
    </row>
    <row r="158" spans="1:17" ht="14.4" customHeight="1" x14ac:dyDescent="0.3">
      <c r="A158" s="366" t="s">
        <v>2905</v>
      </c>
      <c r="B158" s="367" t="s">
        <v>2906</v>
      </c>
      <c r="C158" s="367" t="s">
        <v>1937</v>
      </c>
      <c r="D158" s="367" t="s">
        <v>2945</v>
      </c>
      <c r="E158" s="367" t="s">
        <v>2946</v>
      </c>
      <c r="F158" s="370">
        <v>6</v>
      </c>
      <c r="G158" s="370">
        <v>948</v>
      </c>
      <c r="H158" s="370">
        <v>1</v>
      </c>
      <c r="I158" s="370">
        <v>158</v>
      </c>
      <c r="J158" s="370">
        <v>5</v>
      </c>
      <c r="K158" s="370">
        <v>795</v>
      </c>
      <c r="L158" s="370">
        <v>0.83860759493670889</v>
      </c>
      <c r="M158" s="370">
        <v>159</v>
      </c>
      <c r="N158" s="370"/>
      <c r="O158" s="370"/>
      <c r="P158" s="390"/>
      <c r="Q158" s="371"/>
    </row>
    <row r="159" spans="1:17" ht="14.4" customHeight="1" x14ac:dyDescent="0.3">
      <c r="A159" s="366" t="s">
        <v>2905</v>
      </c>
      <c r="B159" s="367" t="s">
        <v>2906</v>
      </c>
      <c r="C159" s="367" t="s">
        <v>1937</v>
      </c>
      <c r="D159" s="367" t="s">
        <v>2947</v>
      </c>
      <c r="E159" s="367" t="s">
        <v>2948</v>
      </c>
      <c r="F159" s="370"/>
      <c r="G159" s="370"/>
      <c r="H159" s="370"/>
      <c r="I159" s="370"/>
      <c r="J159" s="370">
        <v>2</v>
      </c>
      <c r="K159" s="370">
        <v>5748</v>
      </c>
      <c r="L159" s="370"/>
      <c r="M159" s="370">
        <v>2874</v>
      </c>
      <c r="N159" s="370"/>
      <c r="O159" s="370"/>
      <c r="P159" s="390"/>
      <c r="Q159" s="371"/>
    </row>
    <row r="160" spans="1:17" ht="14.4" customHeight="1" x14ac:dyDescent="0.3">
      <c r="A160" s="366" t="s">
        <v>2905</v>
      </c>
      <c r="B160" s="367" t="s">
        <v>2906</v>
      </c>
      <c r="C160" s="367" t="s">
        <v>1937</v>
      </c>
      <c r="D160" s="367" t="s">
        <v>2949</v>
      </c>
      <c r="E160" s="367" t="s">
        <v>2950</v>
      </c>
      <c r="F160" s="370">
        <v>1130</v>
      </c>
      <c r="G160" s="370">
        <v>59890</v>
      </c>
      <c r="H160" s="370">
        <v>1</v>
      </c>
      <c r="I160" s="370">
        <v>53</v>
      </c>
      <c r="J160" s="370">
        <v>982</v>
      </c>
      <c r="K160" s="370">
        <v>52046</v>
      </c>
      <c r="L160" s="370">
        <v>0.86902654867256635</v>
      </c>
      <c r="M160" s="370">
        <v>53</v>
      </c>
      <c r="N160" s="370">
        <v>356</v>
      </c>
      <c r="O160" s="370">
        <v>18868</v>
      </c>
      <c r="P160" s="390">
        <v>0.31504424778761064</v>
      </c>
      <c r="Q160" s="371">
        <v>53</v>
      </c>
    </row>
    <row r="161" spans="1:17" ht="14.4" customHeight="1" x14ac:dyDescent="0.3">
      <c r="A161" s="366" t="s">
        <v>2905</v>
      </c>
      <c r="B161" s="367" t="s">
        <v>2906</v>
      </c>
      <c r="C161" s="367" t="s">
        <v>1937</v>
      </c>
      <c r="D161" s="367" t="s">
        <v>2951</v>
      </c>
      <c r="E161" s="367" t="s">
        <v>2952</v>
      </c>
      <c r="F161" s="370">
        <v>418</v>
      </c>
      <c r="G161" s="370">
        <v>50160</v>
      </c>
      <c r="H161" s="370">
        <v>1</v>
      </c>
      <c r="I161" s="370">
        <v>120</v>
      </c>
      <c r="J161" s="370">
        <v>224</v>
      </c>
      <c r="K161" s="370">
        <v>26880</v>
      </c>
      <c r="L161" s="370">
        <v>0.53588516746411485</v>
      </c>
      <c r="M161" s="370">
        <v>120</v>
      </c>
      <c r="N161" s="370">
        <v>2</v>
      </c>
      <c r="O161" s="370">
        <v>242</v>
      </c>
      <c r="P161" s="390">
        <v>4.8245614035087722E-3</v>
      </c>
      <c r="Q161" s="371">
        <v>121</v>
      </c>
    </row>
    <row r="162" spans="1:17" ht="14.4" customHeight="1" x14ac:dyDescent="0.3">
      <c r="A162" s="366" t="s">
        <v>2905</v>
      </c>
      <c r="B162" s="367" t="s">
        <v>2906</v>
      </c>
      <c r="C162" s="367" t="s">
        <v>1937</v>
      </c>
      <c r="D162" s="367" t="s">
        <v>2953</v>
      </c>
      <c r="E162" s="367" t="s">
        <v>2954</v>
      </c>
      <c r="F162" s="370">
        <v>15</v>
      </c>
      <c r="G162" s="370">
        <v>6345</v>
      </c>
      <c r="H162" s="370">
        <v>1</v>
      </c>
      <c r="I162" s="370">
        <v>423</v>
      </c>
      <c r="J162" s="370">
        <v>8</v>
      </c>
      <c r="K162" s="370">
        <v>3400</v>
      </c>
      <c r="L162" s="370">
        <v>0.53585500394011032</v>
      </c>
      <c r="M162" s="370">
        <v>425</v>
      </c>
      <c r="N162" s="370">
        <v>6</v>
      </c>
      <c r="O162" s="370">
        <v>2574</v>
      </c>
      <c r="P162" s="390">
        <v>0.4056737588652482</v>
      </c>
      <c r="Q162" s="371">
        <v>429</v>
      </c>
    </row>
    <row r="163" spans="1:17" ht="14.4" customHeight="1" x14ac:dyDescent="0.3">
      <c r="A163" s="366" t="s">
        <v>2905</v>
      </c>
      <c r="B163" s="367" t="s">
        <v>2906</v>
      </c>
      <c r="C163" s="367" t="s">
        <v>1937</v>
      </c>
      <c r="D163" s="367" t="s">
        <v>2955</v>
      </c>
      <c r="E163" s="367" t="s">
        <v>2956</v>
      </c>
      <c r="F163" s="370">
        <v>1</v>
      </c>
      <c r="G163" s="370">
        <v>432</v>
      </c>
      <c r="H163" s="370">
        <v>1</v>
      </c>
      <c r="I163" s="370">
        <v>432</v>
      </c>
      <c r="J163" s="370"/>
      <c r="K163" s="370"/>
      <c r="L163" s="370"/>
      <c r="M163" s="370"/>
      <c r="N163" s="370"/>
      <c r="O163" s="370"/>
      <c r="P163" s="390"/>
      <c r="Q163" s="371"/>
    </row>
    <row r="164" spans="1:17" ht="14.4" customHeight="1" x14ac:dyDescent="0.3">
      <c r="A164" s="366" t="s">
        <v>2905</v>
      </c>
      <c r="B164" s="367" t="s">
        <v>2906</v>
      </c>
      <c r="C164" s="367" t="s">
        <v>1937</v>
      </c>
      <c r="D164" s="367" t="s">
        <v>2957</v>
      </c>
      <c r="E164" s="367" t="s">
        <v>2958</v>
      </c>
      <c r="F164" s="370">
        <v>25</v>
      </c>
      <c r="G164" s="370">
        <v>2850</v>
      </c>
      <c r="H164" s="370">
        <v>1</v>
      </c>
      <c r="I164" s="370">
        <v>114</v>
      </c>
      <c r="J164" s="370">
        <v>18</v>
      </c>
      <c r="K164" s="370">
        <v>2070</v>
      </c>
      <c r="L164" s="370">
        <v>0.72631578947368425</v>
      </c>
      <c r="M164" s="370">
        <v>115</v>
      </c>
      <c r="N164" s="370">
        <v>1</v>
      </c>
      <c r="O164" s="370">
        <v>115</v>
      </c>
      <c r="P164" s="390">
        <v>4.0350877192982457E-2</v>
      </c>
      <c r="Q164" s="371">
        <v>115</v>
      </c>
    </row>
    <row r="165" spans="1:17" ht="14.4" customHeight="1" x14ac:dyDescent="0.3">
      <c r="A165" s="366" t="s">
        <v>2905</v>
      </c>
      <c r="B165" s="367" t="s">
        <v>2906</v>
      </c>
      <c r="C165" s="367" t="s">
        <v>1937</v>
      </c>
      <c r="D165" s="367" t="s">
        <v>2959</v>
      </c>
      <c r="E165" s="367" t="s">
        <v>2960</v>
      </c>
      <c r="F165" s="370">
        <v>32</v>
      </c>
      <c r="G165" s="370">
        <v>9952</v>
      </c>
      <c r="H165" s="370">
        <v>1</v>
      </c>
      <c r="I165" s="370">
        <v>311</v>
      </c>
      <c r="J165" s="370">
        <v>13</v>
      </c>
      <c r="K165" s="370">
        <v>4069</v>
      </c>
      <c r="L165" s="370">
        <v>0.40886254019292606</v>
      </c>
      <c r="M165" s="370">
        <v>313</v>
      </c>
      <c r="N165" s="370">
        <v>5</v>
      </c>
      <c r="O165" s="370">
        <v>1580</v>
      </c>
      <c r="P165" s="390">
        <v>0.1587620578778135</v>
      </c>
      <c r="Q165" s="371">
        <v>316</v>
      </c>
    </row>
    <row r="166" spans="1:17" ht="14.4" customHeight="1" x14ac:dyDescent="0.3">
      <c r="A166" s="366" t="s">
        <v>2905</v>
      </c>
      <c r="B166" s="367" t="s">
        <v>2906</v>
      </c>
      <c r="C166" s="367" t="s">
        <v>1937</v>
      </c>
      <c r="D166" s="367" t="s">
        <v>2961</v>
      </c>
      <c r="E166" s="367" t="s">
        <v>2962</v>
      </c>
      <c r="F166" s="370">
        <v>572</v>
      </c>
      <c r="G166" s="370">
        <v>196196</v>
      </c>
      <c r="H166" s="370">
        <v>1</v>
      </c>
      <c r="I166" s="370">
        <v>343</v>
      </c>
      <c r="J166" s="370">
        <v>471</v>
      </c>
      <c r="K166" s="370">
        <v>162495</v>
      </c>
      <c r="L166" s="370">
        <v>0.82822789455442514</v>
      </c>
      <c r="M166" s="370">
        <v>345</v>
      </c>
      <c r="N166" s="370">
        <v>130</v>
      </c>
      <c r="O166" s="370">
        <v>45240</v>
      </c>
      <c r="P166" s="390">
        <v>0.23058574078982241</v>
      </c>
      <c r="Q166" s="371">
        <v>348</v>
      </c>
    </row>
    <row r="167" spans="1:17" ht="14.4" customHeight="1" x14ac:dyDescent="0.3">
      <c r="A167" s="366" t="s">
        <v>2905</v>
      </c>
      <c r="B167" s="367" t="s">
        <v>2906</v>
      </c>
      <c r="C167" s="367" t="s">
        <v>1937</v>
      </c>
      <c r="D167" s="367" t="s">
        <v>2963</v>
      </c>
      <c r="E167" s="367" t="s">
        <v>2964</v>
      </c>
      <c r="F167" s="370">
        <v>3</v>
      </c>
      <c r="G167" s="370">
        <v>519</v>
      </c>
      <c r="H167" s="370">
        <v>1</v>
      </c>
      <c r="I167" s="370">
        <v>173</v>
      </c>
      <c r="J167" s="370">
        <v>2</v>
      </c>
      <c r="K167" s="370">
        <v>346</v>
      </c>
      <c r="L167" s="370">
        <v>0.66666666666666663</v>
      </c>
      <c r="M167" s="370">
        <v>173</v>
      </c>
      <c r="N167" s="370"/>
      <c r="O167" s="370"/>
      <c r="P167" s="390"/>
      <c r="Q167" s="371"/>
    </row>
    <row r="168" spans="1:17" ht="14.4" customHeight="1" x14ac:dyDescent="0.3">
      <c r="A168" s="366" t="s">
        <v>2905</v>
      </c>
      <c r="B168" s="367" t="s">
        <v>2906</v>
      </c>
      <c r="C168" s="367" t="s">
        <v>1937</v>
      </c>
      <c r="D168" s="367" t="s">
        <v>2965</v>
      </c>
      <c r="E168" s="367" t="s">
        <v>2966</v>
      </c>
      <c r="F168" s="370">
        <v>5</v>
      </c>
      <c r="G168" s="370">
        <v>1885</v>
      </c>
      <c r="H168" s="370">
        <v>1</v>
      </c>
      <c r="I168" s="370">
        <v>377</v>
      </c>
      <c r="J168" s="370">
        <v>2</v>
      </c>
      <c r="K168" s="370">
        <v>758</v>
      </c>
      <c r="L168" s="370">
        <v>0.40212201591511937</v>
      </c>
      <c r="M168" s="370">
        <v>379</v>
      </c>
      <c r="N168" s="370"/>
      <c r="O168" s="370"/>
      <c r="P168" s="390"/>
      <c r="Q168" s="371"/>
    </row>
    <row r="169" spans="1:17" ht="14.4" customHeight="1" x14ac:dyDescent="0.3">
      <c r="A169" s="366" t="s">
        <v>2905</v>
      </c>
      <c r="B169" s="367" t="s">
        <v>2906</v>
      </c>
      <c r="C169" s="367" t="s">
        <v>1937</v>
      </c>
      <c r="D169" s="367" t="s">
        <v>2967</v>
      </c>
      <c r="E169" s="367" t="s">
        <v>2968</v>
      </c>
      <c r="F169" s="370">
        <v>1</v>
      </c>
      <c r="G169" s="370">
        <v>395</v>
      </c>
      <c r="H169" s="370">
        <v>1</v>
      </c>
      <c r="I169" s="370">
        <v>395</v>
      </c>
      <c r="J169" s="370"/>
      <c r="K169" s="370"/>
      <c r="L169" s="370"/>
      <c r="M169" s="370"/>
      <c r="N169" s="370"/>
      <c r="O169" s="370"/>
      <c r="P169" s="390"/>
      <c r="Q169" s="371"/>
    </row>
    <row r="170" spans="1:17" ht="14.4" customHeight="1" x14ac:dyDescent="0.3">
      <c r="A170" s="366" t="s">
        <v>2905</v>
      </c>
      <c r="B170" s="367" t="s">
        <v>2906</v>
      </c>
      <c r="C170" s="367" t="s">
        <v>1937</v>
      </c>
      <c r="D170" s="367" t="s">
        <v>2969</v>
      </c>
      <c r="E170" s="367" t="s">
        <v>2970</v>
      </c>
      <c r="F170" s="370">
        <v>36</v>
      </c>
      <c r="G170" s="370">
        <v>1908</v>
      </c>
      <c r="H170" s="370">
        <v>1</v>
      </c>
      <c r="I170" s="370">
        <v>53</v>
      </c>
      <c r="J170" s="370">
        <v>12</v>
      </c>
      <c r="K170" s="370">
        <v>636</v>
      </c>
      <c r="L170" s="370">
        <v>0.33333333333333331</v>
      </c>
      <c r="M170" s="370">
        <v>53</v>
      </c>
      <c r="N170" s="370">
        <v>10</v>
      </c>
      <c r="O170" s="370">
        <v>530</v>
      </c>
      <c r="P170" s="390">
        <v>0.27777777777777779</v>
      </c>
      <c r="Q170" s="371">
        <v>53</v>
      </c>
    </row>
    <row r="171" spans="1:17" ht="14.4" customHeight="1" x14ac:dyDescent="0.3">
      <c r="A171" s="366" t="s">
        <v>2905</v>
      </c>
      <c r="B171" s="367" t="s">
        <v>2906</v>
      </c>
      <c r="C171" s="367" t="s">
        <v>1937</v>
      </c>
      <c r="D171" s="367" t="s">
        <v>2971</v>
      </c>
      <c r="E171" s="367" t="s">
        <v>2972</v>
      </c>
      <c r="F171" s="370">
        <v>1</v>
      </c>
      <c r="G171" s="370">
        <v>357</v>
      </c>
      <c r="H171" s="370">
        <v>1</v>
      </c>
      <c r="I171" s="370">
        <v>357</v>
      </c>
      <c r="J171" s="370">
        <v>1</v>
      </c>
      <c r="K171" s="370">
        <v>361</v>
      </c>
      <c r="L171" s="370">
        <v>1.011204481792717</v>
      </c>
      <c r="M171" s="370">
        <v>361</v>
      </c>
      <c r="N171" s="370"/>
      <c r="O171" s="370"/>
      <c r="P171" s="390"/>
      <c r="Q171" s="371"/>
    </row>
    <row r="172" spans="1:17" ht="14.4" customHeight="1" x14ac:dyDescent="0.3">
      <c r="A172" s="366" t="s">
        <v>2905</v>
      </c>
      <c r="B172" s="367" t="s">
        <v>2906</v>
      </c>
      <c r="C172" s="367" t="s">
        <v>1937</v>
      </c>
      <c r="D172" s="367" t="s">
        <v>2973</v>
      </c>
      <c r="E172" s="367" t="s">
        <v>2974</v>
      </c>
      <c r="F172" s="370">
        <v>6</v>
      </c>
      <c r="G172" s="370">
        <v>612</v>
      </c>
      <c r="H172" s="370">
        <v>1</v>
      </c>
      <c r="I172" s="370">
        <v>102</v>
      </c>
      <c r="J172" s="370"/>
      <c r="K172" s="370"/>
      <c r="L172" s="370"/>
      <c r="M172" s="370"/>
      <c r="N172" s="370"/>
      <c r="O172" s="370"/>
      <c r="P172" s="390"/>
      <c r="Q172" s="371"/>
    </row>
    <row r="173" spans="1:17" ht="14.4" customHeight="1" x14ac:dyDescent="0.3">
      <c r="A173" s="366" t="s">
        <v>2905</v>
      </c>
      <c r="B173" s="367" t="s">
        <v>2906</v>
      </c>
      <c r="C173" s="367" t="s">
        <v>1937</v>
      </c>
      <c r="D173" s="367" t="s">
        <v>2975</v>
      </c>
      <c r="E173" s="367" t="s">
        <v>2976</v>
      </c>
      <c r="F173" s="370">
        <v>6</v>
      </c>
      <c r="G173" s="370">
        <v>1332</v>
      </c>
      <c r="H173" s="370">
        <v>1</v>
      </c>
      <c r="I173" s="370">
        <v>222</v>
      </c>
      <c r="J173" s="370">
        <v>2</v>
      </c>
      <c r="K173" s="370">
        <v>444</v>
      </c>
      <c r="L173" s="370">
        <v>0.33333333333333331</v>
      </c>
      <c r="M173" s="370">
        <v>222</v>
      </c>
      <c r="N173" s="370"/>
      <c r="O173" s="370"/>
      <c r="P173" s="390"/>
      <c r="Q173" s="371"/>
    </row>
    <row r="174" spans="1:17" ht="14.4" customHeight="1" x14ac:dyDescent="0.3">
      <c r="A174" s="366" t="s">
        <v>2905</v>
      </c>
      <c r="B174" s="367" t="s">
        <v>2906</v>
      </c>
      <c r="C174" s="367" t="s">
        <v>1937</v>
      </c>
      <c r="D174" s="367" t="s">
        <v>2977</v>
      </c>
      <c r="E174" s="367" t="s">
        <v>2978</v>
      </c>
      <c r="F174" s="370"/>
      <c r="G174" s="370"/>
      <c r="H174" s="370"/>
      <c r="I174" s="370"/>
      <c r="J174" s="370">
        <v>1</v>
      </c>
      <c r="K174" s="370">
        <v>5014</v>
      </c>
      <c r="L174" s="370"/>
      <c r="M174" s="370">
        <v>5014</v>
      </c>
      <c r="N174" s="370"/>
      <c r="O174" s="370"/>
      <c r="P174" s="390"/>
      <c r="Q174" s="371"/>
    </row>
    <row r="175" spans="1:17" ht="14.4" customHeight="1" x14ac:dyDescent="0.3">
      <c r="A175" s="366" t="s">
        <v>2905</v>
      </c>
      <c r="B175" s="367" t="s">
        <v>2906</v>
      </c>
      <c r="C175" s="367" t="s">
        <v>1937</v>
      </c>
      <c r="D175" s="367" t="s">
        <v>2979</v>
      </c>
      <c r="E175" s="367" t="s">
        <v>2980</v>
      </c>
      <c r="F175" s="370">
        <v>1</v>
      </c>
      <c r="G175" s="370">
        <v>99</v>
      </c>
      <c r="H175" s="370">
        <v>1</v>
      </c>
      <c r="I175" s="370">
        <v>99</v>
      </c>
      <c r="J175" s="370"/>
      <c r="K175" s="370"/>
      <c r="L175" s="370"/>
      <c r="M175" s="370"/>
      <c r="N175" s="370"/>
      <c r="O175" s="370"/>
      <c r="P175" s="390"/>
      <c r="Q175" s="371"/>
    </row>
    <row r="176" spans="1:17" ht="14.4" customHeight="1" x14ac:dyDescent="0.3">
      <c r="A176" s="366" t="s">
        <v>2905</v>
      </c>
      <c r="B176" s="367" t="s">
        <v>2906</v>
      </c>
      <c r="C176" s="367" t="s">
        <v>1937</v>
      </c>
      <c r="D176" s="367" t="s">
        <v>2981</v>
      </c>
      <c r="E176" s="367" t="s">
        <v>2982</v>
      </c>
      <c r="F176" s="370">
        <v>1</v>
      </c>
      <c r="G176" s="370">
        <v>264</v>
      </c>
      <c r="H176" s="370">
        <v>1</v>
      </c>
      <c r="I176" s="370">
        <v>264</v>
      </c>
      <c r="J176" s="370">
        <v>1</v>
      </c>
      <c r="K176" s="370">
        <v>265</v>
      </c>
      <c r="L176" s="370">
        <v>1.0037878787878789</v>
      </c>
      <c r="M176" s="370">
        <v>265</v>
      </c>
      <c r="N176" s="370">
        <v>1</v>
      </c>
      <c r="O176" s="370">
        <v>266</v>
      </c>
      <c r="P176" s="390">
        <v>1.0075757575757576</v>
      </c>
      <c r="Q176" s="371">
        <v>266</v>
      </c>
    </row>
    <row r="177" spans="1:17" ht="14.4" customHeight="1" x14ac:dyDescent="0.3">
      <c r="A177" s="366" t="s">
        <v>2983</v>
      </c>
      <c r="B177" s="367" t="s">
        <v>611</v>
      </c>
      <c r="C177" s="367" t="s">
        <v>1937</v>
      </c>
      <c r="D177" s="367" t="s">
        <v>2984</v>
      </c>
      <c r="E177" s="367" t="s">
        <v>2985</v>
      </c>
      <c r="F177" s="370">
        <v>14</v>
      </c>
      <c r="G177" s="370">
        <v>6804</v>
      </c>
      <c r="H177" s="370">
        <v>1</v>
      </c>
      <c r="I177" s="370">
        <v>486</v>
      </c>
      <c r="J177" s="370">
        <v>9</v>
      </c>
      <c r="K177" s="370">
        <v>4374</v>
      </c>
      <c r="L177" s="370">
        <v>0.6428571428571429</v>
      </c>
      <c r="M177" s="370">
        <v>486</v>
      </c>
      <c r="N177" s="370"/>
      <c r="O177" s="370"/>
      <c r="P177" s="390"/>
      <c r="Q177" s="371"/>
    </row>
    <row r="178" spans="1:17" ht="14.4" customHeight="1" x14ac:dyDescent="0.3">
      <c r="A178" s="366" t="s">
        <v>2983</v>
      </c>
      <c r="B178" s="367" t="s">
        <v>611</v>
      </c>
      <c r="C178" s="367" t="s">
        <v>1937</v>
      </c>
      <c r="D178" s="367" t="s">
        <v>2986</v>
      </c>
      <c r="E178" s="367" t="s">
        <v>2987</v>
      </c>
      <c r="F178" s="370">
        <v>6</v>
      </c>
      <c r="G178" s="370">
        <v>2292</v>
      </c>
      <c r="H178" s="370">
        <v>1</v>
      </c>
      <c r="I178" s="370">
        <v>382</v>
      </c>
      <c r="J178" s="370"/>
      <c r="K178" s="370"/>
      <c r="L178" s="370"/>
      <c r="M178" s="370"/>
      <c r="N178" s="370"/>
      <c r="O178" s="370"/>
      <c r="P178" s="390"/>
      <c r="Q178" s="371"/>
    </row>
    <row r="179" spans="1:17" ht="14.4" customHeight="1" x14ac:dyDescent="0.3">
      <c r="A179" s="366" t="s">
        <v>2983</v>
      </c>
      <c r="B179" s="367" t="s">
        <v>611</v>
      </c>
      <c r="C179" s="367" t="s">
        <v>1937</v>
      </c>
      <c r="D179" s="367" t="s">
        <v>2988</v>
      </c>
      <c r="E179" s="367" t="s">
        <v>2989</v>
      </c>
      <c r="F179" s="370">
        <v>40</v>
      </c>
      <c r="G179" s="370">
        <v>1560</v>
      </c>
      <c r="H179" s="370">
        <v>1</v>
      </c>
      <c r="I179" s="370">
        <v>39</v>
      </c>
      <c r="J179" s="370">
        <v>28</v>
      </c>
      <c r="K179" s="370">
        <v>1120</v>
      </c>
      <c r="L179" s="370">
        <v>0.71794871794871795</v>
      </c>
      <c r="M179" s="370">
        <v>40</v>
      </c>
      <c r="N179" s="370"/>
      <c r="O179" s="370"/>
      <c r="P179" s="390"/>
      <c r="Q179" s="371"/>
    </row>
    <row r="180" spans="1:17" ht="14.4" customHeight="1" x14ac:dyDescent="0.3">
      <c r="A180" s="366" t="s">
        <v>2983</v>
      </c>
      <c r="B180" s="367" t="s">
        <v>611</v>
      </c>
      <c r="C180" s="367" t="s">
        <v>1937</v>
      </c>
      <c r="D180" s="367" t="s">
        <v>2990</v>
      </c>
      <c r="E180" s="367" t="s">
        <v>2991</v>
      </c>
      <c r="F180" s="370">
        <v>17</v>
      </c>
      <c r="G180" s="370">
        <v>357</v>
      </c>
      <c r="H180" s="370">
        <v>1</v>
      </c>
      <c r="I180" s="370">
        <v>21</v>
      </c>
      <c r="J180" s="370">
        <v>5</v>
      </c>
      <c r="K180" s="370">
        <v>105</v>
      </c>
      <c r="L180" s="370">
        <v>0.29411764705882354</v>
      </c>
      <c r="M180" s="370">
        <v>21</v>
      </c>
      <c r="N180" s="370"/>
      <c r="O180" s="370"/>
      <c r="P180" s="390"/>
      <c r="Q180" s="371"/>
    </row>
    <row r="181" spans="1:17" ht="14.4" customHeight="1" x14ac:dyDescent="0.3">
      <c r="A181" s="366" t="s">
        <v>2983</v>
      </c>
      <c r="B181" s="367" t="s">
        <v>611</v>
      </c>
      <c r="C181" s="367" t="s">
        <v>1937</v>
      </c>
      <c r="D181" s="367" t="s">
        <v>2992</v>
      </c>
      <c r="E181" s="367" t="s">
        <v>2993</v>
      </c>
      <c r="F181" s="370">
        <v>228</v>
      </c>
      <c r="G181" s="370">
        <v>25308</v>
      </c>
      <c r="H181" s="370">
        <v>1</v>
      </c>
      <c r="I181" s="370">
        <v>111</v>
      </c>
      <c r="J181" s="370">
        <v>127</v>
      </c>
      <c r="K181" s="370">
        <v>14224</v>
      </c>
      <c r="L181" s="370">
        <v>0.56203571993045676</v>
      </c>
      <c r="M181" s="370">
        <v>112</v>
      </c>
      <c r="N181" s="370"/>
      <c r="O181" s="370"/>
      <c r="P181" s="390"/>
      <c r="Q181" s="371"/>
    </row>
    <row r="182" spans="1:17" ht="14.4" customHeight="1" x14ac:dyDescent="0.3">
      <c r="A182" s="366" t="s">
        <v>2983</v>
      </c>
      <c r="B182" s="367" t="s">
        <v>611</v>
      </c>
      <c r="C182" s="367" t="s">
        <v>1937</v>
      </c>
      <c r="D182" s="367" t="s">
        <v>2994</v>
      </c>
      <c r="E182" s="367" t="s">
        <v>2995</v>
      </c>
      <c r="F182" s="370">
        <v>41</v>
      </c>
      <c r="G182" s="370">
        <v>3403</v>
      </c>
      <c r="H182" s="370">
        <v>1</v>
      </c>
      <c r="I182" s="370">
        <v>83</v>
      </c>
      <c r="J182" s="370">
        <v>19</v>
      </c>
      <c r="K182" s="370">
        <v>1577</v>
      </c>
      <c r="L182" s="370">
        <v>0.46341463414634149</v>
      </c>
      <c r="M182" s="370">
        <v>83</v>
      </c>
      <c r="N182" s="370">
        <v>1</v>
      </c>
      <c r="O182" s="370">
        <v>84</v>
      </c>
      <c r="P182" s="390">
        <v>2.4684102262709375E-2</v>
      </c>
      <c r="Q182" s="371">
        <v>84</v>
      </c>
    </row>
    <row r="183" spans="1:17" ht="14.4" customHeight="1" x14ac:dyDescent="0.3">
      <c r="A183" s="366" t="s">
        <v>2983</v>
      </c>
      <c r="B183" s="367" t="s">
        <v>611</v>
      </c>
      <c r="C183" s="367" t="s">
        <v>1937</v>
      </c>
      <c r="D183" s="367" t="s">
        <v>2996</v>
      </c>
      <c r="E183" s="367" t="s">
        <v>2997</v>
      </c>
      <c r="F183" s="370">
        <v>1</v>
      </c>
      <c r="G183" s="370">
        <v>403</v>
      </c>
      <c r="H183" s="370">
        <v>1</v>
      </c>
      <c r="I183" s="370">
        <v>403</v>
      </c>
      <c r="J183" s="370"/>
      <c r="K183" s="370"/>
      <c r="L183" s="370"/>
      <c r="M183" s="370"/>
      <c r="N183" s="370"/>
      <c r="O183" s="370"/>
      <c r="P183" s="390"/>
      <c r="Q183" s="371"/>
    </row>
    <row r="184" spans="1:17" ht="14.4" customHeight="1" x14ac:dyDescent="0.3">
      <c r="A184" s="366" t="s">
        <v>2983</v>
      </c>
      <c r="B184" s="367" t="s">
        <v>611</v>
      </c>
      <c r="C184" s="367" t="s">
        <v>1937</v>
      </c>
      <c r="D184" s="367" t="s">
        <v>2998</v>
      </c>
      <c r="E184" s="367" t="s">
        <v>2999</v>
      </c>
      <c r="F184" s="370">
        <v>5</v>
      </c>
      <c r="G184" s="370">
        <v>2450</v>
      </c>
      <c r="H184" s="370">
        <v>1</v>
      </c>
      <c r="I184" s="370">
        <v>490</v>
      </c>
      <c r="J184" s="370"/>
      <c r="K184" s="370"/>
      <c r="L184" s="370"/>
      <c r="M184" s="370"/>
      <c r="N184" s="370"/>
      <c r="O184" s="370"/>
      <c r="P184" s="390"/>
      <c r="Q184" s="371"/>
    </row>
    <row r="185" spans="1:17" ht="14.4" customHeight="1" x14ac:dyDescent="0.3">
      <c r="A185" s="366" t="s">
        <v>2983</v>
      </c>
      <c r="B185" s="367" t="s">
        <v>611</v>
      </c>
      <c r="C185" s="367" t="s">
        <v>1937</v>
      </c>
      <c r="D185" s="367" t="s">
        <v>3000</v>
      </c>
      <c r="E185" s="367" t="s">
        <v>3001</v>
      </c>
      <c r="F185" s="370">
        <v>65</v>
      </c>
      <c r="G185" s="370">
        <v>2470</v>
      </c>
      <c r="H185" s="370">
        <v>1</v>
      </c>
      <c r="I185" s="370">
        <v>38</v>
      </c>
      <c r="J185" s="370">
        <v>56</v>
      </c>
      <c r="K185" s="370">
        <v>2184</v>
      </c>
      <c r="L185" s="370">
        <v>0.88421052631578945</v>
      </c>
      <c r="M185" s="370">
        <v>39</v>
      </c>
      <c r="N185" s="370"/>
      <c r="O185" s="370"/>
      <c r="P185" s="390"/>
      <c r="Q185" s="371"/>
    </row>
    <row r="186" spans="1:17" ht="14.4" customHeight="1" x14ac:dyDescent="0.3">
      <c r="A186" s="366" t="s">
        <v>2983</v>
      </c>
      <c r="B186" s="367" t="s">
        <v>611</v>
      </c>
      <c r="C186" s="367" t="s">
        <v>1937</v>
      </c>
      <c r="D186" s="367" t="s">
        <v>3002</v>
      </c>
      <c r="E186" s="367" t="s">
        <v>3003</v>
      </c>
      <c r="F186" s="370">
        <v>3</v>
      </c>
      <c r="G186" s="370">
        <v>1332</v>
      </c>
      <c r="H186" s="370">
        <v>1</v>
      </c>
      <c r="I186" s="370">
        <v>444</v>
      </c>
      <c r="J186" s="370"/>
      <c r="K186" s="370"/>
      <c r="L186" s="370"/>
      <c r="M186" s="370"/>
      <c r="N186" s="370"/>
      <c r="O186" s="370"/>
      <c r="P186" s="390"/>
      <c r="Q186" s="371"/>
    </row>
    <row r="187" spans="1:17" ht="14.4" customHeight="1" x14ac:dyDescent="0.3">
      <c r="A187" s="366" t="s">
        <v>2983</v>
      </c>
      <c r="B187" s="367" t="s">
        <v>611</v>
      </c>
      <c r="C187" s="367" t="s">
        <v>1937</v>
      </c>
      <c r="D187" s="367" t="s">
        <v>3004</v>
      </c>
      <c r="E187" s="367" t="s">
        <v>3005</v>
      </c>
      <c r="F187" s="370"/>
      <c r="G187" s="370"/>
      <c r="H187" s="370"/>
      <c r="I187" s="370"/>
      <c r="J187" s="370">
        <v>2</v>
      </c>
      <c r="K187" s="370">
        <v>4026</v>
      </c>
      <c r="L187" s="370"/>
      <c r="M187" s="370">
        <v>2013</v>
      </c>
      <c r="N187" s="370"/>
      <c r="O187" s="370"/>
      <c r="P187" s="390"/>
      <c r="Q187" s="371"/>
    </row>
    <row r="188" spans="1:17" ht="14.4" customHeight="1" x14ac:dyDescent="0.3">
      <c r="A188" s="366" t="s">
        <v>2983</v>
      </c>
      <c r="B188" s="367" t="s">
        <v>611</v>
      </c>
      <c r="C188" s="367" t="s">
        <v>1937</v>
      </c>
      <c r="D188" s="367" t="s">
        <v>3006</v>
      </c>
      <c r="E188" s="367" t="s">
        <v>3007</v>
      </c>
      <c r="F188" s="370">
        <v>9</v>
      </c>
      <c r="G188" s="370">
        <v>324</v>
      </c>
      <c r="H188" s="370">
        <v>1</v>
      </c>
      <c r="I188" s="370">
        <v>36</v>
      </c>
      <c r="J188" s="370"/>
      <c r="K188" s="370"/>
      <c r="L188" s="370"/>
      <c r="M188" s="370"/>
      <c r="N188" s="370"/>
      <c r="O188" s="370"/>
      <c r="P188" s="390"/>
      <c r="Q188" s="371"/>
    </row>
    <row r="189" spans="1:17" ht="14.4" customHeight="1" x14ac:dyDescent="0.3">
      <c r="A189" s="366" t="s">
        <v>2983</v>
      </c>
      <c r="B189" s="367" t="s">
        <v>611</v>
      </c>
      <c r="C189" s="367" t="s">
        <v>1937</v>
      </c>
      <c r="D189" s="367" t="s">
        <v>3008</v>
      </c>
      <c r="E189" s="367" t="s">
        <v>3009</v>
      </c>
      <c r="F189" s="370">
        <v>373</v>
      </c>
      <c r="G189" s="370">
        <v>58934</v>
      </c>
      <c r="H189" s="370">
        <v>1</v>
      </c>
      <c r="I189" s="370">
        <v>158</v>
      </c>
      <c r="J189" s="370">
        <v>219</v>
      </c>
      <c r="K189" s="370">
        <v>34602</v>
      </c>
      <c r="L189" s="370">
        <v>0.58713136729222515</v>
      </c>
      <c r="M189" s="370">
        <v>158</v>
      </c>
      <c r="N189" s="370">
        <v>1</v>
      </c>
      <c r="O189" s="370">
        <v>159</v>
      </c>
      <c r="P189" s="390">
        <v>2.697933281297723E-3</v>
      </c>
      <c r="Q189" s="371">
        <v>159</v>
      </c>
    </row>
    <row r="190" spans="1:17" ht="14.4" customHeight="1" x14ac:dyDescent="0.3">
      <c r="A190" s="366" t="s">
        <v>2983</v>
      </c>
      <c r="B190" s="367" t="s">
        <v>611</v>
      </c>
      <c r="C190" s="367" t="s">
        <v>1937</v>
      </c>
      <c r="D190" s="367" t="s">
        <v>3010</v>
      </c>
      <c r="E190" s="367" t="s">
        <v>3011</v>
      </c>
      <c r="F190" s="370">
        <v>2</v>
      </c>
      <c r="G190" s="370">
        <v>1202</v>
      </c>
      <c r="H190" s="370">
        <v>1</v>
      </c>
      <c r="I190" s="370">
        <v>601</v>
      </c>
      <c r="J190" s="370"/>
      <c r="K190" s="370"/>
      <c r="L190" s="370"/>
      <c r="M190" s="370"/>
      <c r="N190" s="370"/>
      <c r="O190" s="370"/>
      <c r="P190" s="390"/>
      <c r="Q190" s="371"/>
    </row>
    <row r="191" spans="1:17" ht="14.4" customHeight="1" x14ac:dyDescent="0.3">
      <c r="A191" s="366" t="s">
        <v>2983</v>
      </c>
      <c r="B191" s="367" t="s">
        <v>611</v>
      </c>
      <c r="C191" s="367" t="s">
        <v>1937</v>
      </c>
      <c r="D191" s="367" t="s">
        <v>3012</v>
      </c>
      <c r="E191" s="367" t="s">
        <v>3013</v>
      </c>
      <c r="F191" s="370">
        <v>10</v>
      </c>
      <c r="G191" s="370">
        <v>310</v>
      </c>
      <c r="H191" s="370">
        <v>1</v>
      </c>
      <c r="I191" s="370">
        <v>31</v>
      </c>
      <c r="J191" s="370">
        <v>10</v>
      </c>
      <c r="K191" s="370">
        <v>310</v>
      </c>
      <c r="L191" s="370">
        <v>1</v>
      </c>
      <c r="M191" s="370">
        <v>31</v>
      </c>
      <c r="N191" s="370"/>
      <c r="O191" s="370"/>
      <c r="P191" s="390"/>
      <c r="Q191" s="371"/>
    </row>
    <row r="192" spans="1:17" ht="14.4" customHeight="1" x14ac:dyDescent="0.3">
      <c r="A192" s="366" t="s">
        <v>3014</v>
      </c>
      <c r="B192" s="367" t="s">
        <v>3015</v>
      </c>
      <c r="C192" s="367" t="s">
        <v>1937</v>
      </c>
      <c r="D192" s="367" t="s">
        <v>3016</v>
      </c>
      <c r="E192" s="367" t="s">
        <v>3017</v>
      </c>
      <c r="F192" s="370"/>
      <c r="G192" s="370"/>
      <c r="H192" s="370"/>
      <c r="I192" s="370"/>
      <c r="J192" s="370">
        <v>2</v>
      </c>
      <c r="K192" s="370">
        <v>1650</v>
      </c>
      <c r="L192" s="370"/>
      <c r="M192" s="370">
        <v>825</v>
      </c>
      <c r="N192" s="370"/>
      <c r="O192" s="370"/>
      <c r="P192" s="390"/>
      <c r="Q192" s="371"/>
    </row>
    <row r="193" spans="1:17" ht="14.4" customHeight="1" thickBot="1" x14ac:dyDescent="0.35">
      <c r="A193" s="372" t="s">
        <v>3014</v>
      </c>
      <c r="B193" s="373" t="s">
        <v>3015</v>
      </c>
      <c r="C193" s="373" t="s">
        <v>1937</v>
      </c>
      <c r="D193" s="373" t="s">
        <v>3018</v>
      </c>
      <c r="E193" s="373" t="s">
        <v>3019</v>
      </c>
      <c r="F193" s="376"/>
      <c r="G193" s="376"/>
      <c r="H193" s="376"/>
      <c r="I193" s="376"/>
      <c r="J193" s="376">
        <v>1</v>
      </c>
      <c r="K193" s="376">
        <v>1015</v>
      </c>
      <c r="L193" s="376"/>
      <c r="M193" s="376">
        <v>1015</v>
      </c>
      <c r="N193" s="376"/>
      <c r="O193" s="376"/>
      <c r="P193" s="384"/>
      <c r="Q193" s="37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41" t="s">
        <v>169</v>
      </c>
      <c r="B1" s="241"/>
      <c r="C1" s="241"/>
      <c r="D1" s="241"/>
      <c r="E1" s="241"/>
      <c r="F1" s="241"/>
      <c r="G1" s="241"/>
    </row>
    <row r="2" spans="1:7" ht="14.4" customHeight="1" thickBot="1" x14ac:dyDescent="0.35">
      <c r="A2" s="319" t="s">
        <v>197</v>
      </c>
      <c r="B2" s="66"/>
      <c r="C2" s="66"/>
      <c r="D2" s="66"/>
      <c r="E2" s="66"/>
      <c r="F2" s="66"/>
      <c r="G2" s="66"/>
    </row>
    <row r="3" spans="1:7" ht="14.4" customHeight="1" x14ac:dyDescent="0.3">
      <c r="A3" s="244"/>
      <c r="B3" s="246" t="s">
        <v>94</v>
      </c>
      <c r="C3" s="247"/>
      <c r="D3" s="248"/>
      <c r="E3" s="10"/>
      <c r="F3" s="48" t="s">
        <v>95</v>
      </c>
      <c r="G3" s="49" t="s">
        <v>96</v>
      </c>
    </row>
    <row r="4" spans="1:7" ht="14.4" customHeight="1" thickBot="1" x14ac:dyDescent="0.35">
      <c r="A4" s="245"/>
      <c r="B4" s="55">
        <v>2011</v>
      </c>
      <c r="C4" s="46">
        <v>2012</v>
      </c>
      <c r="D4" s="47">
        <v>2013</v>
      </c>
      <c r="E4" s="10"/>
      <c r="F4" s="249">
        <v>2013</v>
      </c>
      <c r="G4" s="250"/>
    </row>
    <row r="5" spans="1:7" ht="14.4" customHeight="1" x14ac:dyDescent="0.3">
      <c r="A5" s="215" t="str">
        <f>HYPERLINK("#'Léky Žádanky'!A1","Léky (Kč)")</f>
        <v>Léky (Kč)</v>
      </c>
      <c r="B5" s="33">
        <v>685.64576035399</v>
      </c>
      <c r="C5" s="34">
        <v>428.33285999999998</v>
      </c>
      <c r="D5" s="35">
        <v>122.26425999999999</v>
      </c>
      <c r="E5" s="11"/>
      <c r="F5" s="12">
        <v>120</v>
      </c>
      <c r="G5" s="13">
        <f>IF(F5&lt;0.00000001,"",D5/F5)</f>
        <v>1.0188688333333333</v>
      </c>
    </row>
    <row r="6" spans="1:7" ht="14.4" customHeight="1" x14ac:dyDescent="0.3">
      <c r="A6" s="215" t="str">
        <f>HYPERLINK("#'Materiál Žádanky'!A1","Materiál - SZM (Kč)")</f>
        <v>Materiál - SZM (Kč)</v>
      </c>
      <c r="B6" s="14">
        <v>1251.9862541264699</v>
      </c>
      <c r="C6" s="36">
        <v>1440.94055</v>
      </c>
      <c r="D6" s="37">
        <v>1433.0310999999999</v>
      </c>
      <c r="E6" s="11"/>
      <c r="F6" s="14">
        <v>1519</v>
      </c>
      <c r="G6" s="15">
        <f>IF(F6&lt;0.00000001,"",D6/F6)</f>
        <v>0.94340427913100722</v>
      </c>
    </row>
    <row r="7" spans="1:7" ht="14.4" customHeight="1" x14ac:dyDescent="0.3">
      <c r="A7" s="215" t="str">
        <f>HYPERLINK("#'Osobní náklady'!A1","Osobní náklady (Kč)")</f>
        <v>Osobní náklady (Kč)</v>
      </c>
      <c r="B7" s="14">
        <v>14972.978380974801</v>
      </c>
      <c r="C7" s="36">
        <v>12529.01504</v>
      </c>
      <c r="D7" s="37">
        <v>10148.730439999999</v>
      </c>
      <c r="E7" s="11"/>
      <c r="F7" s="14">
        <v>10186</v>
      </c>
      <c r="G7" s="15">
        <f>IF(F7&lt;0.00000001,"",D7/F7)</f>
        <v>0.99634109954839967</v>
      </c>
    </row>
    <row r="8" spans="1:7" ht="14.4" customHeight="1" thickBot="1" x14ac:dyDescent="0.35">
      <c r="A8" s="1" t="s">
        <v>97</v>
      </c>
      <c r="B8" s="16">
        <v>3552.2206382171698</v>
      </c>
      <c r="C8" s="38">
        <v>2714.2924800000001</v>
      </c>
      <c r="D8" s="39">
        <v>1800.9108100000001</v>
      </c>
      <c r="E8" s="11"/>
      <c r="F8" s="16">
        <v>1676</v>
      </c>
      <c r="G8" s="17">
        <f>IF(F8&lt;0.00000001,"",D8/F8)</f>
        <v>1.0745291229116947</v>
      </c>
    </row>
    <row r="9" spans="1:7" ht="14.4" customHeight="1" thickBot="1" x14ac:dyDescent="0.35">
      <c r="A9" s="2" t="s">
        <v>98</v>
      </c>
      <c r="B9" s="3">
        <v>20462.831033672501</v>
      </c>
      <c r="C9" s="40">
        <v>17112.58093</v>
      </c>
      <c r="D9" s="41">
        <v>13504.936610000001</v>
      </c>
      <c r="E9" s="11"/>
      <c r="F9" s="3">
        <v>13501</v>
      </c>
      <c r="G9" s="4">
        <f>IF(F9&lt;0.00000001,"",D9/F9)</f>
        <v>1.0002915791422857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7" t="str">
        <f>HYPERLINK("#'ZV Vykáz.-A'!A1","Ambulance (body)")</f>
        <v>Ambulance (body)</v>
      </c>
      <c r="B11" s="12">
        <f>IF(ISERROR(VLOOKUP("Celkem:",'ZV Vykáz.-A'!A:F,2,0)),0,VLOOKUP("Celkem:",'ZV Vykáz.-A'!A:F,2,0)/1000)</f>
        <v>3379.13</v>
      </c>
      <c r="C11" s="34">
        <f>IF(ISERROR(VLOOKUP("Celkem:",'ZV Vykáz.-A'!A:F,4,0)),0,VLOOKUP("Celkem:",'ZV Vykáz.-A'!A:F,4,0)/1000)</f>
        <v>3253.4520000000002</v>
      </c>
      <c r="D11" s="35">
        <f>IF(ISERROR(VLOOKUP("Celkem:",'ZV Vykáz.-A'!A:F,6,0)),0,VLOOKUP("Celkem:",'ZV Vykáz.-A'!A:F,6,0)/1000)</f>
        <v>3334.83</v>
      </c>
      <c r="E11" s="11"/>
      <c r="F11" s="12">
        <f>B11*0.98</f>
        <v>3311.5473999999999</v>
      </c>
      <c r="G11" s="13">
        <f>IF(F11=0,"",D11/F11)</f>
        <v>1.0070307313131015</v>
      </c>
    </row>
    <row r="12" spans="1:7" ht="14.4" customHeight="1" thickBot="1" x14ac:dyDescent="0.35">
      <c r="A12" s="21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3379.13</v>
      </c>
      <c r="C13" s="42">
        <f>SUM(C11:C12)</f>
        <v>3253.4520000000002</v>
      </c>
      <c r="D13" s="43">
        <f>SUM(D11:D12)</f>
        <v>3334.83</v>
      </c>
      <c r="E13" s="11"/>
      <c r="F13" s="6">
        <f>SUM(F11:F12)</f>
        <v>3311.5473999999999</v>
      </c>
      <c r="G13" s="7">
        <f>IF(F13=0,"",D13/F13)</f>
        <v>1.0070307313131015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5" t="str">
        <f>HYPERLINK("#'HI Graf'!A1","Hospodářský index (Výnosy / Náklady)")</f>
        <v>Hospodářský index (Výnosy / Náklady)</v>
      </c>
      <c r="B15" s="8">
        <f>IF(B9=0,"",B13/B9)</f>
        <v>0.16513501941346684</v>
      </c>
      <c r="C15" s="44">
        <f>IF(C9=0,"",C13/C9)</f>
        <v>0.19012047413002361</v>
      </c>
      <c r="D15" s="45">
        <f>IF(D9=0,"",D13/D9)</f>
        <v>0.24693414684602505</v>
      </c>
      <c r="E15" s="11"/>
      <c r="F15" s="8">
        <f>IF(F9=0,"",F13/F9)</f>
        <v>0.24528163839715575</v>
      </c>
      <c r="G15" s="9">
        <f>IF(OR(F15=0,F15=""),"",D15/F15)</f>
        <v>1.006737187747391</v>
      </c>
    </row>
    <row r="17" spans="1:1" ht="14.4" customHeight="1" x14ac:dyDescent="0.3">
      <c r="A17" s="21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8" priority="6" operator="greaterThan">
      <formula>1</formula>
    </cfRule>
  </conditionalFormatting>
  <conditionalFormatting sqref="G11:G15">
    <cfRule type="cellIs" dxfId="5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41" t="s">
        <v>129</v>
      </c>
      <c r="B1" s="241"/>
      <c r="C1" s="241"/>
      <c r="D1" s="241"/>
      <c r="E1" s="241"/>
      <c r="F1" s="241"/>
      <c r="G1" s="241"/>
      <c r="H1" s="251"/>
      <c r="I1" s="251"/>
      <c r="J1" s="251"/>
      <c r="K1" s="251"/>
      <c r="L1" s="251"/>
      <c r="M1" s="251"/>
    </row>
    <row r="2" spans="1:13" ht="14.4" customHeight="1" x14ac:dyDescent="0.3">
      <c r="A2" s="319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4.4" customHeight="1" x14ac:dyDescent="0.3">
      <c r="A3" s="155"/>
      <c r="B3" s="156" t="s">
        <v>103</v>
      </c>
      <c r="C3" s="157" t="s">
        <v>104</v>
      </c>
      <c r="D3" s="157" t="s">
        <v>105</v>
      </c>
      <c r="E3" s="156" t="s">
        <v>106</v>
      </c>
      <c r="F3" s="157" t="s">
        <v>107</v>
      </c>
      <c r="G3" s="157" t="s">
        <v>108</v>
      </c>
      <c r="H3" s="157" t="s">
        <v>109</v>
      </c>
      <c r="I3" s="157" t="s">
        <v>110</v>
      </c>
      <c r="J3" s="157" t="s">
        <v>111</v>
      </c>
      <c r="K3" s="157" t="s">
        <v>112</v>
      </c>
      <c r="L3" s="157" t="s">
        <v>113</v>
      </c>
      <c r="M3" s="157" t="s">
        <v>114</v>
      </c>
    </row>
    <row r="4" spans="1:13" ht="14.4" customHeight="1" x14ac:dyDescent="0.3">
      <c r="A4" s="155" t="s">
        <v>102</v>
      </c>
      <c r="B4" s="158">
        <f>(B10+B8)/B6</f>
        <v>0.27493180873248385</v>
      </c>
      <c r="C4" s="158">
        <f t="shared" ref="C4:M4" si="0">(C10+C8)/C6</f>
        <v>0.27555441920962531</v>
      </c>
      <c r="D4" s="158">
        <f t="shared" si="0"/>
        <v>0.27204724591214802</v>
      </c>
      <c r="E4" s="158">
        <f t="shared" si="0"/>
        <v>0.2714178686318926</v>
      </c>
      <c r="F4" s="158">
        <f t="shared" si="0"/>
        <v>0.27324349499451245</v>
      </c>
      <c r="G4" s="158">
        <f t="shared" si="0"/>
        <v>0.26874235223386067</v>
      </c>
      <c r="H4" s="158">
        <f t="shared" si="0"/>
        <v>0.25638999315034999</v>
      </c>
      <c r="I4" s="158">
        <f t="shared" si="0"/>
        <v>0.24558005380605163</v>
      </c>
      <c r="J4" s="158">
        <f t="shared" si="0"/>
        <v>0.24814190204836739</v>
      </c>
      <c r="K4" s="158">
        <f t="shared" si="0"/>
        <v>0.25007011107852056</v>
      </c>
      <c r="L4" s="158">
        <f t="shared" si="0"/>
        <v>0.24693414684602502</v>
      </c>
      <c r="M4" s="158">
        <f t="shared" si="0"/>
        <v>0.24693414684602502</v>
      </c>
    </row>
    <row r="5" spans="1:13" ht="14.4" customHeight="1" x14ac:dyDescent="0.3">
      <c r="A5" s="159" t="s">
        <v>69</v>
      </c>
      <c r="B5" s="158">
        <f>IF(ISERROR(VLOOKUP($A5,'Man Tab'!$A:$Q,COLUMN()+2,0)),0,VLOOKUP($A5,'Man Tab'!$A:$Q,COLUMN()+2,0))</f>
        <v>1127.0394699999999</v>
      </c>
      <c r="C5" s="158">
        <f>IF(ISERROR(VLOOKUP($A5,'Man Tab'!$A:$Q,COLUMN()+2,0)),0,VLOOKUP($A5,'Man Tab'!$A:$Q,COLUMN()+2,0))</f>
        <v>1032.08395</v>
      </c>
      <c r="D5" s="158">
        <f>IF(ISERROR(VLOOKUP($A5,'Man Tab'!$A:$Q,COLUMN()+2,0)),0,VLOOKUP($A5,'Man Tab'!$A:$Q,COLUMN()+2,0))</f>
        <v>1109.3345899999999</v>
      </c>
      <c r="E5" s="158">
        <f>IF(ISERROR(VLOOKUP($A5,'Man Tab'!$A:$Q,COLUMN()+2,0)),0,VLOOKUP($A5,'Man Tab'!$A:$Q,COLUMN()+2,0))</f>
        <v>1280.2329299999999</v>
      </c>
      <c r="F5" s="158">
        <f>IF(ISERROR(VLOOKUP($A5,'Man Tab'!$A:$Q,COLUMN()+2,0)),0,VLOOKUP($A5,'Man Tab'!$A:$Q,COLUMN()+2,0))</f>
        <v>1186.2488800000001</v>
      </c>
      <c r="G5" s="158">
        <f>IF(ISERROR(VLOOKUP($A5,'Man Tab'!$A:$Q,COLUMN()+2,0)),0,VLOOKUP($A5,'Man Tab'!$A:$Q,COLUMN()+2,0))</f>
        <v>1152.83944</v>
      </c>
      <c r="H5" s="158">
        <f>IF(ISERROR(VLOOKUP($A5,'Man Tab'!$A:$Q,COLUMN()+2,0)),0,VLOOKUP($A5,'Man Tab'!$A:$Q,COLUMN()+2,0))</f>
        <v>1443.20111</v>
      </c>
      <c r="I5" s="158">
        <f>IF(ISERROR(VLOOKUP($A5,'Man Tab'!$A:$Q,COLUMN()+2,0)),0,VLOOKUP($A5,'Man Tab'!$A:$Q,COLUMN()+2,0))</f>
        <v>1385.5660800000001</v>
      </c>
      <c r="J5" s="158">
        <f>IF(ISERROR(VLOOKUP($A5,'Man Tab'!$A:$Q,COLUMN()+2,0)),0,VLOOKUP($A5,'Man Tab'!$A:$Q,COLUMN()+2,0))</f>
        <v>1120.1360199999999</v>
      </c>
      <c r="K5" s="158">
        <f>IF(ISERROR(VLOOKUP($A5,'Man Tab'!$A:$Q,COLUMN()+2,0)),0,VLOOKUP($A5,'Man Tab'!$A:$Q,COLUMN()+2,0))</f>
        <v>1265.7914599999999</v>
      </c>
      <c r="L5" s="158">
        <f>IF(ISERROR(VLOOKUP($A5,'Man Tab'!$A:$Q,COLUMN()+2,0)),0,VLOOKUP($A5,'Man Tab'!$A:$Q,COLUMN()+2,0))</f>
        <v>1402.4626800000001</v>
      </c>
      <c r="M5" s="158">
        <f>IF(ISERROR(VLOOKUP($A5,'Man Tab'!$A:$Q,COLUMN()+2,0)),0,VLOOKUP($A5,'Man Tab'!$A:$Q,COLUMN()+2,0))</f>
        <v>4.9406564584124654E-324</v>
      </c>
    </row>
    <row r="6" spans="1:13" ht="14.4" customHeight="1" x14ac:dyDescent="0.3">
      <c r="A6" s="159" t="s">
        <v>98</v>
      </c>
      <c r="B6" s="160">
        <f>B5</f>
        <v>1127.0394699999999</v>
      </c>
      <c r="C6" s="160">
        <f t="shared" ref="C6:M6" si="1">C5+B6</f>
        <v>2159.1234199999999</v>
      </c>
      <c r="D6" s="160">
        <f t="shared" si="1"/>
        <v>3268.4580099999998</v>
      </c>
      <c r="E6" s="160">
        <f t="shared" si="1"/>
        <v>4548.6909399999995</v>
      </c>
      <c r="F6" s="160">
        <f t="shared" si="1"/>
        <v>5734.9398199999996</v>
      </c>
      <c r="G6" s="160">
        <f t="shared" si="1"/>
        <v>6887.7792599999993</v>
      </c>
      <c r="H6" s="160">
        <f t="shared" si="1"/>
        <v>8330.9803699999993</v>
      </c>
      <c r="I6" s="160">
        <f t="shared" si="1"/>
        <v>9716.5464499999998</v>
      </c>
      <c r="J6" s="160">
        <f t="shared" si="1"/>
        <v>10836.68247</v>
      </c>
      <c r="K6" s="160">
        <f t="shared" si="1"/>
        <v>12102.47393</v>
      </c>
      <c r="L6" s="160">
        <f t="shared" si="1"/>
        <v>13504.936610000001</v>
      </c>
      <c r="M6" s="160">
        <f t="shared" si="1"/>
        <v>13504.936610000001</v>
      </c>
    </row>
    <row r="7" spans="1:13" ht="14.4" customHeight="1" x14ac:dyDescent="0.3">
      <c r="A7" s="159" t="s">
        <v>127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ht="14.4" customHeight="1" x14ac:dyDescent="0.3">
      <c r="A8" s="159" t="s">
        <v>99</v>
      </c>
      <c r="B8" s="160">
        <f>B7*29.5</f>
        <v>0</v>
      </c>
      <c r="C8" s="160">
        <f t="shared" ref="C8:M8" si="2">C7*29.5</f>
        <v>0</v>
      </c>
      <c r="D8" s="160">
        <f t="shared" si="2"/>
        <v>0</v>
      </c>
      <c r="E8" s="160">
        <f t="shared" si="2"/>
        <v>0</v>
      </c>
      <c r="F8" s="160">
        <f t="shared" si="2"/>
        <v>0</v>
      </c>
      <c r="G8" s="160">
        <f t="shared" si="2"/>
        <v>0</v>
      </c>
      <c r="H8" s="160">
        <f t="shared" si="2"/>
        <v>0</v>
      </c>
      <c r="I8" s="160">
        <f t="shared" si="2"/>
        <v>0</v>
      </c>
      <c r="J8" s="160">
        <f t="shared" si="2"/>
        <v>0</v>
      </c>
      <c r="K8" s="160">
        <f t="shared" si="2"/>
        <v>0</v>
      </c>
      <c r="L8" s="160">
        <f t="shared" si="2"/>
        <v>0</v>
      </c>
      <c r="M8" s="160">
        <f t="shared" si="2"/>
        <v>0</v>
      </c>
    </row>
    <row r="9" spans="1:13" ht="14.4" customHeight="1" x14ac:dyDescent="0.3">
      <c r="A9" s="159" t="s">
        <v>128</v>
      </c>
      <c r="B9" s="159">
        <v>309859</v>
      </c>
      <c r="C9" s="159">
        <v>285097</v>
      </c>
      <c r="D9" s="159">
        <v>294219</v>
      </c>
      <c r="E9" s="159">
        <v>345421</v>
      </c>
      <c r="F9" s="159">
        <v>332439</v>
      </c>
      <c r="G9" s="159">
        <v>284003</v>
      </c>
      <c r="H9" s="159">
        <v>284942</v>
      </c>
      <c r="I9" s="159">
        <v>250210</v>
      </c>
      <c r="J9" s="159">
        <v>302845</v>
      </c>
      <c r="K9" s="159">
        <v>337432</v>
      </c>
      <c r="L9" s="159">
        <v>308363</v>
      </c>
      <c r="M9" s="159">
        <v>0</v>
      </c>
    </row>
    <row r="10" spans="1:13" ht="14.4" customHeight="1" x14ac:dyDescent="0.3">
      <c r="A10" s="159" t="s">
        <v>100</v>
      </c>
      <c r="B10" s="160">
        <f>B9/1000</f>
        <v>309.85899999999998</v>
      </c>
      <c r="C10" s="160">
        <f t="shared" ref="C10:M10" si="3">C9/1000+B10</f>
        <v>594.9559999999999</v>
      </c>
      <c r="D10" s="160">
        <f t="shared" si="3"/>
        <v>889.17499999999995</v>
      </c>
      <c r="E10" s="160">
        <f t="shared" si="3"/>
        <v>1234.596</v>
      </c>
      <c r="F10" s="160">
        <f t="shared" si="3"/>
        <v>1567.0350000000001</v>
      </c>
      <c r="G10" s="160">
        <f t="shared" si="3"/>
        <v>1851.038</v>
      </c>
      <c r="H10" s="160">
        <f t="shared" si="3"/>
        <v>2135.98</v>
      </c>
      <c r="I10" s="160">
        <f t="shared" si="3"/>
        <v>2386.19</v>
      </c>
      <c r="J10" s="160">
        <f t="shared" si="3"/>
        <v>2689.0349999999999</v>
      </c>
      <c r="K10" s="160">
        <f t="shared" si="3"/>
        <v>3026.4669999999996</v>
      </c>
      <c r="L10" s="160">
        <f t="shared" si="3"/>
        <v>3334.8299999999995</v>
      </c>
      <c r="M10" s="160">
        <f t="shared" si="3"/>
        <v>3334.8299999999995</v>
      </c>
    </row>
    <row r="11" spans="1:13" ht="14.4" customHeight="1" x14ac:dyDescent="0.3">
      <c r="A11" s="155"/>
      <c r="B11" s="155" t="s">
        <v>115</v>
      </c>
      <c r="C11" s="155">
        <f>COUNTIF(B7:M7,"&lt;&gt;")</f>
        <v>0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2" spans="1:13" ht="14.4" customHeight="1" x14ac:dyDescent="0.3">
      <c r="A12" s="155">
        <v>0</v>
      </c>
      <c r="B12" s="158">
        <f>IF(ISERROR(HI!F15),#REF!,HI!F15)</f>
        <v>0.24528163839715575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1:13" ht="14.4" customHeight="1" x14ac:dyDescent="0.3">
      <c r="A13" s="155">
        <v>1</v>
      </c>
      <c r="B13" s="158">
        <f>IF(ISERROR(HI!F15),#REF!,HI!F15)</f>
        <v>0.24528163839715575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53" t="s">
        <v>199</v>
      </c>
      <c r="B1" s="253"/>
      <c r="C1" s="253"/>
      <c r="D1" s="253"/>
      <c r="E1" s="253"/>
      <c r="F1" s="253"/>
      <c r="G1" s="253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67" customFormat="1" ht="14.4" customHeight="1" thickBot="1" x14ac:dyDescent="0.35">
      <c r="A2" s="319" t="s">
        <v>197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3"/>
      <c r="B3" s="254" t="s">
        <v>32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56"/>
      <c r="Q3" s="58"/>
    </row>
    <row r="4" spans="1:17" ht="14.4" customHeight="1" x14ac:dyDescent="0.3">
      <c r="A4" s="114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6" t="s">
        <v>6</v>
      </c>
      <c r="Q4" s="257"/>
    </row>
    <row r="5" spans="1:17" ht="14.4" customHeight="1" thickBot="1" x14ac:dyDescent="0.35">
      <c r="A5" s="115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5.434722104253712E-323</v>
      </c>
      <c r="Q6" s="138" t="s">
        <v>198</v>
      </c>
    </row>
    <row r="7" spans="1:17" ht="14.4" customHeight="1" x14ac:dyDescent="0.3">
      <c r="A7" s="21" t="s">
        <v>51</v>
      </c>
      <c r="B7" s="72">
        <v>148.28513525250301</v>
      </c>
      <c r="C7" s="73">
        <v>12.357094604375</v>
      </c>
      <c r="D7" s="73">
        <v>4.7236799999999999</v>
      </c>
      <c r="E7" s="73">
        <v>7.6581900000000003</v>
      </c>
      <c r="F7" s="73">
        <v>8.2956699999999994</v>
      </c>
      <c r="G7" s="73">
        <v>5.3599799999990001</v>
      </c>
      <c r="H7" s="73">
        <v>12.60066</v>
      </c>
      <c r="I7" s="73">
        <v>11.79932</v>
      </c>
      <c r="J7" s="73">
        <v>11.839370000000001</v>
      </c>
      <c r="K7" s="73">
        <v>17.582660000000001</v>
      </c>
      <c r="L7" s="73">
        <v>13.491490000000001</v>
      </c>
      <c r="M7" s="73">
        <v>14.511979999999999</v>
      </c>
      <c r="N7" s="73">
        <v>14.401260000000001</v>
      </c>
      <c r="O7" s="73">
        <v>4.9406564584124654E-324</v>
      </c>
      <c r="P7" s="74">
        <v>122.26425999999999</v>
      </c>
      <c r="Q7" s="139">
        <v>0.89947783707399998</v>
      </c>
    </row>
    <row r="8" spans="1:17" ht="14.4" customHeight="1" x14ac:dyDescent="0.3">
      <c r="A8" s="21" t="s">
        <v>52</v>
      </c>
      <c r="B8" s="72">
        <v>30.000538860846</v>
      </c>
      <c r="C8" s="73">
        <v>2.5000449050700002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5.434722104253712E-323</v>
      </c>
      <c r="Q8" s="139">
        <v>0</v>
      </c>
    </row>
    <row r="9" spans="1:17" ht="14.4" customHeight="1" x14ac:dyDescent="0.3">
      <c r="A9" s="21" t="s">
        <v>53</v>
      </c>
      <c r="B9" s="72">
        <v>1643.34164073733</v>
      </c>
      <c r="C9" s="73">
        <v>136.94513672811101</v>
      </c>
      <c r="D9" s="73">
        <v>145.79253</v>
      </c>
      <c r="E9" s="73">
        <v>70.034260000000003</v>
      </c>
      <c r="F9" s="73">
        <v>105.5574</v>
      </c>
      <c r="G9" s="73">
        <v>139.55958000000001</v>
      </c>
      <c r="H9" s="73">
        <v>115.01617</v>
      </c>
      <c r="I9" s="73">
        <v>122.33226999999999</v>
      </c>
      <c r="J9" s="73">
        <v>89.733729999999994</v>
      </c>
      <c r="K9" s="73">
        <v>86.603390000000005</v>
      </c>
      <c r="L9" s="73">
        <v>106.16955</v>
      </c>
      <c r="M9" s="73">
        <v>226.60754</v>
      </c>
      <c r="N9" s="73">
        <v>225.62468000000001</v>
      </c>
      <c r="O9" s="73">
        <v>4.9406564584124654E-324</v>
      </c>
      <c r="P9" s="74">
        <v>1433.0310999999999</v>
      </c>
      <c r="Q9" s="139">
        <v>0.95129741484700003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5.434722104253712E-323</v>
      </c>
      <c r="Q10" s="139" t="s">
        <v>198</v>
      </c>
    </row>
    <row r="11" spans="1:17" ht="14.4" customHeight="1" x14ac:dyDescent="0.3">
      <c r="A11" s="21" t="s">
        <v>55</v>
      </c>
      <c r="B11" s="72">
        <v>105.153727202873</v>
      </c>
      <c r="C11" s="73">
        <v>8.7628106002389998</v>
      </c>
      <c r="D11" s="73">
        <v>6.2738500000000004</v>
      </c>
      <c r="E11" s="73">
        <v>1.52718</v>
      </c>
      <c r="F11" s="73">
        <v>0.72428999999999999</v>
      </c>
      <c r="G11" s="73">
        <v>2.71496</v>
      </c>
      <c r="H11" s="73">
        <v>4.0262099999999998</v>
      </c>
      <c r="I11" s="73">
        <v>6.4311100000000003</v>
      </c>
      <c r="J11" s="73">
        <v>3.2577400000000001</v>
      </c>
      <c r="K11" s="73">
        <v>2.6016300000000001</v>
      </c>
      <c r="L11" s="73">
        <v>6.7240799999999998</v>
      </c>
      <c r="M11" s="73">
        <v>10.532019999999999</v>
      </c>
      <c r="N11" s="73">
        <v>8.5567399999999996</v>
      </c>
      <c r="O11" s="73">
        <v>4.9406564584124654E-324</v>
      </c>
      <c r="P11" s="74">
        <v>53.369810000000001</v>
      </c>
      <c r="Q11" s="139">
        <v>0.55368090563899997</v>
      </c>
    </row>
    <row r="12" spans="1:17" ht="14.4" customHeight="1" x14ac:dyDescent="0.3">
      <c r="A12" s="21" t="s">
        <v>56</v>
      </c>
      <c r="B12" s="72">
        <v>41.381428496363</v>
      </c>
      <c r="C12" s="73">
        <v>3.4484523746960001</v>
      </c>
      <c r="D12" s="73">
        <v>4.9406564584124654E-324</v>
      </c>
      <c r="E12" s="73">
        <v>4.9406564584124654E-324</v>
      </c>
      <c r="F12" s="73">
        <v>4.9406564584124654E-324</v>
      </c>
      <c r="G12" s="73">
        <v>9.5589999999989992</v>
      </c>
      <c r="H12" s="73">
        <v>4.9406564584124654E-324</v>
      </c>
      <c r="I12" s="73">
        <v>7.4999999999999997E-2</v>
      </c>
      <c r="J12" s="73">
        <v>9.1444399999999995</v>
      </c>
      <c r="K12" s="73">
        <v>4.9406564584124654E-324</v>
      </c>
      <c r="L12" s="73">
        <v>4.9406564584124654E-324</v>
      </c>
      <c r="M12" s="73">
        <v>4.9406564584124654E-324</v>
      </c>
      <c r="N12" s="73">
        <v>2.9815</v>
      </c>
      <c r="O12" s="73">
        <v>4.9406564584124654E-324</v>
      </c>
      <c r="P12" s="74">
        <v>21.75994</v>
      </c>
      <c r="Q12" s="139">
        <v>0.57364178149900003</v>
      </c>
    </row>
    <row r="13" spans="1:17" ht="14.4" customHeight="1" x14ac:dyDescent="0.3">
      <c r="A13" s="21" t="s">
        <v>57</v>
      </c>
      <c r="B13" s="72">
        <v>108.395416999094</v>
      </c>
      <c r="C13" s="73">
        <v>9.0329514165910005</v>
      </c>
      <c r="D13" s="73">
        <v>6.8391700000000002</v>
      </c>
      <c r="E13" s="73">
        <v>1.14906</v>
      </c>
      <c r="F13" s="73">
        <v>3.48868</v>
      </c>
      <c r="G13" s="73">
        <v>2.5204300000000002</v>
      </c>
      <c r="H13" s="73">
        <v>1.1377900000000001</v>
      </c>
      <c r="I13" s="73">
        <v>4.7881099999999996</v>
      </c>
      <c r="J13" s="73">
        <v>6.9912200000000002</v>
      </c>
      <c r="K13" s="73">
        <v>7.2379600000000002</v>
      </c>
      <c r="L13" s="73">
        <v>1.68289</v>
      </c>
      <c r="M13" s="73">
        <v>21.79223</v>
      </c>
      <c r="N13" s="73">
        <v>5.0030200000000002</v>
      </c>
      <c r="O13" s="73">
        <v>4.9406564584124654E-324</v>
      </c>
      <c r="P13" s="74">
        <v>62.630560000000003</v>
      </c>
      <c r="Q13" s="139">
        <v>0.63032413329100001</v>
      </c>
    </row>
    <row r="14" spans="1:17" ht="14.4" customHeight="1" x14ac:dyDescent="0.3">
      <c r="A14" s="21" t="s">
        <v>58</v>
      </c>
      <c r="B14" s="72">
        <v>569.83621007704903</v>
      </c>
      <c r="C14" s="73">
        <v>47.486350839754003</v>
      </c>
      <c r="D14" s="73">
        <v>43.158999999999999</v>
      </c>
      <c r="E14" s="73">
        <v>33.994</v>
      </c>
      <c r="F14" s="73">
        <v>35.090000000000003</v>
      </c>
      <c r="G14" s="73">
        <v>31.731999999999999</v>
      </c>
      <c r="H14" s="73">
        <v>30.599</v>
      </c>
      <c r="I14" s="73">
        <v>30.661999999999999</v>
      </c>
      <c r="J14" s="73">
        <v>32.357999999999997</v>
      </c>
      <c r="K14" s="73">
        <v>29.882999999999999</v>
      </c>
      <c r="L14" s="73">
        <v>29.12</v>
      </c>
      <c r="M14" s="73">
        <v>33.191000000000003</v>
      </c>
      <c r="N14" s="73">
        <v>34.277999999999999</v>
      </c>
      <c r="O14" s="73">
        <v>4.9406564584124654E-324</v>
      </c>
      <c r="P14" s="74">
        <v>364.06599999999997</v>
      </c>
      <c r="Q14" s="139">
        <v>0.69697731044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5.434722104253712E-323</v>
      </c>
      <c r="Q15" s="139" t="s">
        <v>198</v>
      </c>
    </row>
    <row r="16" spans="1:17" ht="14.4" customHeight="1" x14ac:dyDescent="0.3">
      <c r="A16" s="21" t="s">
        <v>60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5.434722104253712E-323</v>
      </c>
      <c r="Q16" s="139" t="s">
        <v>198</v>
      </c>
    </row>
    <row r="17" spans="1:17" ht="14.4" customHeight="1" x14ac:dyDescent="0.3">
      <c r="A17" s="21" t="s">
        <v>61</v>
      </c>
      <c r="B17" s="72">
        <v>156.00937146975301</v>
      </c>
      <c r="C17" s="73">
        <v>13.000780955812001</v>
      </c>
      <c r="D17" s="73">
        <v>1.1015999999999999</v>
      </c>
      <c r="E17" s="73">
        <v>4.9406564584124654E-324</v>
      </c>
      <c r="F17" s="73">
        <v>4.7495000000000003</v>
      </c>
      <c r="G17" s="73">
        <v>4.9406564584124654E-324</v>
      </c>
      <c r="H17" s="73">
        <v>1.4035</v>
      </c>
      <c r="I17" s="73">
        <v>4.9406564584124654E-324</v>
      </c>
      <c r="J17" s="73">
        <v>1.36107</v>
      </c>
      <c r="K17" s="73">
        <v>9.70364</v>
      </c>
      <c r="L17" s="73">
        <v>5.6997999999999998</v>
      </c>
      <c r="M17" s="73">
        <v>0.49004999999999999</v>
      </c>
      <c r="N17" s="73">
        <v>4.9406564584124654E-324</v>
      </c>
      <c r="O17" s="73">
        <v>4.9406564584124654E-324</v>
      </c>
      <c r="P17" s="74">
        <v>24.509160000000001</v>
      </c>
      <c r="Q17" s="139">
        <v>0.17138243172600001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2.4049999999999998</v>
      </c>
      <c r="E18" s="73">
        <v>0.26600000000000001</v>
      </c>
      <c r="F18" s="73">
        <v>4.9406564584124654E-324</v>
      </c>
      <c r="G18" s="73">
        <v>4.9406564584124654E-324</v>
      </c>
      <c r="H18" s="73">
        <v>23.712</v>
      </c>
      <c r="I18" s="73">
        <v>6.0540000000000003</v>
      </c>
      <c r="J18" s="73">
        <v>23.911999999999999</v>
      </c>
      <c r="K18" s="73">
        <v>4.9020000000000001</v>
      </c>
      <c r="L18" s="73">
        <v>4.9406564584124654E-324</v>
      </c>
      <c r="M18" s="73">
        <v>1.224</v>
      </c>
      <c r="N18" s="73">
        <v>3.6360000000000001</v>
      </c>
      <c r="O18" s="73">
        <v>4.9406564584124654E-324</v>
      </c>
      <c r="P18" s="74">
        <v>66.111000000000004</v>
      </c>
      <c r="Q18" s="139" t="s">
        <v>198</v>
      </c>
    </row>
    <row r="19" spans="1:17" ht="14.4" customHeight="1" x14ac:dyDescent="0.3">
      <c r="A19" s="21" t="s">
        <v>63</v>
      </c>
      <c r="B19" s="72">
        <v>260.22118930576102</v>
      </c>
      <c r="C19" s="73">
        <v>21.685099108812999</v>
      </c>
      <c r="D19" s="73">
        <v>35.059609999999999</v>
      </c>
      <c r="E19" s="73">
        <v>51.715530000000001</v>
      </c>
      <c r="F19" s="73">
        <v>33.272539999999999</v>
      </c>
      <c r="G19" s="73">
        <v>36.015990000000002</v>
      </c>
      <c r="H19" s="73">
        <v>41.579529999999998</v>
      </c>
      <c r="I19" s="73">
        <v>33.216790000000003</v>
      </c>
      <c r="J19" s="73">
        <v>38.024709999999999</v>
      </c>
      <c r="K19" s="73">
        <v>32.6706</v>
      </c>
      <c r="L19" s="73">
        <v>32.171149999999997</v>
      </c>
      <c r="M19" s="73">
        <v>32.851799999999997</v>
      </c>
      <c r="N19" s="73">
        <v>28.345459999999999</v>
      </c>
      <c r="O19" s="73">
        <v>4.9406564584124654E-324</v>
      </c>
      <c r="P19" s="74">
        <v>394.92371000000003</v>
      </c>
      <c r="Q19" s="139">
        <v>1.655614082019</v>
      </c>
    </row>
    <row r="20" spans="1:17" ht="14.4" customHeight="1" x14ac:dyDescent="0.3">
      <c r="A20" s="21" t="s">
        <v>64</v>
      </c>
      <c r="B20" s="72">
        <v>11114.997019341899</v>
      </c>
      <c r="C20" s="73">
        <v>926.24975161182795</v>
      </c>
      <c r="D20" s="73">
        <v>829.15003000000002</v>
      </c>
      <c r="E20" s="73">
        <v>813.31772999999998</v>
      </c>
      <c r="F20" s="73">
        <v>859.59650999999997</v>
      </c>
      <c r="G20" s="73">
        <v>986.37898999999902</v>
      </c>
      <c r="H20" s="73">
        <v>881.99962000000005</v>
      </c>
      <c r="I20" s="73">
        <v>850.91597000000002</v>
      </c>
      <c r="J20" s="73">
        <v>1134.47282</v>
      </c>
      <c r="K20" s="73">
        <v>1112.9037000000001</v>
      </c>
      <c r="L20" s="73">
        <v>831.55940999999996</v>
      </c>
      <c r="M20" s="73">
        <v>854.78980999999999</v>
      </c>
      <c r="N20" s="73">
        <v>993.64585</v>
      </c>
      <c r="O20" s="73">
        <v>4.9406564584124654E-324</v>
      </c>
      <c r="P20" s="74">
        <v>10148.730439999999</v>
      </c>
      <c r="Q20" s="139">
        <v>0.99607244868400002</v>
      </c>
    </row>
    <row r="21" spans="1:17" ht="14.4" customHeight="1" x14ac:dyDescent="0.3">
      <c r="A21" s="22" t="s">
        <v>65</v>
      </c>
      <c r="B21" s="72">
        <v>623.99999999996601</v>
      </c>
      <c r="C21" s="73">
        <v>51.999999999997002</v>
      </c>
      <c r="D21" s="73">
        <v>52</v>
      </c>
      <c r="E21" s="73">
        <v>52</v>
      </c>
      <c r="F21" s="73">
        <v>54.305</v>
      </c>
      <c r="G21" s="73">
        <v>66.391999999999001</v>
      </c>
      <c r="H21" s="73">
        <v>66.391999999999996</v>
      </c>
      <c r="I21" s="73">
        <v>66.391999999999996</v>
      </c>
      <c r="J21" s="73">
        <v>66.408000000000001</v>
      </c>
      <c r="K21" s="73">
        <v>66.400999999999996</v>
      </c>
      <c r="L21" s="73">
        <v>66.400999999999996</v>
      </c>
      <c r="M21" s="73">
        <v>66.400999999999996</v>
      </c>
      <c r="N21" s="73">
        <v>66.400000000000006</v>
      </c>
      <c r="O21" s="73">
        <v>1.4821969375237396E-323</v>
      </c>
      <c r="P21" s="74">
        <v>689.49199999999996</v>
      </c>
      <c r="Q21" s="139">
        <v>1.2054055944049999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20.172999999999998</v>
      </c>
      <c r="J22" s="73">
        <v>25.571000000000002</v>
      </c>
      <c r="K22" s="73">
        <v>4.9406564584124654E-324</v>
      </c>
      <c r="L22" s="73">
        <v>4.9406564584124654E-324</v>
      </c>
      <c r="M22" s="73">
        <v>4.9406564584124654E-324</v>
      </c>
      <c r="N22" s="73">
        <v>9.9990000000000006</v>
      </c>
      <c r="O22" s="73">
        <v>4.9406564584124654E-324</v>
      </c>
      <c r="P22" s="74">
        <v>55.743000000000002</v>
      </c>
      <c r="Q22" s="139" t="s">
        <v>198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2.1738888417014848E-322</v>
      </c>
      <c r="Q23" s="139" t="s">
        <v>198</v>
      </c>
    </row>
    <row r="24" spans="1:17" ht="14.4" customHeight="1" x14ac:dyDescent="0.3">
      <c r="A24" s="22" t="s">
        <v>68</v>
      </c>
      <c r="B24" s="72">
        <v>-1.8189894035458601E-12</v>
      </c>
      <c r="C24" s="73">
        <v>-2.2737367544323201E-13</v>
      </c>
      <c r="D24" s="73">
        <v>0.53500000000000003</v>
      </c>
      <c r="E24" s="73">
        <v>0.42199999999999999</v>
      </c>
      <c r="F24" s="73">
        <v>4.2549999999989998</v>
      </c>
      <c r="G24" s="73">
        <v>0</v>
      </c>
      <c r="H24" s="73">
        <v>7.7823999999989999</v>
      </c>
      <c r="I24" s="73">
        <v>-1.2999999899999999E-4</v>
      </c>
      <c r="J24" s="73">
        <v>0.12701000000000001</v>
      </c>
      <c r="K24" s="73">
        <v>15.076499999998999</v>
      </c>
      <c r="L24" s="73">
        <v>27.116649999999002</v>
      </c>
      <c r="M24" s="73">
        <v>3.4000300000000001</v>
      </c>
      <c r="N24" s="73">
        <v>9.5911699999989999</v>
      </c>
      <c r="O24" s="73">
        <v>-1.0869444208507424E-322</v>
      </c>
      <c r="P24" s="74">
        <v>68.305629999999994</v>
      </c>
      <c r="Q24" s="139"/>
    </row>
    <row r="25" spans="1:17" ht="14.4" customHeight="1" x14ac:dyDescent="0.3">
      <c r="A25" s="23" t="s">
        <v>69</v>
      </c>
      <c r="B25" s="75">
        <v>14801.6216777435</v>
      </c>
      <c r="C25" s="76">
        <v>1233.4684731452901</v>
      </c>
      <c r="D25" s="76">
        <v>1127.0394699999999</v>
      </c>
      <c r="E25" s="76">
        <v>1032.08395</v>
      </c>
      <c r="F25" s="76">
        <v>1109.3345899999999</v>
      </c>
      <c r="G25" s="76">
        <v>1280.2329299999999</v>
      </c>
      <c r="H25" s="76">
        <v>1186.2488800000001</v>
      </c>
      <c r="I25" s="76">
        <v>1152.83944</v>
      </c>
      <c r="J25" s="76">
        <v>1443.20111</v>
      </c>
      <c r="K25" s="76">
        <v>1385.5660800000001</v>
      </c>
      <c r="L25" s="76">
        <v>1120.1360199999999</v>
      </c>
      <c r="M25" s="76">
        <v>1265.7914599999999</v>
      </c>
      <c r="N25" s="76">
        <v>1402.4626800000001</v>
      </c>
      <c r="O25" s="76">
        <v>4.9406564584124654E-324</v>
      </c>
      <c r="P25" s="77">
        <v>13504.936610000001</v>
      </c>
      <c r="Q25" s="140">
        <v>0.99534081067199998</v>
      </c>
    </row>
    <row r="26" spans="1:17" ht="14.4" customHeight="1" x14ac:dyDescent="0.3">
      <c r="A26" s="21" t="s">
        <v>70</v>
      </c>
      <c r="B26" s="72">
        <v>2058.4799088721102</v>
      </c>
      <c r="C26" s="73">
        <v>171.53999240600899</v>
      </c>
      <c r="D26" s="73">
        <v>137.68155999999999</v>
      </c>
      <c r="E26" s="73">
        <v>123.8167</v>
      </c>
      <c r="F26" s="73">
        <v>122.23155</v>
      </c>
      <c r="G26" s="73">
        <v>144.84945999999999</v>
      </c>
      <c r="H26" s="73">
        <v>137.02542</v>
      </c>
      <c r="I26" s="73">
        <v>194.53998999999999</v>
      </c>
      <c r="J26" s="73">
        <v>165.64433</v>
      </c>
      <c r="K26" s="73">
        <v>145.32501999999999</v>
      </c>
      <c r="L26" s="73">
        <v>125.86785</v>
      </c>
      <c r="M26" s="73">
        <v>146.66732999999999</v>
      </c>
      <c r="N26" s="73">
        <v>113.51266</v>
      </c>
      <c r="O26" s="73">
        <v>4.9406564584124654E-324</v>
      </c>
      <c r="P26" s="74">
        <v>1557.1618699999999</v>
      </c>
      <c r="Q26" s="139">
        <v>0.82523129454800004</v>
      </c>
    </row>
    <row r="27" spans="1:17" ht="14.4" customHeight="1" x14ac:dyDescent="0.3">
      <c r="A27" s="24" t="s">
        <v>71</v>
      </c>
      <c r="B27" s="75">
        <v>16860.101586615601</v>
      </c>
      <c r="C27" s="76">
        <v>1405.0084655513001</v>
      </c>
      <c r="D27" s="76">
        <v>1264.7210299999999</v>
      </c>
      <c r="E27" s="76">
        <v>1155.90065</v>
      </c>
      <c r="F27" s="76">
        <v>1231.5661399999999</v>
      </c>
      <c r="G27" s="76">
        <v>1425.08239</v>
      </c>
      <c r="H27" s="76">
        <v>1323.2743</v>
      </c>
      <c r="I27" s="76">
        <v>1347.37943</v>
      </c>
      <c r="J27" s="76">
        <v>1608.8454400000001</v>
      </c>
      <c r="K27" s="76">
        <v>1530.8911000000001</v>
      </c>
      <c r="L27" s="76">
        <v>1246.00387</v>
      </c>
      <c r="M27" s="76">
        <v>1412.4587899999999</v>
      </c>
      <c r="N27" s="76">
        <v>1515.97534</v>
      </c>
      <c r="O27" s="76">
        <v>9.8813129168249309E-324</v>
      </c>
      <c r="P27" s="77">
        <v>15062.098480000001</v>
      </c>
      <c r="Q27" s="140">
        <v>0.974571836094</v>
      </c>
    </row>
    <row r="28" spans="1:17" ht="14.4" customHeight="1" x14ac:dyDescent="0.3">
      <c r="A28" s="22" t="s">
        <v>72</v>
      </c>
      <c r="B28" s="72">
        <v>2008.9847265451699</v>
      </c>
      <c r="C28" s="73">
        <v>167.41539387876401</v>
      </c>
      <c r="D28" s="73">
        <v>162.61143999999999</v>
      </c>
      <c r="E28" s="73">
        <v>162.6105</v>
      </c>
      <c r="F28" s="73">
        <v>202.28628</v>
      </c>
      <c r="G28" s="73">
        <v>318.30644999999998</v>
      </c>
      <c r="H28" s="73">
        <v>173.53483</v>
      </c>
      <c r="I28" s="73">
        <v>193.49618000000001</v>
      </c>
      <c r="J28" s="73">
        <v>108.14832</v>
      </c>
      <c r="K28" s="73">
        <v>45.020200000000003</v>
      </c>
      <c r="L28" s="73">
        <v>105.4089</v>
      </c>
      <c r="M28" s="73">
        <v>95.702179999999998</v>
      </c>
      <c r="N28" s="73">
        <v>197.61618999999999</v>
      </c>
      <c r="O28" s="73">
        <v>1.2351641146031164E-322</v>
      </c>
      <c r="P28" s="74">
        <v>1764.7414699999999</v>
      </c>
      <c r="Q28" s="139">
        <v>0.95828130860799998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1.0869444208507424E-322</v>
      </c>
      <c r="Q29" s="139" t="s">
        <v>198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5.434722104253712E-322</v>
      </c>
      <c r="Q30" s="139">
        <v>0</v>
      </c>
    </row>
    <row r="31" spans="1:17" ht="14.4" customHeight="1" thickBot="1" x14ac:dyDescent="0.35">
      <c r="A31" s="25" t="s">
        <v>75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45.744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4.7350000000000003</v>
      </c>
      <c r="O31" s="79">
        <v>2.4703282292062327E-323</v>
      </c>
      <c r="P31" s="80">
        <v>50.478999999999999</v>
      </c>
      <c r="Q31" s="141" t="s">
        <v>198</v>
      </c>
    </row>
    <row r="32" spans="1:17" ht="14.4" customHeight="1" x14ac:dyDescent="0.3">
      <c r="A32" s="258" t="s">
        <v>76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</row>
    <row r="33" spans="1:17" ht="14.4" customHeight="1" x14ac:dyDescent="0.3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</row>
    <row r="34" spans="1:17" ht="14.4" customHeight="1" x14ac:dyDescent="0.3">
      <c r="A34" s="258" t="s">
        <v>77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</row>
    <row r="35" spans="1:17" ht="14.4" customHeight="1" x14ac:dyDescent="0.3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52"/>
      <c r="Q36" s="25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53" t="s">
        <v>78</v>
      </c>
      <c r="B1" s="253"/>
      <c r="C1" s="253"/>
      <c r="D1" s="253"/>
      <c r="E1" s="253"/>
      <c r="F1" s="253"/>
      <c r="G1" s="253"/>
      <c r="H1" s="259"/>
      <c r="I1" s="259"/>
      <c r="J1" s="259"/>
      <c r="K1" s="259"/>
    </row>
    <row r="2" spans="1:11" s="81" customFormat="1" ht="14.4" customHeight="1" thickBot="1" x14ac:dyDescent="0.35">
      <c r="A2" s="319" t="s">
        <v>197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3"/>
      <c r="B3" s="254" t="s">
        <v>79</v>
      </c>
      <c r="C3" s="255"/>
      <c r="D3" s="255"/>
      <c r="E3" s="255"/>
      <c r="F3" s="262" t="s">
        <v>80</v>
      </c>
      <c r="G3" s="255"/>
      <c r="H3" s="255"/>
      <c r="I3" s="255"/>
      <c r="J3" s="255"/>
      <c r="K3" s="263"/>
    </row>
    <row r="4" spans="1:11" ht="14.4" customHeight="1" x14ac:dyDescent="0.3">
      <c r="A4" s="114"/>
      <c r="B4" s="260"/>
      <c r="C4" s="261"/>
      <c r="D4" s="261"/>
      <c r="E4" s="261"/>
      <c r="F4" s="264" t="s">
        <v>125</v>
      </c>
      <c r="G4" s="266" t="s">
        <v>81</v>
      </c>
      <c r="H4" s="59" t="s">
        <v>177</v>
      </c>
      <c r="I4" s="264" t="s">
        <v>82</v>
      </c>
      <c r="J4" s="266" t="s">
        <v>83</v>
      </c>
      <c r="K4" s="267" t="s">
        <v>84</v>
      </c>
    </row>
    <row r="5" spans="1:11" ht="42" thickBot="1" x14ac:dyDescent="0.35">
      <c r="A5" s="115"/>
      <c r="B5" s="30" t="s">
        <v>126</v>
      </c>
      <c r="C5" s="31" t="s">
        <v>85</v>
      </c>
      <c r="D5" s="32" t="s">
        <v>86</v>
      </c>
      <c r="E5" s="32" t="s">
        <v>87</v>
      </c>
      <c r="F5" s="265"/>
      <c r="G5" s="265"/>
      <c r="H5" s="31" t="s">
        <v>88</v>
      </c>
      <c r="I5" s="265"/>
      <c r="J5" s="265"/>
      <c r="K5" s="268"/>
    </row>
    <row r="6" spans="1:11" ht="14.4" customHeight="1" thickBot="1" x14ac:dyDescent="0.35">
      <c r="A6" s="338" t="s">
        <v>200</v>
      </c>
      <c r="B6" s="320">
        <v>19855.560244473701</v>
      </c>
      <c r="C6" s="320">
        <v>18419.307629999999</v>
      </c>
      <c r="D6" s="321">
        <v>-1436.2526144736901</v>
      </c>
      <c r="E6" s="322">
        <v>0.92766496654800001</v>
      </c>
      <c r="F6" s="320">
        <v>14801.6216777435</v>
      </c>
      <c r="G6" s="321">
        <v>13568.1532045982</v>
      </c>
      <c r="H6" s="323">
        <v>1402.4626800000001</v>
      </c>
      <c r="I6" s="320">
        <v>13504.936610000001</v>
      </c>
      <c r="J6" s="321">
        <v>-63.216594598184997</v>
      </c>
      <c r="K6" s="324">
        <v>0.91239574311600002</v>
      </c>
    </row>
    <row r="7" spans="1:11" ht="14.4" customHeight="1" thickBot="1" x14ac:dyDescent="0.35">
      <c r="A7" s="339" t="s">
        <v>201</v>
      </c>
      <c r="B7" s="320">
        <v>3044.3338866971199</v>
      </c>
      <c r="C7" s="320">
        <v>3017.4359199999999</v>
      </c>
      <c r="D7" s="321">
        <v>-26.897966697127</v>
      </c>
      <c r="E7" s="322">
        <v>0.99116458059500001</v>
      </c>
      <c r="F7" s="320">
        <v>2646.3940976260601</v>
      </c>
      <c r="G7" s="321">
        <v>2425.8612561572199</v>
      </c>
      <c r="H7" s="323">
        <v>295.58136999999999</v>
      </c>
      <c r="I7" s="320">
        <v>2061.8569000000002</v>
      </c>
      <c r="J7" s="321">
        <v>-364.00435615721801</v>
      </c>
      <c r="K7" s="324">
        <v>0.779119369201</v>
      </c>
    </row>
    <row r="8" spans="1:11" ht="14.4" customHeight="1" thickBot="1" x14ac:dyDescent="0.35">
      <c r="A8" s="340" t="s">
        <v>202</v>
      </c>
      <c r="B8" s="320">
        <v>2262.3339337822499</v>
      </c>
      <c r="C8" s="320">
        <v>2491.1089200000001</v>
      </c>
      <c r="D8" s="321">
        <v>228.77498621774799</v>
      </c>
      <c r="E8" s="322">
        <v>1.1011234384099999</v>
      </c>
      <c r="F8" s="320">
        <v>2076.55788754901</v>
      </c>
      <c r="G8" s="321">
        <v>1903.5113969199199</v>
      </c>
      <c r="H8" s="323">
        <v>261.30336999999997</v>
      </c>
      <c r="I8" s="320">
        <v>1697.7909</v>
      </c>
      <c r="J8" s="321">
        <v>-205.72049691992299</v>
      </c>
      <c r="K8" s="324">
        <v>0.81759863771600005</v>
      </c>
    </row>
    <row r="9" spans="1:11" ht="14.4" customHeight="1" thickBot="1" x14ac:dyDescent="0.35">
      <c r="A9" s="341" t="s">
        <v>203</v>
      </c>
      <c r="B9" s="325">
        <v>4.9406564584124654E-324</v>
      </c>
      <c r="C9" s="325">
        <v>4.9406564584124654E-324</v>
      </c>
      <c r="D9" s="326">
        <v>0</v>
      </c>
      <c r="E9" s="327">
        <v>1</v>
      </c>
      <c r="F9" s="325">
        <v>4.9406564584124654E-324</v>
      </c>
      <c r="G9" s="326">
        <v>0</v>
      </c>
      <c r="H9" s="328">
        <v>1.17E-3</v>
      </c>
      <c r="I9" s="325">
        <v>2.3000000000000001E-4</v>
      </c>
      <c r="J9" s="326">
        <v>2.3000000000000001E-4</v>
      </c>
      <c r="K9" s="329" t="s">
        <v>204</v>
      </c>
    </row>
    <row r="10" spans="1:11" ht="14.4" customHeight="1" thickBot="1" x14ac:dyDescent="0.35">
      <c r="A10" s="342" t="s">
        <v>205</v>
      </c>
      <c r="B10" s="320">
        <v>4.9406564584124654E-324</v>
      </c>
      <c r="C10" s="320">
        <v>4.9406564584124654E-324</v>
      </c>
      <c r="D10" s="321">
        <v>0</v>
      </c>
      <c r="E10" s="322">
        <v>1</v>
      </c>
      <c r="F10" s="320">
        <v>4.9406564584124654E-324</v>
      </c>
      <c r="G10" s="321">
        <v>0</v>
      </c>
      <c r="H10" s="323">
        <v>1.17E-3</v>
      </c>
      <c r="I10" s="320">
        <v>2.3000000000000001E-4</v>
      </c>
      <c r="J10" s="321">
        <v>2.3000000000000001E-4</v>
      </c>
      <c r="K10" s="330" t="s">
        <v>204</v>
      </c>
    </row>
    <row r="11" spans="1:11" ht="14.4" customHeight="1" thickBot="1" x14ac:dyDescent="0.35">
      <c r="A11" s="341" t="s">
        <v>206</v>
      </c>
      <c r="B11" s="325">
        <v>497.42905004922</v>
      </c>
      <c r="C11" s="325">
        <v>457.76328999999998</v>
      </c>
      <c r="D11" s="326">
        <v>-39.665760049219003</v>
      </c>
      <c r="E11" s="327">
        <v>0.92025845686800001</v>
      </c>
      <c r="F11" s="325">
        <v>148.28513525250301</v>
      </c>
      <c r="G11" s="326">
        <v>135.92804064812799</v>
      </c>
      <c r="H11" s="328">
        <v>14.401260000000001</v>
      </c>
      <c r="I11" s="325">
        <v>122.26425999999999</v>
      </c>
      <c r="J11" s="326">
        <v>-13.663780648127</v>
      </c>
      <c r="K11" s="331">
        <v>0.82452135065099996</v>
      </c>
    </row>
    <row r="12" spans="1:11" ht="14.4" customHeight="1" thickBot="1" x14ac:dyDescent="0.35">
      <c r="A12" s="342" t="s">
        <v>207</v>
      </c>
      <c r="B12" s="320">
        <v>354.68793864382798</v>
      </c>
      <c r="C12" s="320">
        <v>319.16219000000001</v>
      </c>
      <c r="D12" s="321">
        <v>-35.525748643827001</v>
      </c>
      <c r="E12" s="322">
        <v>0.89983942284600005</v>
      </c>
      <c r="F12" s="320">
        <v>117.108227038655</v>
      </c>
      <c r="G12" s="321">
        <v>107.349208118767</v>
      </c>
      <c r="H12" s="323">
        <v>11.57409</v>
      </c>
      <c r="I12" s="320">
        <v>99.284840000000003</v>
      </c>
      <c r="J12" s="321">
        <v>-8.0643681187669998</v>
      </c>
      <c r="K12" s="324">
        <v>0.84780414246400004</v>
      </c>
    </row>
    <row r="13" spans="1:11" ht="14.4" customHeight="1" thickBot="1" x14ac:dyDescent="0.35">
      <c r="A13" s="342" t="s">
        <v>208</v>
      </c>
      <c r="B13" s="320">
        <v>2.4910798500090001</v>
      </c>
      <c r="C13" s="320">
        <v>1.9145799999999999</v>
      </c>
      <c r="D13" s="321">
        <v>-0.57649985000899995</v>
      </c>
      <c r="E13" s="322">
        <v>0.76857431928200004</v>
      </c>
      <c r="F13" s="320">
        <v>0</v>
      </c>
      <c r="G13" s="321">
        <v>0</v>
      </c>
      <c r="H13" s="323">
        <v>4.9406564584124654E-324</v>
      </c>
      <c r="I13" s="320">
        <v>5.434722104253712E-323</v>
      </c>
      <c r="J13" s="321">
        <v>5.434722104253712E-323</v>
      </c>
      <c r="K13" s="330" t="s">
        <v>198</v>
      </c>
    </row>
    <row r="14" spans="1:11" ht="14.4" customHeight="1" thickBot="1" x14ac:dyDescent="0.35">
      <c r="A14" s="342" t="s">
        <v>209</v>
      </c>
      <c r="B14" s="320">
        <v>121.749992669292</v>
      </c>
      <c r="C14" s="320">
        <v>115.68389999999999</v>
      </c>
      <c r="D14" s="321">
        <v>-6.0660926692909998</v>
      </c>
      <c r="E14" s="322">
        <v>0.95017582723100003</v>
      </c>
      <c r="F14" s="320">
        <v>26.612816874229999</v>
      </c>
      <c r="G14" s="321">
        <v>24.395082134711</v>
      </c>
      <c r="H14" s="323">
        <v>2.8271700000000002</v>
      </c>
      <c r="I14" s="320">
        <v>22.979420000000001</v>
      </c>
      <c r="J14" s="321">
        <v>-1.4156621347110001</v>
      </c>
      <c r="K14" s="324">
        <v>0.863471916881</v>
      </c>
    </row>
    <row r="15" spans="1:11" ht="14.4" customHeight="1" thickBot="1" x14ac:dyDescent="0.35">
      <c r="A15" s="342" t="s">
        <v>210</v>
      </c>
      <c r="B15" s="320">
        <v>1.000019939787</v>
      </c>
      <c r="C15" s="320">
        <v>-0.18184</v>
      </c>
      <c r="D15" s="321">
        <v>-1.181859939787</v>
      </c>
      <c r="E15" s="322">
        <v>-0.18183637422099999</v>
      </c>
      <c r="F15" s="320">
        <v>0</v>
      </c>
      <c r="G15" s="321">
        <v>0</v>
      </c>
      <c r="H15" s="323">
        <v>4.9406564584124654E-324</v>
      </c>
      <c r="I15" s="320">
        <v>5.434722104253712E-323</v>
      </c>
      <c r="J15" s="321">
        <v>5.434722104253712E-323</v>
      </c>
      <c r="K15" s="330" t="s">
        <v>198</v>
      </c>
    </row>
    <row r="16" spans="1:11" ht="14.4" customHeight="1" thickBot="1" x14ac:dyDescent="0.35">
      <c r="A16" s="342" t="s">
        <v>211</v>
      </c>
      <c r="B16" s="320">
        <v>17.500018946303001</v>
      </c>
      <c r="C16" s="320">
        <v>21.184460000000001</v>
      </c>
      <c r="D16" s="321">
        <v>3.6844410536960002</v>
      </c>
      <c r="E16" s="322">
        <v>1.2105392608429999</v>
      </c>
      <c r="F16" s="320">
        <v>4.5640913396169998</v>
      </c>
      <c r="G16" s="321">
        <v>4.1837503946489996</v>
      </c>
      <c r="H16" s="323">
        <v>4.9406564584124654E-324</v>
      </c>
      <c r="I16" s="320">
        <v>5.434722104253712E-323</v>
      </c>
      <c r="J16" s="321">
        <v>-4.1837503946489996</v>
      </c>
      <c r="K16" s="324">
        <v>9.8813129168249309E-324</v>
      </c>
    </row>
    <row r="17" spans="1:11" ht="14.4" customHeight="1" thickBot="1" x14ac:dyDescent="0.35">
      <c r="A17" s="341" t="s">
        <v>212</v>
      </c>
      <c r="B17" s="325">
        <v>24.999958494723</v>
      </c>
      <c r="C17" s="325">
        <v>41.036999999999999</v>
      </c>
      <c r="D17" s="326">
        <v>16.037041505276001</v>
      </c>
      <c r="E17" s="327">
        <v>1.6414827252069999</v>
      </c>
      <c r="F17" s="325">
        <v>30.000538860846</v>
      </c>
      <c r="G17" s="326">
        <v>27.500493955776001</v>
      </c>
      <c r="H17" s="328">
        <v>4.9406564584124654E-324</v>
      </c>
      <c r="I17" s="325">
        <v>5.434722104253712E-323</v>
      </c>
      <c r="J17" s="326">
        <v>-27.500493955776001</v>
      </c>
      <c r="K17" s="331">
        <v>0</v>
      </c>
    </row>
    <row r="18" spans="1:11" ht="14.4" customHeight="1" thickBot="1" x14ac:dyDescent="0.35">
      <c r="A18" s="342" t="s">
        <v>213</v>
      </c>
      <c r="B18" s="320">
        <v>19.999978795777999</v>
      </c>
      <c r="C18" s="320">
        <v>33.332999999999998</v>
      </c>
      <c r="D18" s="321">
        <v>13.333021204221</v>
      </c>
      <c r="E18" s="322">
        <v>1.666651767002</v>
      </c>
      <c r="F18" s="320">
        <v>25.000449050705001</v>
      </c>
      <c r="G18" s="321">
        <v>22.91707829648</v>
      </c>
      <c r="H18" s="323">
        <v>4.9406564584124654E-324</v>
      </c>
      <c r="I18" s="320">
        <v>5.434722104253712E-323</v>
      </c>
      <c r="J18" s="321">
        <v>-22.91707829648</v>
      </c>
      <c r="K18" s="324">
        <v>0</v>
      </c>
    </row>
    <row r="19" spans="1:11" ht="14.4" customHeight="1" thickBot="1" x14ac:dyDescent="0.35">
      <c r="A19" s="342" t="s">
        <v>214</v>
      </c>
      <c r="B19" s="320">
        <v>4.9999796989450003</v>
      </c>
      <c r="C19" s="320">
        <v>7.7039999999999997</v>
      </c>
      <c r="D19" s="321">
        <v>2.7040203010539998</v>
      </c>
      <c r="E19" s="322">
        <v>1.540806255998</v>
      </c>
      <c r="F19" s="320">
        <v>5.0000898101409996</v>
      </c>
      <c r="G19" s="321">
        <v>4.5834156592959996</v>
      </c>
      <c r="H19" s="323">
        <v>4.9406564584124654E-324</v>
      </c>
      <c r="I19" s="320">
        <v>5.434722104253712E-323</v>
      </c>
      <c r="J19" s="321">
        <v>-4.5834156592959996</v>
      </c>
      <c r="K19" s="324">
        <v>9.8813129168249309E-324</v>
      </c>
    </row>
    <row r="20" spans="1:11" ht="14.4" customHeight="1" thickBot="1" x14ac:dyDescent="0.35">
      <c r="A20" s="341" t="s">
        <v>215</v>
      </c>
      <c r="B20" s="325">
        <v>1351.46972862644</v>
      </c>
      <c r="C20" s="325">
        <v>1589.28511</v>
      </c>
      <c r="D20" s="326">
        <v>237.815381373561</v>
      </c>
      <c r="E20" s="327">
        <v>1.175967967566</v>
      </c>
      <c r="F20" s="325">
        <v>1643.34164073733</v>
      </c>
      <c r="G20" s="326">
        <v>1506.3965040092201</v>
      </c>
      <c r="H20" s="328">
        <v>225.62468000000001</v>
      </c>
      <c r="I20" s="325">
        <v>1433.0310999999999</v>
      </c>
      <c r="J20" s="326">
        <v>-73.365404009215993</v>
      </c>
      <c r="K20" s="331">
        <v>0.872022630277</v>
      </c>
    </row>
    <row r="21" spans="1:11" ht="14.4" customHeight="1" thickBot="1" x14ac:dyDescent="0.35">
      <c r="A21" s="342" t="s">
        <v>216</v>
      </c>
      <c r="B21" s="320">
        <v>239.49929557946999</v>
      </c>
      <c r="C21" s="320">
        <v>304.69022999999999</v>
      </c>
      <c r="D21" s="321">
        <v>65.190934420529999</v>
      </c>
      <c r="E21" s="322">
        <v>1.2721967689410001</v>
      </c>
      <c r="F21" s="320">
        <v>375.585802346219</v>
      </c>
      <c r="G21" s="321">
        <v>344.28698548403401</v>
      </c>
      <c r="H21" s="323">
        <v>69.263999999999996</v>
      </c>
      <c r="I21" s="320">
        <v>316.75272000000001</v>
      </c>
      <c r="J21" s="321">
        <v>-27.534265484034002</v>
      </c>
      <c r="K21" s="324">
        <v>0.84335647945500003</v>
      </c>
    </row>
    <row r="22" spans="1:11" ht="14.4" customHeight="1" thickBot="1" x14ac:dyDescent="0.35">
      <c r="A22" s="342" t="s">
        <v>217</v>
      </c>
      <c r="B22" s="320">
        <v>4.9406564584124654E-324</v>
      </c>
      <c r="C22" s="320">
        <v>195.79219000000001</v>
      </c>
      <c r="D22" s="321">
        <v>195.79219000000001</v>
      </c>
      <c r="E22" s="332" t="s">
        <v>204</v>
      </c>
      <c r="F22" s="320">
        <v>463.999999999978</v>
      </c>
      <c r="G22" s="321">
        <v>425.33333333331302</v>
      </c>
      <c r="H22" s="323">
        <v>57.391300000000001</v>
      </c>
      <c r="I22" s="320">
        <v>376.56088</v>
      </c>
      <c r="J22" s="321">
        <v>-48.772453333313003</v>
      </c>
      <c r="K22" s="324">
        <v>0.81155362068900005</v>
      </c>
    </row>
    <row r="23" spans="1:11" ht="14.4" customHeight="1" thickBot="1" x14ac:dyDescent="0.35">
      <c r="A23" s="342" t="s">
        <v>218</v>
      </c>
      <c r="B23" s="320">
        <v>243.549465335604</v>
      </c>
      <c r="C23" s="320">
        <v>244.28424000000001</v>
      </c>
      <c r="D23" s="321">
        <v>0.73477466439500005</v>
      </c>
      <c r="E23" s="322">
        <v>1.0030169422190001</v>
      </c>
      <c r="F23" s="320">
        <v>119.26145249707101</v>
      </c>
      <c r="G23" s="321">
        <v>109.322998122315</v>
      </c>
      <c r="H23" s="323">
        <v>18.753830000000001</v>
      </c>
      <c r="I23" s="320">
        <v>129.42024000000001</v>
      </c>
      <c r="J23" s="321">
        <v>20.097241877685001</v>
      </c>
      <c r="K23" s="324">
        <v>1.0851808131639999</v>
      </c>
    </row>
    <row r="24" spans="1:11" ht="14.4" customHeight="1" thickBot="1" x14ac:dyDescent="0.35">
      <c r="A24" s="342" t="s">
        <v>219</v>
      </c>
      <c r="B24" s="320">
        <v>118.16663288505001</v>
      </c>
      <c r="C24" s="320">
        <v>115.07299</v>
      </c>
      <c r="D24" s="321">
        <v>-3.0936428850489999</v>
      </c>
      <c r="E24" s="322">
        <v>0.97381965780400004</v>
      </c>
      <c r="F24" s="320">
        <v>74.958212789154999</v>
      </c>
      <c r="G24" s="321">
        <v>68.711695056725006</v>
      </c>
      <c r="H24" s="323">
        <v>33.048279999999998</v>
      </c>
      <c r="I24" s="320">
        <v>92.495559999999998</v>
      </c>
      <c r="J24" s="321">
        <v>23.783864943274001</v>
      </c>
      <c r="K24" s="324">
        <v>1.233961650875</v>
      </c>
    </row>
    <row r="25" spans="1:11" ht="14.4" customHeight="1" thickBot="1" x14ac:dyDescent="0.35">
      <c r="A25" s="342" t="s">
        <v>220</v>
      </c>
      <c r="B25" s="320">
        <v>7.0000195785199999</v>
      </c>
      <c r="C25" s="320">
        <v>3.927</v>
      </c>
      <c r="D25" s="321">
        <v>-3.0730195785199999</v>
      </c>
      <c r="E25" s="322">
        <v>0.56099843092500001</v>
      </c>
      <c r="F25" s="320">
        <v>15</v>
      </c>
      <c r="G25" s="321">
        <v>13.75</v>
      </c>
      <c r="H25" s="323">
        <v>4.9406564584124654E-324</v>
      </c>
      <c r="I25" s="320">
        <v>5.434722104253712E-323</v>
      </c>
      <c r="J25" s="321">
        <v>-13.75</v>
      </c>
      <c r="K25" s="324">
        <v>4.9406564584124654E-324</v>
      </c>
    </row>
    <row r="26" spans="1:11" ht="14.4" customHeight="1" thickBot="1" x14ac:dyDescent="0.35">
      <c r="A26" s="342" t="s">
        <v>221</v>
      </c>
      <c r="B26" s="320">
        <v>630.41659204188602</v>
      </c>
      <c r="C26" s="320">
        <v>632.54597000000001</v>
      </c>
      <c r="D26" s="321">
        <v>2.129377958114</v>
      </c>
      <c r="E26" s="322">
        <v>1.0033777314629999</v>
      </c>
      <c r="F26" s="320">
        <v>505.45750609529603</v>
      </c>
      <c r="G26" s="321">
        <v>463.33604725402103</v>
      </c>
      <c r="H26" s="323">
        <v>43.87303</v>
      </c>
      <c r="I26" s="320">
        <v>446.91422999999998</v>
      </c>
      <c r="J26" s="321">
        <v>-16.421817254019999</v>
      </c>
      <c r="K26" s="324">
        <v>0.88417765016899996</v>
      </c>
    </row>
    <row r="27" spans="1:11" ht="14.4" customHeight="1" thickBot="1" x14ac:dyDescent="0.35">
      <c r="A27" s="342" t="s">
        <v>222</v>
      </c>
      <c r="B27" s="320">
        <v>2.7666498334159999</v>
      </c>
      <c r="C27" s="320">
        <v>1.66001</v>
      </c>
      <c r="D27" s="321">
        <v>-1.1066398334159999</v>
      </c>
      <c r="E27" s="322">
        <v>0.600007265086</v>
      </c>
      <c r="F27" s="320">
        <v>1.90027371581</v>
      </c>
      <c r="G27" s="321">
        <v>1.741917572825</v>
      </c>
      <c r="H27" s="323">
        <v>6.0999999999999999E-2</v>
      </c>
      <c r="I27" s="320">
        <v>0.45</v>
      </c>
      <c r="J27" s="321">
        <v>-1.2919175728250001</v>
      </c>
      <c r="K27" s="324">
        <v>0.236807990478</v>
      </c>
    </row>
    <row r="28" spans="1:11" ht="14.4" customHeight="1" thickBot="1" x14ac:dyDescent="0.35">
      <c r="A28" s="342" t="s">
        <v>223</v>
      </c>
      <c r="B28" s="320">
        <v>53.483396779701998</v>
      </c>
      <c r="C28" s="320">
        <v>40.136119999999998</v>
      </c>
      <c r="D28" s="321">
        <v>-13.347276779702</v>
      </c>
      <c r="E28" s="322">
        <v>0.75044074267200001</v>
      </c>
      <c r="F28" s="320">
        <v>34.363048313988003</v>
      </c>
      <c r="G28" s="321">
        <v>31.499460954488999</v>
      </c>
      <c r="H28" s="323">
        <v>3.2332399999999999</v>
      </c>
      <c r="I28" s="320">
        <v>28.18458</v>
      </c>
      <c r="J28" s="321">
        <v>-3.3148809544889999</v>
      </c>
      <c r="K28" s="324">
        <v>0.82020022619800004</v>
      </c>
    </row>
    <row r="29" spans="1:11" ht="14.4" customHeight="1" thickBot="1" x14ac:dyDescent="0.35">
      <c r="A29" s="342" t="s">
        <v>224</v>
      </c>
      <c r="B29" s="320">
        <v>54.841916697903997</v>
      </c>
      <c r="C29" s="320">
        <v>51.176360000000003</v>
      </c>
      <c r="D29" s="321">
        <v>-3.665556697904</v>
      </c>
      <c r="E29" s="322">
        <v>0.93316140429399996</v>
      </c>
      <c r="F29" s="320">
        <v>52.099146865192999</v>
      </c>
      <c r="G29" s="321">
        <v>47.757551293093002</v>
      </c>
      <c r="H29" s="323">
        <v>4.9406564584124654E-324</v>
      </c>
      <c r="I29" s="320">
        <v>42.252890000000001</v>
      </c>
      <c r="J29" s="321">
        <v>-5.5046612930930001</v>
      </c>
      <c r="K29" s="324">
        <v>0.811009249524</v>
      </c>
    </row>
    <row r="30" spans="1:11" ht="14.4" customHeight="1" thickBot="1" x14ac:dyDescent="0.35">
      <c r="A30" s="341" t="s">
        <v>225</v>
      </c>
      <c r="B30" s="325">
        <v>151.49999087801001</v>
      </c>
      <c r="C30" s="325">
        <v>171.56697</v>
      </c>
      <c r="D30" s="326">
        <v>20.066979121989998</v>
      </c>
      <c r="E30" s="327">
        <v>1.132455315711</v>
      </c>
      <c r="F30" s="325">
        <v>0</v>
      </c>
      <c r="G30" s="326">
        <v>0</v>
      </c>
      <c r="H30" s="328">
        <v>4.9406564584124654E-324</v>
      </c>
      <c r="I30" s="325">
        <v>5.434722104253712E-323</v>
      </c>
      <c r="J30" s="326">
        <v>5.434722104253712E-323</v>
      </c>
      <c r="K30" s="329" t="s">
        <v>198</v>
      </c>
    </row>
    <row r="31" spans="1:11" ht="14.4" customHeight="1" thickBot="1" x14ac:dyDescent="0.35">
      <c r="A31" s="342" t="s">
        <v>226</v>
      </c>
      <c r="B31" s="320">
        <v>133.49999196181099</v>
      </c>
      <c r="C31" s="320">
        <v>160.24816000000001</v>
      </c>
      <c r="D31" s="321">
        <v>26.748168038189</v>
      </c>
      <c r="E31" s="322">
        <v>1.2003608213379999</v>
      </c>
      <c r="F31" s="320">
        <v>0</v>
      </c>
      <c r="G31" s="321">
        <v>0</v>
      </c>
      <c r="H31" s="323">
        <v>4.9406564584124654E-324</v>
      </c>
      <c r="I31" s="320">
        <v>5.434722104253712E-323</v>
      </c>
      <c r="J31" s="321">
        <v>5.434722104253712E-323</v>
      </c>
      <c r="K31" s="330" t="s">
        <v>198</v>
      </c>
    </row>
    <row r="32" spans="1:11" ht="14.4" customHeight="1" thickBot="1" x14ac:dyDescent="0.35">
      <c r="A32" s="342" t="s">
        <v>227</v>
      </c>
      <c r="B32" s="320">
        <v>17.999998916199001</v>
      </c>
      <c r="C32" s="320">
        <v>10.846209999999999</v>
      </c>
      <c r="D32" s="321">
        <v>-7.1537889161989998</v>
      </c>
      <c r="E32" s="322">
        <v>0.60256725850299997</v>
      </c>
      <c r="F32" s="320">
        <v>0</v>
      </c>
      <c r="G32" s="321">
        <v>0</v>
      </c>
      <c r="H32" s="323">
        <v>4.9406564584124654E-324</v>
      </c>
      <c r="I32" s="320">
        <v>5.434722104253712E-323</v>
      </c>
      <c r="J32" s="321">
        <v>5.434722104253712E-323</v>
      </c>
      <c r="K32" s="330" t="s">
        <v>198</v>
      </c>
    </row>
    <row r="33" spans="1:11" ht="14.4" customHeight="1" thickBot="1" x14ac:dyDescent="0.35">
      <c r="A33" s="342" t="s">
        <v>228</v>
      </c>
      <c r="B33" s="320">
        <v>4.9406564584124654E-324</v>
      </c>
      <c r="C33" s="320">
        <v>0.47260000000000002</v>
      </c>
      <c r="D33" s="321">
        <v>0.47260000000000002</v>
      </c>
      <c r="E33" s="332" t="s">
        <v>204</v>
      </c>
      <c r="F33" s="320">
        <v>0</v>
      </c>
      <c r="G33" s="321">
        <v>0</v>
      </c>
      <c r="H33" s="323">
        <v>4.9406564584124654E-324</v>
      </c>
      <c r="I33" s="320">
        <v>5.434722104253712E-323</v>
      </c>
      <c r="J33" s="321">
        <v>5.434722104253712E-323</v>
      </c>
      <c r="K33" s="330" t="s">
        <v>198</v>
      </c>
    </row>
    <row r="34" spans="1:11" ht="14.4" customHeight="1" thickBot="1" x14ac:dyDescent="0.35">
      <c r="A34" s="341" t="s">
        <v>229</v>
      </c>
      <c r="B34" s="325">
        <v>152.55437081452399</v>
      </c>
      <c r="C34" s="325">
        <v>131.47586000000001</v>
      </c>
      <c r="D34" s="326">
        <v>-21.078510814524002</v>
      </c>
      <c r="E34" s="327">
        <v>0.86182951886600001</v>
      </c>
      <c r="F34" s="325">
        <v>105.153727202873</v>
      </c>
      <c r="G34" s="326">
        <v>96.390916602632998</v>
      </c>
      <c r="H34" s="328">
        <v>8.5567399999999996</v>
      </c>
      <c r="I34" s="325">
        <v>53.369810000000001</v>
      </c>
      <c r="J34" s="326">
        <v>-43.021106602632997</v>
      </c>
      <c r="K34" s="331">
        <v>0.50754083016899998</v>
      </c>
    </row>
    <row r="35" spans="1:11" ht="14.4" customHeight="1" thickBot="1" x14ac:dyDescent="0.35">
      <c r="A35" s="342" t="s">
        <v>230</v>
      </c>
      <c r="B35" s="320">
        <v>50.999996929231003</v>
      </c>
      <c r="C35" s="320">
        <v>28.816469999999999</v>
      </c>
      <c r="D35" s="321">
        <v>-22.183526929231</v>
      </c>
      <c r="E35" s="322">
        <v>0.56502885754999999</v>
      </c>
      <c r="F35" s="320">
        <v>26.575407256355</v>
      </c>
      <c r="G35" s="321">
        <v>24.360789984992</v>
      </c>
      <c r="H35" s="323">
        <v>0</v>
      </c>
      <c r="I35" s="320">
        <v>2.4703282292062327E-323</v>
      </c>
      <c r="J35" s="321">
        <v>-24.360789984992</v>
      </c>
      <c r="K35" s="324">
        <v>0</v>
      </c>
    </row>
    <row r="36" spans="1:11" ht="14.4" customHeight="1" thickBot="1" x14ac:dyDescent="0.35">
      <c r="A36" s="342" t="s">
        <v>231</v>
      </c>
      <c r="B36" s="320">
        <v>4.0000197591540001</v>
      </c>
      <c r="C36" s="320">
        <v>4.1002099999999997</v>
      </c>
      <c r="D36" s="321">
        <v>0.100190240845</v>
      </c>
      <c r="E36" s="322">
        <v>1.0250474364819999</v>
      </c>
      <c r="F36" s="320">
        <v>3.722219352352</v>
      </c>
      <c r="G36" s="321">
        <v>3.4120344063229999</v>
      </c>
      <c r="H36" s="323">
        <v>0.52117000000000002</v>
      </c>
      <c r="I36" s="320">
        <v>1.2358</v>
      </c>
      <c r="J36" s="321">
        <v>-2.1762344063230001</v>
      </c>
      <c r="K36" s="324">
        <v>0.33200622612899999</v>
      </c>
    </row>
    <row r="37" spans="1:11" ht="14.4" customHeight="1" thickBot="1" x14ac:dyDescent="0.35">
      <c r="A37" s="342" t="s">
        <v>232</v>
      </c>
      <c r="B37" s="320">
        <v>60.999956327120998</v>
      </c>
      <c r="C37" s="320">
        <v>53.041989999999998</v>
      </c>
      <c r="D37" s="321">
        <v>-7.9579663271210004</v>
      </c>
      <c r="E37" s="322">
        <v>0.86954144221899998</v>
      </c>
      <c r="F37" s="320">
        <v>35.379779375915</v>
      </c>
      <c r="G37" s="321">
        <v>32.431464427922002</v>
      </c>
      <c r="H37" s="323">
        <v>1.6888300000000001</v>
      </c>
      <c r="I37" s="320">
        <v>10.73638</v>
      </c>
      <c r="J37" s="321">
        <v>-21.695084427922001</v>
      </c>
      <c r="K37" s="324">
        <v>0.30346090872699999</v>
      </c>
    </row>
    <row r="38" spans="1:11" ht="14.4" customHeight="1" thickBot="1" x14ac:dyDescent="0.35">
      <c r="A38" s="342" t="s">
        <v>233</v>
      </c>
      <c r="B38" s="320">
        <v>20.999998735565001</v>
      </c>
      <c r="C38" s="320">
        <v>21.509119999999999</v>
      </c>
      <c r="D38" s="321">
        <v>0.50912126443399996</v>
      </c>
      <c r="E38" s="322">
        <v>1.0242438711940001</v>
      </c>
      <c r="F38" s="320">
        <v>21.126545919857001</v>
      </c>
      <c r="G38" s="321">
        <v>19.366000426534999</v>
      </c>
      <c r="H38" s="323">
        <v>2.4093499999999999</v>
      </c>
      <c r="I38" s="320">
        <v>13.767150000000001</v>
      </c>
      <c r="J38" s="321">
        <v>-5.5988504265349999</v>
      </c>
      <c r="K38" s="324">
        <v>0.65165172064599997</v>
      </c>
    </row>
    <row r="39" spans="1:11" ht="14.4" customHeight="1" thickBot="1" x14ac:dyDescent="0.35">
      <c r="A39" s="342" t="s">
        <v>234</v>
      </c>
      <c r="B39" s="320">
        <v>2.2222198661969998</v>
      </c>
      <c r="C39" s="320">
        <v>1.1040399999999999</v>
      </c>
      <c r="D39" s="321">
        <v>-1.1181798661969999</v>
      </c>
      <c r="E39" s="322">
        <v>0.496818526732</v>
      </c>
      <c r="F39" s="320">
        <v>1.012030627348</v>
      </c>
      <c r="G39" s="321">
        <v>0.92769474173599997</v>
      </c>
      <c r="H39" s="323">
        <v>4.9406564584124654E-324</v>
      </c>
      <c r="I39" s="320">
        <v>0.64759999999999995</v>
      </c>
      <c r="J39" s="321">
        <v>-0.28009474173600002</v>
      </c>
      <c r="K39" s="324">
        <v>0.63990158251999996</v>
      </c>
    </row>
    <row r="40" spans="1:11" ht="14.4" customHeight="1" thickBot="1" x14ac:dyDescent="0.35">
      <c r="A40" s="342" t="s">
        <v>235</v>
      </c>
      <c r="B40" s="320">
        <v>3.3321597993659999</v>
      </c>
      <c r="C40" s="320">
        <v>9.4014600000000002</v>
      </c>
      <c r="D40" s="321">
        <v>6.0693002006330001</v>
      </c>
      <c r="E40" s="322">
        <v>2.8214313136440001</v>
      </c>
      <c r="F40" s="320">
        <v>5.215197607396</v>
      </c>
      <c r="G40" s="321">
        <v>4.7805978067790003</v>
      </c>
      <c r="H40" s="323">
        <v>4.9406564584124654E-324</v>
      </c>
      <c r="I40" s="320">
        <v>4.73942</v>
      </c>
      <c r="J40" s="321">
        <v>-4.1177806779000001E-2</v>
      </c>
      <c r="K40" s="324">
        <v>0.90877093387100005</v>
      </c>
    </row>
    <row r="41" spans="1:11" ht="14.4" customHeight="1" thickBot="1" x14ac:dyDescent="0.35">
      <c r="A41" s="342" t="s">
        <v>236</v>
      </c>
      <c r="B41" s="320">
        <v>10.000019397887</v>
      </c>
      <c r="C41" s="320">
        <v>13.50257</v>
      </c>
      <c r="D41" s="321">
        <v>3.5025506021120001</v>
      </c>
      <c r="E41" s="322">
        <v>1.3502543807909999</v>
      </c>
      <c r="F41" s="320">
        <v>12.122547063647</v>
      </c>
      <c r="G41" s="321">
        <v>11.112334808343</v>
      </c>
      <c r="H41" s="323">
        <v>2.1840000000000002</v>
      </c>
      <c r="I41" s="320">
        <v>11.93411</v>
      </c>
      <c r="J41" s="321">
        <v>0.82177519165599999</v>
      </c>
      <c r="K41" s="324">
        <v>0.98445565419000003</v>
      </c>
    </row>
    <row r="42" spans="1:11" ht="14.4" customHeight="1" thickBot="1" x14ac:dyDescent="0.35">
      <c r="A42" s="342" t="s">
        <v>237</v>
      </c>
      <c r="B42" s="320">
        <v>4.9406564584124654E-324</v>
      </c>
      <c r="C42" s="320">
        <v>4.9406564584124654E-324</v>
      </c>
      <c r="D42" s="321">
        <v>0</v>
      </c>
      <c r="E42" s="322">
        <v>1</v>
      </c>
      <c r="F42" s="320">
        <v>4.9406564584124654E-324</v>
      </c>
      <c r="G42" s="321">
        <v>0</v>
      </c>
      <c r="H42" s="323">
        <v>4.9406564584124654E-324</v>
      </c>
      <c r="I42" s="320">
        <v>1.21</v>
      </c>
      <c r="J42" s="321">
        <v>1.21</v>
      </c>
      <c r="K42" s="330" t="s">
        <v>204</v>
      </c>
    </row>
    <row r="43" spans="1:11" ht="14.4" customHeight="1" thickBot="1" x14ac:dyDescent="0.35">
      <c r="A43" s="342" t="s">
        <v>238</v>
      </c>
      <c r="B43" s="320">
        <v>4.9406564584124654E-324</v>
      </c>
      <c r="C43" s="320">
        <v>4.9406564584124654E-324</v>
      </c>
      <c r="D43" s="321">
        <v>0</v>
      </c>
      <c r="E43" s="322">
        <v>1</v>
      </c>
      <c r="F43" s="320">
        <v>4.9406564584124654E-324</v>
      </c>
      <c r="G43" s="321">
        <v>0</v>
      </c>
      <c r="H43" s="323">
        <v>1.75339</v>
      </c>
      <c r="I43" s="320">
        <v>9.0993499999999994</v>
      </c>
      <c r="J43" s="321">
        <v>9.0993499999999994</v>
      </c>
      <c r="K43" s="330" t="s">
        <v>204</v>
      </c>
    </row>
    <row r="44" spans="1:11" ht="14.4" customHeight="1" thickBot="1" x14ac:dyDescent="0.35">
      <c r="A44" s="341" t="s">
        <v>239</v>
      </c>
      <c r="B44" s="325">
        <v>8.8808994652699997</v>
      </c>
      <c r="C44" s="325">
        <v>40.755510000000001</v>
      </c>
      <c r="D44" s="326">
        <v>31.874610534729001</v>
      </c>
      <c r="E44" s="327">
        <v>4.589119622328</v>
      </c>
      <c r="F44" s="325">
        <v>41.381428496363</v>
      </c>
      <c r="G44" s="326">
        <v>37.932976121666002</v>
      </c>
      <c r="H44" s="328">
        <v>2.9815</v>
      </c>
      <c r="I44" s="325">
        <v>21.75994</v>
      </c>
      <c r="J44" s="326">
        <v>-16.173036121666001</v>
      </c>
      <c r="K44" s="331">
        <v>0.52583829970700002</v>
      </c>
    </row>
    <row r="45" spans="1:11" ht="14.4" customHeight="1" thickBot="1" x14ac:dyDescent="0.35">
      <c r="A45" s="342" t="s">
        <v>240</v>
      </c>
      <c r="B45" s="320">
        <v>4.9406564584124654E-324</v>
      </c>
      <c r="C45" s="320">
        <v>4.9406564584124654E-324</v>
      </c>
      <c r="D45" s="321">
        <v>0</v>
      </c>
      <c r="E45" s="322">
        <v>1</v>
      </c>
      <c r="F45" s="320">
        <v>4.9406564584124654E-324</v>
      </c>
      <c r="G45" s="321">
        <v>0</v>
      </c>
      <c r="H45" s="323">
        <v>4.9406564584124654E-324</v>
      </c>
      <c r="I45" s="320">
        <v>0.59</v>
      </c>
      <c r="J45" s="321">
        <v>0.59</v>
      </c>
      <c r="K45" s="330" t="s">
        <v>204</v>
      </c>
    </row>
    <row r="46" spans="1:11" ht="14.4" customHeight="1" thickBot="1" x14ac:dyDescent="0.35">
      <c r="A46" s="342" t="s">
        <v>241</v>
      </c>
      <c r="B46" s="320">
        <v>4.9999796989450003</v>
      </c>
      <c r="C46" s="320">
        <v>4.9406564584124654E-324</v>
      </c>
      <c r="D46" s="321">
        <v>-4.9999796989450003</v>
      </c>
      <c r="E46" s="322">
        <v>0</v>
      </c>
      <c r="F46" s="320">
        <v>0</v>
      </c>
      <c r="G46" s="321">
        <v>0</v>
      </c>
      <c r="H46" s="323">
        <v>2.1949999999999998</v>
      </c>
      <c r="I46" s="320">
        <v>7.1950000000000003</v>
      </c>
      <c r="J46" s="321">
        <v>7.1950000000000003</v>
      </c>
      <c r="K46" s="330" t="s">
        <v>198</v>
      </c>
    </row>
    <row r="47" spans="1:11" ht="14.4" customHeight="1" thickBot="1" x14ac:dyDescent="0.35">
      <c r="A47" s="342" t="s">
        <v>242</v>
      </c>
      <c r="B47" s="320">
        <v>2.3077198610490002</v>
      </c>
      <c r="C47" s="320">
        <v>39.43929</v>
      </c>
      <c r="D47" s="321">
        <v>37.131570138950003</v>
      </c>
      <c r="E47" s="322">
        <v>17.090154947171001</v>
      </c>
      <c r="F47" s="320">
        <v>40.006478481175002</v>
      </c>
      <c r="G47" s="321">
        <v>36.672605274410003</v>
      </c>
      <c r="H47" s="323">
        <v>4.9406564584124654E-324</v>
      </c>
      <c r="I47" s="320">
        <v>12.725569999999999</v>
      </c>
      <c r="J47" s="321">
        <v>-23.947035274411</v>
      </c>
      <c r="K47" s="324">
        <v>0.318087731865</v>
      </c>
    </row>
    <row r="48" spans="1:11" ht="14.4" customHeight="1" thickBot="1" x14ac:dyDescent="0.35">
      <c r="A48" s="342" t="s">
        <v>243</v>
      </c>
      <c r="B48" s="320">
        <v>4.9406564584124654E-324</v>
      </c>
      <c r="C48" s="320">
        <v>4.9406564584124654E-324</v>
      </c>
      <c r="D48" s="321">
        <v>0</v>
      </c>
      <c r="E48" s="322">
        <v>1</v>
      </c>
      <c r="F48" s="320">
        <v>4.9406564584124654E-324</v>
      </c>
      <c r="G48" s="321">
        <v>0</v>
      </c>
      <c r="H48" s="323">
        <v>0.78649999999999998</v>
      </c>
      <c r="I48" s="320">
        <v>0.78649999999999998</v>
      </c>
      <c r="J48" s="321">
        <v>0.78649999999999998</v>
      </c>
      <c r="K48" s="330" t="s">
        <v>204</v>
      </c>
    </row>
    <row r="49" spans="1:11" ht="14.4" customHeight="1" thickBot="1" x14ac:dyDescent="0.35">
      <c r="A49" s="342" t="s">
        <v>244</v>
      </c>
      <c r="B49" s="320">
        <v>1.5731999052750001</v>
      </c>
      <c r="C49" s="320">
        <v>1.3162199999999999</v>
      </c>
      <c r="D49" s="321">
        <v>-0.25697990527499998</v>
      </c>
      <c r="E49" s="322">
        <v>0.83665146151199998</v>
      </c>
      <c r="F49" s="320">
        <v>1.3749500151880001</v>
      </c>
      <c r="G49" s="321">
        <v>1.2603708472549999</v>
      </c>
      <c r="H49" s="323">
        <v>4.9406564584124654E-324</v>
      </c>
      <c r="I49" s="320">
        <v>0.46287</v>
      </c>
      <c r="J49" s="321">
        <v>-0.79750084725500003</v>
      </c>
      <c r="K49" s="324">
        <v>0.336644965189</v>
      </c>
    </row>
    <row r="50" spans="1:11" ht="14.4" customHeight="1" thickBot="1" x14ac:dyDescent="0.35">
      <c r="A50" s="341" t="s">
        <v>245</v>
      </c>
      <c r="B50" s="325">
        <v>75.499935454061003</v>
      </c>
      <c r="C50" s="325">
        <v>59.225180000000002</v>
      </c>
      <c r="D50" s="326">
        <v>-16.274755454061001</v>
      </c>
      <c r="E50" s="327">
        <v>0.784440140826</v>
      </c>
      <c r="F50" s="325">
        <v>108.395416999094</v>
      </c>
      <c r="G50" s="326">
        <v>99.362465582501997</v>
      </c>
      <c r="H50" s="328">
        <v>5.0030200000000002</v>
      </c>
      <c r="I50" s="325">
        <v>62.630560000000003</v>
      </c>
      <c r="J50" s="326">
        <v>-36.731905582502002</v>
      </c>
      <c r="K50" s="331">
        <v>0.57779712218299994</v>
      </c>
    </row>
    <row r="51" spans="1:11" ht="14.4" customHeight="1" thickBot="1" x14ac:dyDescent="0.35">
      <c r="A51" s="342" t="s">
        <v>246</v>
      </c>
      <c r="B51" s="320">
        <v>7.9999795183110001</v>
      </c>
      <c r="C51" s="320">
        <v>7.2757500000000004</v>
      </c>
      <c r="D51" s="321">
        <v>-0.72422951831100002</v>
      </c>
      <c r="E51" s="322">
        <v>0.90947107843700004</v>
      </c>
      <c r="F51" s="320">
        <v>6.7243633937149996</v>
      </c>
      <c r="G51" s="321">
        <v>6.1639997775720001</v>
      </c>
      <c r="H51" s="323">
        <v>0.73929</v>
      </c>
      <c r="I51" s="320">
        <v>12.464309999999999</v>
      </c>
      <c r="J51" s="321">
        <v>6.300310222427</v>
      </c>
      <c r="K51" s="324">
        <v>1.853604463383</v>
      </c>
    </row>
    <row r="52" spans="1:11" ht="14.4" customHeight="1" thickBot="1" x14ac:dyDescent="0.35">
      <c r="A52" s="342" t="s">
        <v>247</v>
      </c>
      <c r="B52" s="320">
        <v>65.499976056169999</v>
      </c>
      <c r="C52" s="320">
        <v>51.94943</v>
      </c>
      <c r="D52" s="321">
        <v>-13.550546056170001</v>
      </c>
      <c r="E52" s="322">
        <v>0.79312135863099997</v>
      </c>
      <c r="F52" s="320">
        <v>101.671053605379</v>
      </c>
      <c r="G52" s="321">
        <v>93.198465804929995</v>
      </c>
      <c r="H52" s="323">
        <v>4.2637299999999998</v>
      </c>
      <c r="I52" s="320">
        <v>50.166249999999998</v>
      </c>
      <c r="J52" s="321">
        <v>-43.032215804929997</v>
      </c>
      <c r="K52" s="324">
        <v>0.49341723352900002</v>
      </c>
    </row>
    <row r="53" spans="1:11" ht="14.4" customHeight="1" thickBot="1" x14ac:dyDescent="0.35">
      <c r="A53" s="341" t="s">
        <v>248</v>
      </c>
      <c r="B53" s="325">
        <v>4.9406564584124654E-324</v>
      </c>
      <c r="C53" s="325">
        <v>4.9406564584124654E-324</v>
      </c>
      <c r="D53" s="326">
        <v>0</v>
      </c>
      <c r="E53" s="327">
        <v>1</v>
      </c>
      <c r="F53" s="325">
        <v>4.9406564584124654E-324</v>
      </c>
      <c r="G53" s="326">
        <v>0</v>
      </c>
      <c r="H53" s="328">
        <v>4.7350000000000003</v>
      </c>
      <c r="I53" s="325">
        <v>4.7350000000000003</v>
      </c>
      <c r="J53" s="326">
        <v>4.7350000000000003</v>
      </c>
      <c r="K53" s="329" t="s">
        <v>204</v>
      </c>
    </row>
    <row r="54" spans="1:11" ht="14.4" customHeight="1" thickBot="1" x14ac:dyDescent="0.35">
      <c r="A54" s="342" t="s">
        <v>249</v>
      </c>
      <c r="B54" s="320">
        <v>4.9406564584124654E-324</v>
      </c>
      <c r="C54" s="320">
        <v>4.9406564584124654E-324</v>
      </c>
      <c r="D54" s="321">
        <v>0</v>
      </c>
      <c r="E54" s="322">
        <v>1</v>
      </c>
      <c r="F54" s="320">
        <v>4.9406564584124654E-324</v>
      </c>
      <c r="G54" s="321">
        <v>0</v>
      </c>
      <c r="H54" s="323">
        <v>4.7350000000000003</v>
      </c>
      <c r="I54" s="320">
        <v>4.7350000000000003</v>
      </c>
      <c r="J54" s="321">
        <v>4.7350000000000003</v>
      </c>
      <c r="K54" s="330" t="s">
        <v>204</v>
      </c>
    </row>
    <row r="55" spans="1:11" ht="14.4" customHeight="1" thickBot="1" x14ac:dyDescent="0.35">
      <c r="A55" s="340" t="s">
        <v>58</v>
      </c>
      <c r="B55" s="320">
        <v>781.99995291487596</v>
      </c>
      <c r="C55" s="320">
        <v>526.327</v>
      </c>
      <c r="D55" s="321">
        <v>-255.67295291487599</v>
      </c>
      <c r="E55" s="322">
        <v>0.67305247019199999</v>
      </c>
      <c r="F55" s="320">
        <v>569.83621007704903</v>
      </c>
      <c r="G55" s="321">
        <v>522.34985923729505</v>
      </c>
      <c r="H55" s="323">
        <v>34.277999999999999</v>
      </c>
      <c r="I55" s="320">
        <v>364.06599999999997</v>
      </c>
      <c r="J55" s="321">
        <v>-158.28385923729499</v>
      </c>
      <c r="K55" s="324">
        <v>0.63889586790300001</v>
      </c>
    </row>
    <row r="56" spans="1:11" ht="14.4" customHeight="1" thickBot="1" x14ac:dyDescent="0.35">
      <c r="A56" s="341" t="s">
        <v>250</v>
      </c>
      <c r="B56" s="325">
        <v>781.99995291487596</v>
      </c>
      <c r="C56" s="325">
        <v>526.327</v>
      </c>
      <c r="D56" s="326">
        <v>-255.67295291487599</v>
      </c>
      <c r="E56" s="327">
        <v>0.67305247019199999</v>
      </c>
      <c r="F56" s="325">
        <v>569.83621007704903</v>
      </c>
      <c r="G56" s="326">
        <v>522.34985923729505</v>
      </c>
      <c r="H56" s="328">
        <v>34.277999999999999</v>
      </c>
      <c r="I56" s="325">
        <v>364.06599999999997</v>
      </c>
      <c r="J56" s="326">
        <v>-158.28385923729499</v>
      </c>
      <c r="K56" s="331">
        <v>0.63889586790300001</v>
      </c>
    </row>
    <row r="57" spans="1:11" ht="14.4" customHeight="1" thickBot="1" x14ac:dyDescent="0.35">
      <c r="A57" s="342" t="s">
        <v>251</v>
      </c>
      <c r="B57" s="320">
        <v>435.99993374793797</v>
      </c>
      <c r="C57" s="320">
        <v>295.64400000000001</v>
      </c>
      <c r="D57" s="321">
        <v>-140.355933747938</v>
      </c>
      <c r="E57" s="322">
        <v>0.67808267184399995</v>
      </c>
      <c r="F57" s="320">
        <v>290.821569438805</v>
      </c>
      <c r="G57" s="321">
        <v>266.58643865223797</v>
      </c>
      <c r="H57" s="323">
        <v>10.28</v>
      </c>
      <c r="I57" s="320">
        <v>115.172</v>
      </c>
      <c r="J57" s="321">
        <v>-151.414438652238</v>
      </c>
      <c r="K57" s="324">
        <v>0.39602289548899999</v>
      </c>
    </row>
    <row r="58" spans="1:11" ht="14.4" customHeight="1" thickBot="1" x14ac:dyDescent="0.35">
      <c r="A58" s="342" t="s">
        <v>252</v>
      </c>
      <c r="B58" s="320">
        <v>200.00002795776601</v>
      </c>
      <c r="C58" s="320">
        <v>125.193</v>
      </c>
      <c r="D58" s="321">
        <v>-74.807027957765996</v>
      </c>
      <c r="E58" s="322">
        <v>0.62596491249700004</v>
      </c>
      <c r="F58" s="320">
        <v>200.008595988997</v>
      </c>
      <c r="G58" s="321">
        <v>183.341212989914</v>
      </c>
      <c r="H58" s="323">
        <v>15.65</v>
      </c>
      <c r="I58" s="320">
        <v>183.90199999999999</v>
      </c>
      <c r="J58" s="321">
        <v>0.56078701008599996</v>
      </c>
      <c r="K58" s="324">
        <v>0.91947048120899999</v>
      </c>
    </row>
    <row r="59" spans="1:11" ht="14.4" customHeight="1" thickBot="1" x14ac:dyDescent="0.35">
      <c r="A59" s="342" t="s">
        <v>253</v>
      </c>
      <c r="B59" s="320">
        <v>145.99999120917099</v>
      </c>
      <c r="C59" s="320">
        <v>105.49</v>
      </c>
      <c r="D59" s="321">
        <v>-40.509991209170998</v>
      </c>
      <c r="E59" s="322">
        <v>0.72253429007900005</v>
      </c>
      <c r="F59" s="320">
        <v>79.006044649247002</v>
      </c>
      <c r="G59" s="321">
        <v>72.422207595143007</v>
      </c>
      <c r="H59" s="323">
        <v>8.3480000000000008</v>
      </c>
      <c r="I59" s="320">
        <v>64.992000000000004</v>
      </c>
      <c r="J59" s="321">
        <v>-7.430207595143</v>
      </c>
      <c r="K59" s="324">
        <v>0.82262060185999997</v>
      </c>
    </row>
    <row r="60" spans="1:11" ht="14.4" customHeight="1" thickBot="1" x14ac:dyDescent="0.35">
      <c r="A60" s="343" t="s">
        <v>254</v>
      </c>
      <c r="B60" s="325">
        <v>1008.02722930551</v>
      </c>
      <c r="C60" s="325">
        <v>741.06334000000004</v>
      </c>
      <c r="D60" s="326">
        <v>-266.96388930551097</v>
      </c>
      <c r="E60" s="327">
        <v>0.73516202584099999</v>
      </c>
      <c r="F60" s="325">
        <v>416.23056077551502</v>
      </c>
      <c r="G60" s="326">
        <v>381.544680710889</v>
      </c>
      <c r="H60" s="328">
        <v>31.981459999999998</v>
      </c>
      <c r="I60" s="325">
        <v>485.54387000000003</v>
      </c>
      <c r="J60" s="326">
        <v>103.999189289111</v>
      </c>
      <c r="K60" s="331">
        <v>1.166526237514</v>
      </c>
    </row>
    <row r="61" spans="1:11" ht="14.4" customHeight="1" thickBot="1" x14ac:dyDescent="0.35">
      <c r="A61" s="340" t="s">
        <v>61</v>
      </c>
      <c r="B61" s="320">
        <v>233.28017595393001</v>
      </c>
      <c r="C61" s="320">
        <v>149.06075999999999</v>
      </c>
      <c r="D61" s="321">
        <v>-84.219415953929001</v>
      </c>
      <c r="E61" s="322">
        <v>0.63897739870199999</v>
      </c>
      <c r="F61" s="320">
        <v>156.00937146975301</v>
      </c>
      <c r="G61" s="321">
        <v>143.00859051394099</v>
      </c>
      <c r="H61" s="323">
        <v>4.9406564584124654E-324</v>
      </c>
      <c r="I61" s="320">
        <v>24.509160000000001</v>
      </c>
      <c r="J61" s="321">
        <v>-118.49943051394099</v>
      </c>
      <c r="K61" s="324">
        <v>0.15710056241500001</v>
      </c>
    </row>
    <row r="62" spans="1:11" ht="14.4" customHeight="1" thickBot="1" x14ac:dyDescent="0.35">
      <c r="A62" s="341" t="s">
        <v>255</v>
      </c>
      <c r="B62" s="325">
        <v>233.28017595393001</v>
      </c>
      <c r="C62" s="325">
        <v>149.06075999999999</v>
      </c>
      <c r="D62" s="326">
        <v>-84.219415953929001</v>
      </c>
      <c r="E62" s="327">
        <v>0.63897739870199999</v>
      </c>
      <c r="F62" s="325">
        <v>156.00937146975301</v>
      </c>
      <c r="G62" s="326">
        <v>143.00859051394099</v>
      </c>
      <c r="H62" s="328">
        <v>4.9406564584124654E-324</v>
      </c>
      <c r="I62" s="325">
        <v>24.509160000000001</v>
      </c>
      <c r="J62" s="326">
        <v>-118.49943051394099</v>
      </c>
      <c r="K62" s="331">
        <v>0.15710056241500001</v>
      </c>
    </row>
    <row r="63" spans="1:11" ht="14.4" customHeight="1" thickBot="1" x14ac:dyDescent="0.35">
      <c r="A63" s="342" t="s">
        <v>256</v>
      </c>
      <c r="B63" s="320">
        <v>80.065005179192994</v>
      </c>
      <c r="C63" s="320">
        <v>93.564859999999996</v>
      </c>
      <c r="D63" s="321">
        <v>13.499854820806</v>
      </c>
      <c r="E63" s="322">
        <v>1.1686111777620001</v>
      </c>
      <c r="F63" s="320">
        <v>80.352302618492999</v>
      </c>
      <c r="G63" s="321">
        <v>73.656277400285006</v>
      </c>
      <c r="H63" s="323">
        <v>4.9406564584124654E-324</v>
      </c>
      <c r="I63" s="320">
        <v>6.6097999999999999</v>
      </c>
      <c r="J63" s="321">
        <v>-67.046477400284999</v>
      </c>
      <c r="K63" s="324">
        <v>8.2260243758999999E-2</v>
      </c>
    </row>
    <row r="64" spans="1:11" ht="14.4" customHeight="1" thickBot="1" x14ac:dyDescent="0.35">
      <c r="A64" s="342" t="s">
        <v>257</v>
      </c>
      <c r="B64" s="320">
        <v>2.2150998666259998</v>
      </c>
      <c r="C64" s="320">
        <v>23.0642</v>
      </c>
      <c r="D64" s="321">
        <v>20.849100133373</v>
      </c>
      <c r="E64" s="322">
        <v>10.412261924392</v>
      </c>
      <c r="F64" s="320">
        <v>19.661392065737999</v>
      </c>
      <c r="G64" s="321">
        <v>18.022942726926001</v>
      </c>
      <c r="H64" s="323">
        <v>4.9406564584124654E-324</v>
      </c>
      <c r="I64" s="320">
        <v>2.5051000000000001</v>
      </c>
      <c r="J64" s="321">
        <v>-15.517842726926</v>
      </c>
      <c r="K64" s="324">
        <v>0.127412138043</v>
      </c>
    </row>
    <row r="65" spans="1:11" ht="14.4" customHeight="1" thickBot="1" x14ac:dyDescent="0.35">
      <c r="A65" s="342" t="s">
        <v>258</v>
      </c>
      <c r="B65" s="320">
        <v>89.999994580994993</v>
      </c>
      <c r="C65" s="320">
        <v>20.411480000000001</v>
      </c>
      <c r="D65" s="321">
        <v>-69.588514580994996</v>
      </c>
      <c r="E65" s="322">
        <v>0.22679423587700001</v>
      </c>
      <c r="F65" s="320">
        <v>27.997742053928</v>
      </c>
      <c r="G65" s="321">
        <v>25.664596882767999</v>
      </c>
      <c r="H65" s="323">
        <v>4.9406564584124654E-324</v>
      </c>
      <c r="I65" s="320">
        <v>14.033189999999999</v>
      </c>
      <c r="J65" s="321">
        <v>-11.631406882767999</v>
      </c>
      <c r="K65" s="324">
        <v>0.50122577645599997</v>
      </c>
    </row>
    <row r="66" spans="1:11" ht="14.4" customHeight="1" thickBot="1" x14ac:dyDescent="0.35">
      <c r="A66" s="342" t="s">
        <v>259</v>
      </c>
      <c r="B66" s="320">
        <v>61.000076327114002</v>
      </c>
      <c r="C66" s="320">
        <v>10.76502</v>
      </c>
      <c r="D66" s="321">
        <v>-50.235056327114002</v>
      </c>
      <c r="E66" s="322">
        <v>0.176475516887</v>
      </c>
      <c r="F66" s="320">
        <v>27.997934731592999</v>
      </c>
      <c r="G66" s="321">
        <v>25.664773503959999</v>
      </c>
      <c r="H66" s="323">
        <v>4.9406564584124654E-324</v>
      </c>
      <c r="I66" s="320">
        <v>1.36107</v>
      </c>
      <c r="J66" s="321">
        <v>-24.303703503960001</v>
      </c>
      <c r="K66" s="324">
        <v>4.8613228548000001E-2</v>
      </c>
    </row>
    <row r="67" spans="1:11" ht="14.4" customHeight="1" thickBot="1" x14ac:dyDescent="0.35">
      <c r="A67" s="342" t="s">
        <v>260</v>
      </c>
      <c r="B67" s="320">
        <v>4.9406564584124654E-324</v>
      </c>
      <c r="C67" s="320">
        <v>1.2552000000000001</v>
      </c>
      <c r="D67" s="321">
        <v>1.2552000000000001</v>
      </c>
      <c r="E67" s="332" t="s">
        <v>204</v>
      </c>
      <c r="F67" s="320">
        <v>0</v>
      </c>
      <c r="G67" s="321">
        <v>0</v>
      </c>
      <c r="H67" s="323">
        <v>4.9406564584124654E-324</v>
      </c>
      <c r="I67" s="320">
        <v>5.434722104253712E-323</v>
      </c>
      <c r="J67" s="321">
        <v>5.434722104253712E-323</v>
      </c>
      <c r="K67" s="330" t="s">
        <v>198</v>
      </c>
    </row>
    <row r="68" spans="1:11" ht="14.4" customHeight="1" thickBot="1" x14ac:dyDescent="0.35">
      <c r="A68" s="344" t="s">
        <v>62</v>
      </c>
      <c r="B68" s="325">
        <v>33.999957952823003</v>
      </c>
      <c r="C68" s="325">
        <v>15.875999999999999</v>
      </c>
      <c r="D68" s="326">
        <v>-18.123957952823002</v>
      </c>
      <c r="E68" s="327">
        <v>0.46694175392800003</v>
      </c>
      <c r="F68" s="325">
        <v>0</v>
      </c>
      <c r="G68" s="326">
        <v>0</v>
      </c>
      <c r="H68" s="328">
        <v>3.6360000000000001</v>
      </c>
      <c r="I68" s="325">
        <v>66.111000000000004</v>
      </c>
      <c r="J68" s="326">
        <v>66.111000000000004</v>
      </c>
      <c r="K68" s="329" t="s">
        <v>198</v>
      </c>
    </row>
    <row r="69" spans="1:11" ht="14.4" customHeight="1" thickBot="1" x14ac:dyDescent="0.35">
      <c r="A69" s="341" t="s">
        <v>261</v>
      </c>
      <c r="B69" s="325">
        <v>33.999957952823003</v>
      </c>
      <c r="C69" s="325">
        <v>15.875999999999999</v>
      </c>
      <c r="D69" s="326">
        <v>-18.123957952823002</v>
      </c>
      <c r="E69" s="327">
        <v>0.46694175392800003</v>
      </c>
      <c r="F69" s="325">
        <v>0</v>
      </c>
      <c r="G69" s="326">
        <v>0</v>
      </c>
      <c r="H69" s="328">
        <v>3.6360000000000001</v>
      </c>
      <c r="I69" s="325">
        <v>55.008000000000003</v>
      </c>
      <c r="J69" s="326">
        <v>55.008000000000003</v>
      </c>
      <c r="K69" s="329" t="s">
        <v>198</v>
      </c>
    </row>
    <row r="70" spans="1:11" ht="14.4" customHeight="1" thickBot="1" x14ac:dyDescent="0.35">
      <c r="A70" s="342" t="s">
        <v>262</v>
      </c>
      <c r="B70" s="320">
        <v>33.999957952823003</v>
      </c>
      <c r="C70" s="320">
        <v>15.875999999999999</v>
      </c>
      <c r="D70" s="321">
        <v>-18.123957952823002</v>
      </c>
      <c r="E70" s="322">
        <v>0.46694175392800003</v>
      </c>
      <c r="F70" s="320">
        <v>0</v>
      </c>
      <c r="G70" s="321">
        <v>0</v>
      </c>
      <c r="H70" s="323">
        <v>3.6360000000000001</v>
      </c>
      <c r="I70" s="320">
        <v>55.008000000000003</v>
      </c>
      <c r="J70" s="321">
        <v>55.008000000000003</v>
      </c>
      <c r="K70" s="330" t="s">
        <v>198</v>
      </c>
    </row>
    <row r="71" spans="1:11" ht="14.4" customHeight="1" thickBot="1" x14ac:dyDescent="0.35">
      <c r="A71" s="341" t="s">
        <v>263</v>
      </c>
      <c r="B71" s="325">
        <v>4.9406564584124654E-324</v>
      </c>
      <c r="C71" s="325">
        <v>4.9406564584124654E-324</v>
      </c>
      <c r="D71" s="326">
        <v>0</v>
      </c>
      <c r="E71" s="327">
        <v>1</v>
      </c>
      <c r="F71" s="325">
        <v>4.9406564584124654E-324</v>
      </c>
      <c r="G71" s="326">
        <v>0</v>
      </c>
      <c r="H71" s="328">
        <v>4.9406564584124654E-324</v>
      </c>
      <c r="I71" s="325">
        <v>11.103</v>
      </c>
      <c r="J71" s="326">
        <v>11.103</v>
      </c>
      <c r="K71" s="329" t="s">
        <v>204</v>
      </c>
    </row>
    <row r="72" spans="1:11" ht="14.4" customHeight="1" thickBot="1" x14ac:dyDescent="0.35">
      <c r="A72" s="342" t="s">
        <v>264</v>
      </c>
      <c r="B72" s="320">
        <v>4.9406564584124654E-324</v>
      </c>
      <c r="C72" s="320">
        <v>4.9406564584124654E-324</v>
      </c>
      <c r="D72" s="321">
        <v>0</v>
      </c>
      <c r="E72" s="322">
        <v>1</v>
      </c>
      <c r="F72" s="320">
        <v>4.9406564584124654E-324</v>
      </c>
      <c r="G72" s="321">
        <v>0</v>
      </c>
      <c r="H72" s="323">
        <v>4.9406564584124654E-324</v>
      </c>
      <c r="I72" s="320">
        <v>11.103</v>
      </c>
      <c r="J72" s="321">
        <v>11.103</v>
      </c>
      <c r="K72" s="330" t="s">
        <v>204</v>
      </c>
    </row>
    <row r="73" spans="1:11" ht="14.4" customHeight="1" thickBot="1" x14ac:dyDescent="0.35">
      <c r="A73" s="340" t="s">
        <v>63</v>
      </c>
      <c r="B73" s="320">
        <v>740.74709539875801</v>
      </c>
      <c r="C73" s="320">
        <v>576.12657999999999</v>
      </c>
      <c r="D73" s="321">
        <v>-164.62051539875799</v>
      </c>
      <c r="E73" s="322">
        <v>0.77776421072500002</v>
      </c>
      <c r="F73" s="320">
        <v>260.22118930576102</v>
      </c>
      <c r="G73" s="321">
        <v>238.53609019694801</v>
      </c>
      <c r="H73" s="323">
        <v>28.345459999999999</v>
      </c>
      <c r="I73" s="320">
        <v>394.92371000000003</v>
      </c>
      <c r="J73" s="321">
        <v>156.38761980305199</v>
      </c>
      <c r="K73" s="324">
        <v>1.5176462418509999</v>
      </c>
    </row>
    <row r="74" spans="1:11" ht="14.4" customHeight="1" thickBot="1" x14ac:dyDescent="0.35">
      <c r="A74" s="341" t="s">
        <v>265</v>
      </c>
      <c r="B74" s="325">
        <v>0.12189999266</v>
      </c>
      <c r="C74" s="325">
        <v>1.1366000000000001</v>
      </c>
      <c r="D74" s="326">
        <v>1.014700007339</v>
      </c>
      <c r="E74" s="327">
        <v>9.3240366565709998</v>
      </c>
      <c r="F74" s="325">
        <v>1.0900352692249999</v>
      </c>
      <c r="G74" s="326">
        <v>0.99919899678900004</v>
      </c>
      <c r="H74" s="328">
        <v>4.9406564584124654E-324</v>
      </c>
      <c r="I74" s="325">
        <v>0.20699999999999999</v>
      </c>
      <c r="J74" s="326">
        <v>-0.79219899678899997</v>
      </c>
      <c r="K74" s="331">
        <v>0.18990211220100001</v>
      </c>
    </row>
    <row r="75" spans="1:11" ht="14.4" customHeight="1" thickBot="1" x14ac:dyDescent="0.35">
      <c r="A75" s="342" t="s">
        <v>266</v>
      </c>
      <c r="B75" s="320">
        <v>0.12189999266</v>
      </c>
      <c r="C75" s="320">
        <v>1.1366000000000001</v>
      </c>
      <c r="D75" s="321">
        <v>1.014700007339</v>
      </c>
      <c r="E75" s="322">
        <v>9.3240366565709998</v>
      </c>
      <c r="F75" s="320">
        <v>1.0900352692249999</v>
      </c>
      <c r="G75" s="321">
        <v>0.99919899678900004</v>
      </c>
      <c r="H75" s="323">
        <v>4.9406564584124654E-324</v>
      </c>
      <c r="I75" s="320">
        <v>0.20699999999999999</v>
      </c>
      <c r="J75" s="321">
        <v>-0.79219899678899997</v>
      </c>
      <c r="K75" s="324">
        <v>0.18990211220100001</v>
      </c>
    </row>
    <row r="76" spans="1:11" ht="14.4" customHeight="1" thickBot="1" x14ac:dyDescent="0.35">
      <c r="A76" s="341" t="s">
        <v>267</v>
      </c>
      <c r="B76" s="325">
        <v>38.872677659430998</v>
      </c>
      <c r="C76" s="325">
        <v>9.2763399999999994</v>
      </c>
      <c r="D76" s="326">
        <v>-29.596337659431001</v>
      </c>
      <c r="E76" s="327">
        <v>0.238633934129</v>
      </c>
      <c r="F76" s="325">
        <v>8.4977922290110008</v>
      </c>
      <c r="G76" s="326">
        <v>7.7896428765939998</v>
      </c>
      <c r="H76" s="328">
        <v>1.3718600000000001</v>
      </c>
      <c r="I76" s="325">
        <v>14.77933</v>
      </c>
      <c r="J76" s="326">
        <v>6.989687123405</v>
      </c>
      <c r="K76" s="331">
        <v>1.739196440875</v>
      </c>
    </row>
    <row r="77" spans="1:11" ht="14.4" customHeight="1" thickBot="1" x14ac:dyDescent="0.35">
      <c r="A77" s="342" t="s">
        <v>268</v>
      </c>
      <c r="B77" s="320">
        <v>7.8725995259810002</v>
      </c>
      <c r="C77" s="320">
        <v>4.7515999999999998</v>
      </c>
      <c r="D77" s="321">
        <v>-3.1209995259809999</v>
      </c>
      <c r="E77" s="322">
        <v>0.60356175673800005</v>
      </c>
      <c r="F77" s="320">
        <v>5.4866140821710001</v>
      </c>
      <c r="G77" s="321">
        <v>5.0293962419899998</v>
      </c>
      <c r="H77" s="323">
        <v>0.30209999999999998</v>
      </c>
      <c r="I77" s="320">
        <v>2.7229000000000001</v>
      </c>
      <c r="J77" s="321">
        <v>-2.3064962419900001</v>
      </c>
      <c r="K77" s="324">
        <v>0.49628057654800001</v>
      </c>
    </row>
    <row r="78" spans="1:11" ht="14.4" customHeight="1" thickBot="1" x14ac:dyDescent="0.35">
      <c r="A78" s="342" t="s">
        <v>269</v>
      </c>
      <c r="B78" s="320">
        <v>31.000078133449001</v>
      </c>
      <c r="C78" s="320">
        <v>4.5247400000000004</v>
      </c>
      <c r="D78" s="321">
        <v>-26.475338133449</v>
      </c>
      <c r="E78" s="322">
        <v>0.145958986958</v>
      </c>
      <c r="F78" s="320">
        <v>3.0111781468399998</v>
      </c>
      <c r="G78" s="321">
        <v>2.7602466346029999</v>
      </c>
      <c r="H78" s="323">
        <v>1.06976</v>
      </c>
      <c r="I78" s="320">
        <v>12.056430000000001</v>
      </c>
      <c r="J78" s="321">
        <v>9.2961833653960007</v>
      </c>
      <c r="K78" s="324">
        <v>4.0038913050189997</v>
      </c>
    </row>
    <row r="79" spans="1:11" ht="14.4" customHeight="1" thickBot="1" x14ac:dyDescent="0.35">
      <c r="A79" s="341" t="s">
        <v>270</v>
      </c>
      <c r="B79" s="325">
        <v>32.000038073239999</v>
      </c>
      <c r="C79" s="325">
        <v>27.587399999999999</v>
      </c>
      <c r="D79" s="326">
        <v>-4.4126380732400001</v>
      </c>
      <c r="E79" s="327">
        <v>0.862105224276</v>
      </c>
      <c r="F79" s="325">
        <v>22.993745562008002</v>
      </c>
      <c r="G79" s="326">
        <v>21.077600098506998</v>
      </c>
      <c r="H79" s="328">
        <v>4.9406564584124654E-324</v>
      </c>
      <c r="I79" s="325">
        <v>20.280080000000002</v>
      </c>
      <c r="J79" s="326">
        <v>-0.79752009850700001</v>
      </c>
      <c r="K79" s="331">
        <v>0.88198244802299997</v>
      </c>
    </row>
    <row r="80" spans="1:11" ht="14.4" customHeight="1" thickBot="1" x14ac:dyDescent="0.35">
      <c r="A80" s="342" t="s">
        <v>271</v>
      </c>
      <c r="B80" s="320">
        <v>28.000078314082</v>
      </c>
      <c r="C80" s="320">
        <v>25.245000000000001</v>
      </c>
      <c r="D80" s="321">
        <v>-2.7550783140820001</v>
      </c>
      <c r="E80" s="322">
        <v>0.90160462112999995</v>
      </c>
      <c r="F80" s="320">
        <v>19.994809029540001</v>
      </c>
      <c r="G80" s="321">
        <v>18.328574943745</v>
      </c>
      <c r="H80" s="323">
        <v>4.9406564584124654E-324</v>
      </c>
      <c r="I80" s="320">
        <v>19.98</v>
      </c>
      <c r="J80" s="321">
        <v>1.651425056254</v>
      </c>
      <c r="K80" s="324">
        <v>0.99925935628899998</v>
      </c>
    </row>
    <row r="81" spans="1:11" ht="14.4" customHeight="1" thickBot="1" x14ac:dyDescent="0.35">
      <c r="A81" s="342" t="s">
        <v>272</v>
      </c>
      <c r="B81" s="320">
        <v>3.999959759157</v>
      </c>
      <c r="C81" s="320">
        <v>2.3424</v>
      </c>
      <c r="D81" s="321">
        <v>-1.6575597591569999</v>
      </c>
      <c r="E81" s="322">
        <v>0.585605891318</v>
      </c>
      <c r="F81" s="320">
        <v>2.9989365324669999</v>
      </c>
      <c r="G81" s="321">
        <v>2.7490251547610001</v>
      </c>
      <c r="H81" s="323">
        <v>4.9406564584124654E-324</v>
      </c>
      <c r="I81" s="320">
        <v>0.30008000000000001</v>
      </c>
      <c r="J81" s="321">
        <v>-2.4489451547610002</v>
      </c>
      <c r="K81" s="324">
        <v>0.100062137611</v>
      </c>
    </row>
    <row r="82" spans="1:11" ht="14.4" customHeight="1" thickBot="1" x14ac:dyDescent="0.35">
      <c r="A82" s="341" t="s">
        <v>273</v>
      </c>
      <c r="B82" s="325">
        <v>572.55884552556802</v>
      </c>
      <c r="C82" s="325">
        <v>411.58071000000001</v>
      </c>
      <c r="D82" s="326">
        <v>-160.97813552556801</v>
      </c>
      <c r="E82" s="327">
        <v>0.71884438292399999</v>
      </c>
      <c r="F82" s="325">
        <v>151.56480186949901</v>
      </c>
      <c r="G82" s="326">
        <v>138.93440171370699</v>
      </c>
      <c r="H82" s="328">
        <v>26.761869999999998</v>
      </c>
      <c r="I82" s="325">
        <v>299.15568999999999</v>
      </c>
      <c r="J82" s="326">
        <v>160.221288286293</v>
      </c>
      <c r="K82" s="331">
        <v>1.9737807611660001</v>
      </c>
    </row>
    <row r="83" spans="1:11" ht="14.4" customHeight="1" thickBot="1" x14ac:dyDescent="0.35">
      <c r="A83" s="342" t="s">
        <v>274</v>
      </c>
      <c r="B83" s="320">
        <v>489.99993049653602</v>
      </c>
      <c r="C83" s="320">
        <v>357.42651999999998</v>
      </c>
      <c r="D83" s="321">
        <v>-132.57341049653601</v>
      </c>
      <c r="E83" s="322">
        <v>0.72944198101699997</v>
      </c>
      <c r="F83" s="320">
        <v>98.000099511138998</v>
      </c>
      <c r="G83" s="321">
        <v>89.833424551877997</v>
      </c>
      <c r="H83" s="323">
        <v>22.677330000000001</v>
      </c>
      <c r="I83" s="320">
        <v>254.07016999999999</v>
      </c>
      <c r="J83" s="321">
        <v>164.23674544812201</v>
      </c>
      <c r="K83" s="324">
        <v>2.5925501225750001</v>
      </c>
    </row>
    <row r="84" spans="1:11" ht="14.4" customHeight="1" thickBot="1" x14ac:dyDescent="0.35">
      <c r="A84" s="342" t="s">
        <v>275</v>
      </c>
      <c r="B84" s="320">
        <v>81.814675073843006</v>
      </c>
      <c r="C84" s="320">
        <v>54.15419</v>
      </c>
      <c r="D84" s="321">
        <v>-27.660485073842999</v>
      </c>
      <c r="E84" s="322">
        <v>0.66191291416999998</v>
      </c>
      <c r="F84" s="320">
        <v>53.564702358359</v>
      </c>
      <c r="G84" s="321">
        <v>49.100977161829</v>
      </c>
      <c r="H84" s="323">
        <v>4.0845399999999996</v>
      </c>
      <c r="I84" s="320">
        <v>45.085520000000002</v>
      </c>
      <c r="J84" s="321">
        <v>-4.0154571618289996</v>
      </c>
      <c r="K84" s="324">
        <v>0.84170205405700005</v>
      </c>
    </row>
    <row r="85" spans="1:11" ht="14.4" customHeight="1" thickBot="1" x14ac:dyDescent="0.35">
      <c r="A85" s="341" t="s">
        <v>276</v>
      </c>
      <c r="B85" s="325">
        <v>97.193634147858006</v>
      </c>
      <c r="C85" s="325">
        <v>84.296729999999997</v>
      </c>
      <c r="D85" s="326">
        <v>-12.896904147858001</v>
      </c>
      <c r="E85" s="327">
        <v>0.86730711058400001</v>
      </c>
      <c r="F85" s="325">
        <v>76.074814376017002</v>
      </c>
      <c r="G85" s="326">
        <v>69.735246511349004</v>
      </c>
      <c r="H85" s="328">
        <v>0.21173</v>
      </c>
      <c r="I85" s="325">
        <v>60.501609999999999</v>
      </c>
      <c r="J85" s="326">
        <v>-9.2336365113489993</v>
      </c>
      <c r="K85" s="331">
        <v>0.79529093164700004</v>
      </c>
    </row>
    <row r="86" spans="1:11" ht="14.4" customHeight="1" thickBot="1" x14ac:dyDescent="0.35">
      <c r="A86" s="342" t="s">
        <v>277</v>
      </c>
      <c r="B86" s="320">
        <v>84.193554930608002</v>
      </c>
      <c r="C86" s="320">
        <v>82.296729999999997</v>
      </c>
      <c r="D86" s="321">
        <v>-1.8968249306080001</v>
      </c>
      <c r="E86" s="322">
        <v>0.97747066349400002</v>
      </c>
      <c r="F86" s="320">
        <v>76.074814376017002</v>
      </c>
      <c r="G86" s="321">
        <v>69.735246511349004</v>
      </c>
      <c r="H86" s="323">
        <v>0.21173</v>
      </c>
      <c r="I86" s="320">
        <v>59.768349999999998</v>
      </c>
      <c r="J86" s="321">
        <v>-9.9668965113490007</v>
      </c>
      <c r="K86" s="324">
        <v>0.78565226205500005</v>
      </c>
    </row>
    <row r="87" spans="1:11" ht="14.4" customHeight="1" thickBot="1" x14ac:dyDescent="0.35">
      <c r="A87" s="342" t="s">
        <v>278</v>
      </c>
      <c r="B87" s="320">
        <v>2.0000398795750001</v>
      </c>
      <c r="C87" s="320">
        <v>2</v>
      </c>
      <c r="D87" s="321">
        <v>-3.98795752780678E-5</v>
      </c>
      <c r="E87" s="322">
        <v>0.99998006060900002</v>
      </c>
      <c r="F87" s="320">
        <v>0</v>
      </c>
      <c r="G87" s="321">
        <v>0</v>
      </c>
      <c r="H87" s="323">
        <v>4.9406564584124654E-324</v>
      </c>
      <c r="I87" s="320">
        <v>5.434722104253712E-323</v>
      </c>
      <c r="J87" s="321">
        <v>5.434722104253712E-323</v>
      </c>
      <c r="K87" s="330" t="s">
        <v>198</v>
      </c>
    </row>
    <row r="88" spans="1:11" ht="14.4" customHeight="1" thickBot="1" x14ac:dyDescent="0.35">
      <c r="A88" s="342" t="s">
        <v>279</v>
      </c>
      <c r="B88" s="320">
        <v>4.9406564584124654E-324</v>
      </c>
      <c r="C88" s="320">
        <v>4.9406564584124654E-324</v>
      </c>
      <c r="D88" s="321">
        <v>0</v>
      </c>
      <c r="E88" s="322">
        <v>1</v>
      </c>
      <c r="F88" s="320">
        <v>4.9406564584124654E-324</v>
      </c>
      <c r="G88" s="321">
        <v>0</v>
      </c>
      <c r="H88" s="323">
        <v>4.9406564584124654E-324</v>
      </c>
      <c r="I88" s="320">
        <v>0.73326000000000002</v>
      </c>
      <c r="J88" s="321">
        <v>0.73326000000000002</v>
      </c>
      <c r="K88" s="330" t="s">
        <v>204</v>
      </c>
    </row>
    <row r="89" spans="1:11" ht="14.4" customHeight="1" thickBot="1" x14ac:dyDescent="0.35">
      <c r="A89" s="341" t="s">
        <v>280</v>
      </c>
      <c r="B89" s="325">
        <v>4.9406564584124654E-324</v>
      </c>
      <c r="C89" s="325">
        <v>42.248800000000003</v>
      </c>
      <c r="D89" s="326">
        <v>42.248800000000003</v>
      </c>
      <c r="E89" s="333" t="s">
        <v>204</v>
      </c>
      <c r="F89" s="325">
        <v>0</v>
      </c>
      <c r="G89" s="326">
        <v>0</v>
      </c>
      <c r="H89" s="328">
        <v>4.9406564584124654E-324</v>
      </c>
      <c r="I89" s="325">
        <v>5.434722104253712E-323</v>
      </c>
      <c r="J89" s="326">
        <v>5.434722104253712E-323</v>
      </c>
      <c r="K89" s="329" t="s">
        <v>198</v>
      </c>
    </row>
    <row r="90" spans="1:11" ht="14.4" customHeight="1" thickBot="1" x14ac:dyDescent="0.35">
      <c r="A90" s="342" t="s">
        <v>281</v>
      </c>
      <c r="B90" s="320">
        <v>4.9406564584124654E-324</v>
      </c>
      <c r="C90" s="320">
        <v>17.248799999999999</v>
      </c>
      <c r="D90" s="321">
        <v>17.248799999999999</v>
      </c>
      <c r="E90" s="332" t="s">
        <v>204</v>
      </c>
      <c r="F90" s="320">
        <v>0</v>
      </c>
      <c r="G90" s="321">
        <v>0</v>
      </c>
      <c r="H90" s="323">
        <v>4.9406564584124654E-324</v>
      </c>
      <c r="I90" s="320">
        <v>5.434722104253712E-323</v>
      </c>
      <c r="J90" s="321">
        <v>5.434722104253712E-323</v>
      </c>
      <c r="K90" s="330" t="s">
        <v>198</v>
      </c>
    </row>
    <row r="91" spans="1:11" ht="14.4" customHeight="1" thickBot="1" x14ac:dyDescent="0.35">
      <c r="A91" s="342" t="s">
        <v>282</v>
      </c>
      <c r="B91" s="320">
        <v>4.9406564584124654E-324</v>
      </c>
      <c r="C91" s="320">
        <v>25</v>
      </c>
      <c r="D91" s="321">
        <v>25</v>
      </c>
      <c r="E91" s="332" t="s">
        <v>204</v>
      </c>
      <c r="F91" s="320">
        <v>0</v>
      </c>
      <c r="G91" s="321">
        <v>0</v>
      </c>
      <c r="H91" s="323">
        <v>4.9406564584124654E-324</v>
      </c>
      <c r="I91" s="320">
        <v>5.434722104253712E-323</v>
      </c>
      <c r="J91" s="321">
        <v>5.434722104253712E-323</v>
      </c>
      <c r="K91" s="330" t="s">
        <v>198</v>
      </c>
    </row>
    <row r="92" spans="1:11" ht="14.4" customHeight="1" thickBot="1" x14ac:dyDescent="0.35">
      <c r="A92" s="339" t="s">
        <v>64</v>
      </c>
      <c r="B92" s="320">
        <v>14144.9992683132</v>
      </c>
      <c r="C92" s="320">
        <v>13399.56401</v>
      </c>
      <c r="D92" s="321">
        <v>-745.43525831318402</v>
      </c>
      <c r="E92" s="322">
        <v>0.94730043853799994</v>
      </c>
      <c r="F92" s="320">
        <v>11114.997019341899</v>
      </c>
      <c r="G92" s="321">
        <v>10188.747267730099</v>
      </c>
      <c r="H92" s="323">
        <v>993.64585</v>
      </c>
      <c r="I92" s="320">
        <v>10148.730439999999</v>
      </c>
      <c r="J92" s="321">
        <v>-40.016827730111999</v>
      </c>
      <c r="K92" s="324">
        <v>0.91306641129400001</v>
      </c>
    </row>
    <row r="93" spans="1:11" ht="14.4" customHeight="1" thickBot="1" x14ac:dyDescent="0.35">
      <c r="A93" s="344" t="s">
        <v>283</v>
      </c>
      <c r="B93" s="325">
        <v>10475.999489227899</v>
      </c>
      <c r="C93" s="325">
        <v>10045.541999999999</v>
      </c>
      <c r="D93" s="326">
        <v>-430.45748922791398</v>
      </c>
      <c r="E93" s="327">
        <v>0.95891012693599997</v>
      </c>
      <c r="F93" s="325">
        <v>8255.9999999995507</v>
      </c>
      <c r="G93" s="326">
        <v>7567.9999999995798</v>
      </c>
      <c r="H93" s="328">
        <v>756.87599999999998</v>
      </c>
      <c r="I93" s="325">
        <v>7540.7719999999999</v>
      </c>
      <c r="J93" s="326">
        <v>-27.227999999584998</v>
      </c>
      <c r="K93" s="331">
        <v>0.91336870155000005</v>
      </c>
    </row>
    <row r="94" spans="1:11" ht="14.4" customHeight="1" thickBot="1" x14ac:dyDescent="0.35">
      <c r="A94" s="341" t="s">
        <v>284</v>
      </c>
      <c r="B94" s="325">
        <v>10443.999451154699</v>
      </c>
      <c r="C94" s="325">
        <v>9918.4110000000001</v>
      </c>
      <c r="D94" s="326">
        <v>-525.58845115467602</v>
      </c>
      <c r="E94" s="327">
        <v>0.94967555737499998</v>
      </c>
      <c r="F94" s="325">
        <v>8165.9999999995498</v>
      </c>
      <c r="G94" s="326">
        <v>7485.4999999995898</v>
      </c>
      <c r="H94" s="328">
        <v>746.68700000000001</v>
      </c>
      <c r="I94" s="325">
        <v>7483.6930000000002</v>
      </c>
      <c r="J94" s="326">
        <v>-1.806999999589</v>
      </c>
      <c r="K94" s="331">
        <v>0.916445383296</v>
      </c>
    </row>
    <row r="95" spans="1:11" ht="14.4" customHeight="1" thickBot="1" x14ac:dyDescent="0.35">
      <c r="A95" s="342" t="s">
        <v>285</v>
      </c>
      <c r="B95" s="320">
        <v>10443.999451154699</v>
      </c>
      <c r="C95" s="320">
        <v>9918.4110000000001</v>
      </c>
      <c r="D95" s="321">
        <v>-525.58845115467602</v>
      </c>
      <c r="E95" s="322">
        <v>0.94967555737499998</v>
      </c>
      <c r="F95" s="320">
        <v>8165.9999999995498</v>
      </c>
      <c r="G95" s="321">
        <v>7485.4999999995898</v>
      </c>
      <c r="H95" s="323">
        <v>746.68700000000001</v>
      </c>
      <c r="I95" s="320">
        <v>7483.6930000000002</v>
      </c>
      <c r="J95" s="321">
        <v>-1.806999999589</v>
      </c>
      <c r="K95" s="324">
        <v>0.916445383296</v>
      </c>
    </row>
    <row r="96" spans="1:11" ht="14.4" customHeight="1" thickBot="1" x14ac:dyDescent="0.35">
      <c r="A96" s="341" t="s">
        <v>286</v>
      </c>
      <c r="B96" s="325">
        <v>4.9406564584124654E-324</v>
      </c>
      <c r="C96" s="325">
        <v>5.6840000000000002</v>
      </c>
      <c r="D96" s="326">
        <v>5.6840000000000002</v>
      </c>
      <c r="E96" s="333" t="s">
        <v>204</v>
      </c>
      <c r="F96" s="325">
        <v>0</v>
      </c>
      <c r="G96" s="326">
        <v>0</v>
      </c>
      <c r="H96" s="328">
        <v>0.58899999999999997</v>
      </c>
      <c r="I96" s="325">
        <v>2.8519999999999999</v>
      </c>
      <c r="J96" s="326">
        <v>2.8519999999999999</v>
      </c>
      <c r="K96" s="329" t="s">
        <v>198</v>
      </c>
    </row>
    <row r="97" spans="1:11" ht="14.4" customHeight="1" thickBot="1" x14ac:dyDescent="0.35">
      <c r="A97" s="342" t="s">
        <v>287</v>
      </c>
      <c r="B97" s="320">
        <v>4.9406564584124654E-324</v>
      </c>
      <c r="C97" s="320">
        <v>5.6840000000000002</v>
      </c>
      <c r="D97" s="321">
        <v>5.6840000000000002</v>
      </c>
      <c r="E97" s="332" t="s">
        <v>204</v>
      </c>
      <c r="F97" s="320">
        <v>0</v>
      </c>
      <c r="G97" s="321">
        <v>0</v>
      </c>
      <c r="H97" s="323">
        <v>0.58899999999999997</v>
      </c>
      <c r="I97" s="320">
        <v>2.8519999999999999</v>
      </c>
      <c r="J97" s="321">
        <v>2.8519999999999999</v>
      </c>
      <c r="K97" s="330" t="s">
        <v>198</v>
      </c>
    </row>
    <row r="98" spans="1:11" ht="14.4" customHeight="1" thickBot="1" x14ac:dyDescent="0.35">
      <c r="A98" s="341" t="s">
        <v>288</v>
      </c>
      <c r="B98" s="325">
        <v>4.9406564584124654E-324</v>
      </c>
      <c r="C98" s="325">
        <v>92.95</v>
      </c>
      <c r="D98" s="326">
        <v>92.95</v>
      </c>
      <c r="E98" s="333" t="s">
        <v>204</v>
      </c>
      <c r="F98" s="325">
        <v>89.999999999994998</v>
      </c>
      <c r="G98" s="326">
        <v>82.499999999994998</v>
      </c>
      <c r="H98" s="328">
        <v>9.6</v>
      </c>
      <c r="I98" s="325">
        <v>47.2</v>
      </c>
      <c r="J98" s="326">
        <v>-35.299999999995002</v>
      </c>
      <c r="K98" s="331">
        <v>0.52444444444399996</v>
      </c>
    </row>
    <row r="99" spans="1:11" ht="14.4" customHeight="1" thickBot="1" x14ac:dyDescent="0.35">
      <c r="A99" s="342" t="s">
        <v>289</v>
      </c>
      <c r="B99" s="320">
        <v>4.9406564584124654E-324</v>
      </c>
      <c r="C99" s="320">
        <v>92.95</v>
      </c>
      <c r="D99" s="321">
        <v>92.95</v>
      </c>
      <c r="E99" s="332" t="s">
        <v>204</v>
      </c>
      <c r="F99" s="320">
        <v>89.999999999994998</v>
      </c>
      <c r="G99" s="321">
        <v>82.499999999994998</v>
      </c>
      <c r="H99" s="323">
        <v>9.6</v>
      </c>
      <c r="I99" s="320">
        <v>47.2</v>
      </c>
      <c r="J99" s="321">
        <v>-35.299999999995002</v>
      </c>
      <c r="K99" s="324">
        <v>0.52444444444399996</v>
      </c>
    </row>
    <row r="100" spans="1:11" ht="14.4" customHeight="1" thickBot="1" x14ac:dyDescent="0.35">
      <c r="A100" s="341" t="s">
        <v>290</v>
      </c>
      <c r="B100" s="325">
        <v>32.000038073239999</v>
      </c>
      <c r="C100" s="325">
        <v>28.497</v>
      </c>
      <c r="D100" s="326">
        <v>-3.5030380732399999</v>
      </c>
      <c r="E100" s="327">
        <v>0.89053019045699999</v>
      </c>
      <c r="F100" s="325">
        <v>0</v>
      </c>
      <c r="G100" s="326">
        <v>0</v>
      </c>
      <c r="H100" s="328">
        <v>4.9406564584124654E-324</v>
      </c>
      <c r="I100" s="325">
        <v>7.0270000000000001</v>
      </c>
      <c r="J100" s="326">
        <v>7.0270000000000001</v>
      </c>
      <c r="K100" s="329" t="s">
        <v>198</v>
      </c>
    </row>
    <row r="101" spans="1:11" ht="14.4" customHeight="1" thickBot="1" x14ac:dyDescent="0.35">
      <c r="A101" s="342" t="s">
        <v>291</v>
      </c>
      <c r="B101" s="320">
        <v>32.000038073239999</v>
      </c>
      <c r="C101" s="320">
        <v>28.497</v>
      </c>
      <c r="D101" s="321">
        <v>-3.5030380732399999</v>
      </c>
      <c r="E101" s="322">
        <v>0.89053019045699999</v>
      </c>
      <c r="F101" s="320">
        <v>0</v>
      </c>
      <c r="G101" s="321">
        <v>0</v>
      </c>
      <c r="H101" s="323">
        <v>4.9406564584124654E-324</v>
      </c>
      <c r="I101" s="320">
        <v>7.0270000000000001</v>
      </c>
      <c r="J101" s="321">
        <v>7.0270000000000001</v>
      </c>
      <c r="K101" s="330" t="s">
        <v>198</v>
      </c>
    </row>
    <row r="102" spans="1:11" ht="14.4" customHeight="1" thickBot="1" x14ac:dyDescent="0.35">
      <c r="A102" s="340" t="s">
        <v>292</v>
      </c>
      <c r="B102" s="320">
        <v>3563.99978540744</v>
      </c>
      <c r="C102" s="320">
        <v>3254.55431</v>
      </c>
      <c r="D102" s="321">
        <v>-309.44547540743702</v>
      </c>
      <c r="E102" s="322">
        <v>0.91317466497199995</v>
      </c>
      <c r="F102" s="320">
        <v>2776.9970193424001</v>
      </c>
      <c r="G102" s="321">
        <v>2545.5806010638698</v>
      </c>
      <c r="H102" s="323">
        <v>229.30282</v>
      </c>
      <c r="I102" s="320">
        <v>2533.0511299999998</v>
      </c>
      <c r="J102" s="321">
        <v>-12.529471063866</v>
      </c>
      <c r="K102" s="324">
        <v>0.91215478891599999</v>
      </c>
    </row>
    <row r="103" spans="1:11" ht="14.4" customHeight="1" thickBot="1" x14ac:dyDescent="0.35">
      <c r="A103" s="341" t="s">
        <v>293</v>
      </c>
      <c r="B103" s="325">
        <v>943.99998316066603</v>
      </c>
      <c r="C103" s="325">
        <v>901.49532999999997</v>
      </c>
      <c r="D103" s="326">
        <v>-42.504653160665001</v>
      </c>
      <c r="E103" s="327">
        <v>0.95497388356000001</v>
      </c>
      <c r="F103" s="325">
        <v>734.99999434276594</v>
      </c>
      <c r="G103" s="326">
        <v>673.74999481420195</v>
      </c>
      <c r="H103" s="328">
        <v>68.118319999999997</v>
      </c>
      <c r="I103" s="325">
        <v>677.89532999999994</v>
      </c>
      <c r="J103" s="326">
        <v>4.1453351857970002</v>
      </c>
      <c r="K103" s="331">
        <v>0.92230657852700004</v>
      </c>
    </row>
    <row r="104" spans="1:11" ht="14.4" customHeight="1" thickBot="1" x14ac:dyDescent="0.35">
      <c r="A104" s="342" t="s">
        <v>294</v>
      </c>
      <c r="B104" s="320">
        <v>943.99998316066603</v>
      </c>
      <c r="C104" s="320">
        <v>901.49532999999997</v>
      </c>
      <c r="D104" s="321">
        <v>-42.504653160665001</v>
      </c>
      <c r="E104" s="322">
        <v>0.95497388356000001</v>
      </c>
      <c r="F104" s="320">
        <v>734.99999434276594</v>
      </c>
      <c r="G104" s="321">
        <v>673.74999481420195</v>
      </c>
      <c r="H104" s="323">
        <v>68.118319999999997</v>
      </c>
      <c r="I104" s="320">
        <v>677.89532999999994</v>
      </c>
      <c r="J104" s="321">
        <v>4.1453351857970002</v>
      </c>
      <c r="K104" s="324">
        <v>0.92230657852700004</v>
      </c>
    </row>
    <row r="105" spans="1:11" ht="14.4" customHeight="1" thickBot="1" x14ac:dyDescent="0.35">
      <c r="A105" s="341" t="s">
        <v>295</v>
      </c>
      <c r="B105" s="325">
        <v>2619.9998022467698</v>
      </c>
      <c r="C105" s="325">
        <v>2353.0589799999998</v>
      </c>
      <c r="D105" s="326">
        <v>-266.94082224677101</v>
      </c>
      <c r="E105" s="327">
        <v>0.89811418229100004</v>
      </c>
      <c r="F105" s="325">
        <v>2041.99702499963</v>
      </c>
      <c r="G105" s="326">
        <v>1871.8306062496599</v>
      </c>
      <c r="H105" s="328">
        <v>161.18450000000001</v>
      </c>
      <c r="I105" s="325">
        <v>1855.1558</v>
      </c>
      <c r="J105" s="326">
        <v>-16.674806249664002</v>
      </c>
      <c r="K105" s="331">
        <v>0.90850073594000003</v>
      </c>
    </row>
    <row r="106" spans="1:11" ht="14.4" customHeight="1" thickBot="1" x14ac:dyDescent="0.35">
      <c r="A106" s="342" t="s">
        <v>296</v>
      </c>
      <c r="B106" s="320">
        <v>2619.9998022467698</v>
      </c>
      <c r="C106" s="320">
        <v>2353.0589799999998</v>
      </c>
      <c r="D106" s="321">
        <v>-266.94082224677101</v>
      </c>
      <c r="E106" s="322">
        <v>0.89811418229100004</v>
      </c>
      <c r="F106" s="320">
        <v>2041.99702499963</v>
      </c>
      <c r="G106" s="321">
        <v>1871.8306062496599</v>
      </c>
      <c r="H106" s="323">
        <v>161.18450000000001</v>
      </c>
      <c r="I106" s="320">
        <v>1855.1558</v>
      </c>
      <c r="J106" s="321">
        <v>-16.674806249664002</v>
      </c>
      <c r="K106" s="324">
        <v>0.90850073594000003</v>
      </c>
    </row>
    <row r="107" spans="1:11" ht="14.4" customHeight="1" thickBot="1" x14ac:dyDescent="0.35">
      <c r="A107" s="340" t="s">
        <v>297</v>
      </c>
      <c r="B107" s="320">
        <v>104.999993677829</v>
      </c>
      <c r="C107" s="320">
        <v>99.467699999999994</v>
      </c>
      <c r="D107" s="321">
        <v>-5.5322936778280001</v>
      </c>
      <c r="E107" s="322">
        <v>0.94731148561</v>
      </c>
      <c r="F107" s="320">
        <v>81.999999999994998</v>
      </c>
      <c r="G107" s="321">
        <v>75.166666666661996</v>
      </c>
      <c r="H107" s="323">
        <v>7.4670300000000003</v>
      </c>
      <c r="I107" s="320">
        <v>74.907309999999995</v>
      </c>
      <c r="J107" s="321">
        <v>-0.25935666666200002</v>
      </c>
      <c r="K107" s="324">
        <v>0.91350378048699998</v>
      </c>
    </row>
    <row r="108" spans="1:11" ht="14.4" customHeight="1" thickBot="1" x14ac:dyDescent="0.35">
      <c r="A108" s="341" t="s">
        <v>298</v>
      </c>
      <c r="B108" s="325">
        <v>104.999993677829</v>
      </c>
      <c r="C108" s="325">
        <v>99.467699999999994</v>
      </c>
      <c r="D108" s="326">
        <v>-5.5322936778280001</v>
      </c>
      <c r="E108" s="327">
        <v>0.94731148561</v>
      </c>
      <c r="F108" s="325">
        <v>81.999999999994998</v>
      </c>
      <c r="G108" s="326">
        <v>75.166666666661996</v>
      </c>
      <c r="H108" s="328">
        <v>7.4670300000000003</v>
      </c>
      <c r="I108" s="325">
        <v>74.907309999999995</v>
      </c>
      <c r="J108" s="326">
        <v>-0.25935666666200002</v>
      </c>
      <c r="K108" s="331">
        <v>0.91350378048699998</v>
      </c>
    </row>
    <row r="109" spans="1:11" ht="14.4" customHeight="1" thickBot="1" x14ac:dyDescent="0.35">
      <c r="A109" s="342" t="s">
        <v>299</v>
      </c>
      <c r="B109" s="320">
        <v>104.999993677829</v>
      </c>
      <c r="C109" s="320">
        <v>99.467699999999994</v>
      </c>
      <c r="D109" s="321">
        <v>-5.5322936778280001</v>
      </c>
      <c r="E109" s="322">
        <v>0.94731148561</v>
      </c>
      <c r="F109" s="320">
        <v>81.999999999994998</v>
      </c>
      <c r="G109" s="321">
        <v>75.166666666661996</v>
      </c>
      <c r="H109" s="323">
        <v>7.4670300000000003</v>
      </c>
      <c r="I109" s="320">
        <v>74.907309999999995</v>
      </c>
      <c r="J109" s="321">
        <v>-0.25935666666200002</v>
      </c>
      <c r="K109" s="324">
        <v>0.91350378048699998</v>
      </c>
    </row>
    <row r="110" spans="1:11" ht="14.4" customHeight="1" thickBot="1" x14ac:dyDescent="0.35">
      <c r="A110" s="339" t="s">
        <v>300</v>
      </c>
      <c r="B110" s="320">
        <v>4.9406564584124654E-324</v>
      </c>
      <c r="C110" s="320">
        <v>22.188199999999998</v>
      </c>
      <c r="D110" s="321">
        <v>22.188199999999998</v>
      </c>
      <c r="E110" s="332" t="s">
        <v>204</v>
      </c>
      <c r="F110" s="320">
        <v>0</v>
      </c>
      <c r="G110" s="321">
        <v>0</v>
      </c>
      <c r="H110" s="323">
        <v>4.8550000000000004</v>
      </c>
      <c r="I110" s="320">
        <v>63.570399999999999</v>
      </c>
      <c r="J110" s="321">
        <v>63.570399999999999</v>
      </c>
      <c r="K110" s="330" t="s">
        <v>198</v>
      </c>
    </row>
    <row r="111" spans="1:11" ht="14.4" customHeight="1" thickBot="1" x14ac:dyDescent="0.35">
      <c r="A111" s="340" t="s">
        <v>301</v>
      </c>
      <c r="B111" s="320">
        <v>4.9406564584124654E-324</v>
      </c>
      <c r="C111" s="320">
        <v>4.9406564584124654E-324</v>
      </c>
      <c r="D111" s="321">
        <v>0</v>
      </c>
      <c r="E111" s="322">
        <v>1</v>
      </c>
      <c r="F111" s="320">
        <v>4.9406564584124654E-324</v>
      </c>
      <c r="G111" s="321">
        <v>0</v>
      </c>
      <c r="H111" s="323">
        <v>4.9406564584124654E-324</v>
      </c>
      <c r="I111" s="320">
        <v>22.117000000000001</v>
      </c>
      <c r="J111" s="321">
        <v>22.117000000000001</v>
      </c>
      <c r="K111" s="330" t="s">
        <v>204</v>
      </c>
    </row>
    <row r="112" spans="1:11" ht="14.4" customHeight="1" thickBot="1" x14ac:dyDescent="0.35">
      <c r="A112" s="341" t="s">
        <v>302</v>
      </c>
      <c r="B112" s="325">
        <v>4.9406564584124654E-324</v>
      </c>
      <c r="C112" s="325">
        <v>4.9406564584124654E-324</v>
      </c>
      <c r="D112" s="326">
        <v>0</v>
      </c>
      <c r="E112" s="327">
        <v>1</v>
      </c>
      <c r="F112" s="325">
        <v>4.9406564584124654E-324</v>
      </c>
      <c r="G112" s="326">
        <v>0</v>
      </c>
      <c r="H112" s="328">
        <v>4.9406564584124654E-324</v>
      </c>
      <c r="I112" s="325">
        <v>22.117000000000001</v>
      </c>
      <c r="J112" s="326">
        <v>22.117000000000001</v>
      </c>
      <c r="K112" s="329" t="s">
        <v>204</v>
      </c>
    </row>
    <row r="113" spans="1:11" ht="14.4" customHeight="1" thickBot="1" x14ac:dyDescent="0.35">
      <c r="A113" s="342" t="s">
        <v>303</v>
      </c>
      <c r="B113" s="320">
        <v>4.9406564584124654E-324</v>
      </c>
      <c r="C113" s="320">
        <v>4.9406564584124654E-324</v>
      </c>
      <c r="D113" s="321">
        <v>0</v>
      </c>
      <c r="E113" s="322">
        <v>1</v>
      </c>
      <c r="F113" s="320">
        <v>4.9406564584124654E-324</v>
      </c>
      <c r="G113" s="321">
        <v>0</v>
      </c>
      <c r="H113" s="323">
        <v>4.9406564584124654E-324</v>
      </c>
      <c r="I113" s="320">
        <v>22.117000000000001</v>
      </c>
      <c r="J113" s="321">
        <v>22.117000000000001</v>
      </c>
      <c r="K113" s="330" t="s">
        <v>204</v>
      </c>
    </row>
    <row r="114" spans="1:11" ht="14.4" customHeight="1" thickBot="1" x14ac:dyDescent="0.35">
      <c r="A114" s="340" t="s">
        <v>304</v>
      </c>
      <c r="B114" s="320">
        <v>4.9406564584124654E-324</v>
      </c>
      <c r="C114" s="320">
        <v>22.188199999999998</v>
      </c>
      <c r="D114" s="321">
        <v>22.188199999999998</v>
      </c>
      <c r="E114" s="332" t="s">
        <v>204</v>
      </c>
      <c r="F114" s="320">
        <v>0</v>
      </c>
      <c r="G114" s="321">
        <v>0</v>
      </c>
      <c r="H114" s="323">
        <v>4.8550000000000004</v>
      </c>
      <c r="I114" s="320">
        <v>41.453400000000002</v>
      </c>
      <c r="J114" s="321">
        <v>41.453400000000002</v>
      </c>
      <c r="K114" s="330" t="s">
        <v>198</v>
      </c>
    </row>
    <row r="115" spans="1:11" ht="14.4" customHeight="1" thickBot="1" x14ac:dyDescent="0.35">
      <c r="A115" s="341" t="s">
        <v>305</v>
      </c>
      <c r="B115" s="325">
        <v>4.9406564584124654E-324</v>
      </c>
      <c r="C115" s="325">
        <v>7.7131999999999996</v>
      </c>
      <c r="D115" s="326">
        <v>7.7131999999999996</v>
      </c>
      <c r="E115" s="333" t="s">
        <v>204</v>
      </c>
      <c r="F115" s="325">
        <v>0</v>
      </c>
      <c r="G115" s="326">
        <v>0</v>
      </c>
      <c r="H115" s="328">
        <v>0.2</v>
      </c>
      <c r="I115" s="325">
        <v>29.3034</v>
      </c>
      <c r="J115" s="326">
        <v>29.3034</v>
      </c>
      <c r="K115" s="329" t="s">
        <v>198</v>
      </c>
    </row>
    <row r="116" spans="1:11" ht="14.4" customHeight="1" thickBot="1" x14ac:dyDescent="0.35">
      <c r="A116" s="342" t="s">
        <v>306</v>
      </c>
      <c r="B116" s="320">
        <v>4.9406564584124654E-324</v>
      </c>
      <c r="C116" s="320">
        <v>7.3132000000000001</v>
      </c>
      <c r="D116" s="321">
        <v>7.3132000000000001</v>
      </c>
      <c r="E116" s="332" t="s">
        <v>204</v>
      </c>
      <c r="F116" s="320">
        <v>0</v>
      </c>
      <c r="G116" s="321">
        <v>0</v>
      </c>
      <c r="H116" s="323">
        <v>4.9406564584124654E-324</v>
      </c>
      <c r="I116" s="320">
        <v>1.7034</v>
      </c>
      <c r="J116" s="321">
        <v>1.7034</v>
      </c>
      <c r="K116" s="330" t="s">
        <v>198</v>
      </c>
    </row>
    <row r="117" spans="1:11" ht="14.4" customHeight="1" thickBot="1" x14ac:dyDescent="0.35">
      <c r="A117" s="342" t="s">
        <v>307</v>
      </c>
      <c r="B117" s="320">
        <v>4.9406564584124654E-324</v>
      </c>
      <c r="C117" s="320">
        <v>4.9406564584124654E-324</v>
      </c>
      <c r="D117" s="321">
        <v>0</v>
      </c>
      <c r="E117" s="322">
        <v>1</v>
      </c>
      <c r="F117" s="320">
        <v>4.9406564584124654E-324</v>
      </c>
      <c r="G117" s="321">
        <v>0</v>
      </c>
      <c r="H117" s="323">
        <v>4.9406564584124654E-324</v>
      </c>
      <c r="I117" s="320">
        <v>24</v>
      </c>
      <c r="J117" s="321">
        <v>24</v>
      </c>
      <c r="K117" s="330" t="s">
        <v>204</v>
      </c>
    </row>
    <row r="118" spans="1:11" ht="14.4" customHeight="1" thickBot="1" x14ac:dyDescent="0.35">
      <c r="A118" s="342" t="s">
        <v>308</v>
      </c>
      <c r="B118" s="320">
        <v>4.9406564584124654E-324</v>
      </c>
      <c r="C118" s="320">
        <v>0.4</v>
      </c>
      <c r="D118" s="321">
        <v>0.4</v>
      </c>
      <c r="E118" s="332" t="s">
        <v>204</v>
      </c>
      <c r="F118" s="320">
        <v>0</v>
      </c>
      <c r="G118" s="321">
        <v>0</v>
      </c>
      <c r="H118" s="323">
        <v>0.2</v>
      </c>
      <c r="I118" s="320">
        <v>3.6</v>
      </c>
      <c r="J118" s="321">
        <v>3.6</v>
      </c>
      <c r="K118" s="330" t="s">
        <v>198</v>
      </c>
    </row>
    <row r="119" spans="1:11" ht="14.4" customHeight="1" thickBot="1" x14ac:dyDescent="0.35">
      <c r="A119" s="345" t="s">
        <v>309</v>
      </c>
      <c r="B119" s="320">
        <v>4.9406564584124654E-324</v>
      </c>
      <c r="C119" s="320">
        <v>5.85</v>
      </c>
      <c r="D119" s="321">
        <v>5.85</v>
      </c>
      <c r="E119" s="332" t="s">
        <v>204</v>
      </c>
      <c r="F119" s="320">
        <v>0</v>
      </c>
      <c r="G119" s="321">
        <v>0</v>
      </c>
      <c r="H119" s="323">
        <v>3.8</v>
      </c>
      <c r="I119" s="320">
        <v>10.95</v>
      </c>
      <c r="J119" s="321">
        <v>10.95</v>
      </c>
      <c r="K119" s="330" t="s">
        <v>198</v>
      </c>
    </row>
    <row r="120" spans="1:11" ht="14.4" customHeight="1" thickBot="1" x14ac:dyDescent="0.35">
      <c r="A120" s="342" t="s">
        <v>310</v>
      </c>
      <c r="B120" s="320">
        <v>4.9406564584124654E-324</v>
      </c>
      <c r="C120" s="320">
        <v>5.85</v>
      </c>
      <c r="D120" s="321">
        <v>5.85</v>
      </c>
      <c r="E120" s="332" t="s">
        <v>204</v>
      </c>
      <c r="F120" s="320">
        <v>0</v>
      </c>
      <c r="G120" s="321">
        <v>0</v>
      </c>
      <c r="H120" s="323">
        <v>3.8</v>
      </c>
      <c r="I120" s="320">
        <v>10.95</v>
      </c>
      <c r="J120" s="321">
        <v>10.95</v>
      </c>
      <c r="K120" s="330" t="s">
        <v>198</v>
      </c>
    </row>
    <row r="121" spans="1:11" ht="14.4" customHeight="1" thickBot="1" x14ac:dyDescent="0.35">
      <c r="A121" s="341" t="s">
        <v>311</v>
      </c>
      <c r="B121" s="325">
        <v>4.9406564584124654E-324</v>
      </c>
      <c r="C121" s="325">
        <v>8.625</v>
      </c>
      <c r="D121" s="326">
        <v>8.625</v>
      </c>
      <c r="E121" s="333" t="s">
        <v>204</v>
      </c>
      <c r="F121" s="325">
        <v>0</v>
      </c>
      <c r="G121" s="326">
        <v>0</v>
      </c>
      <c r="H121" s="328">
        <v>0.85499999999999998</v>
      </c>
      <c r="I121" s="325">
        <v>1.2</v>
      </c>
      <c r="J121" s="326">
        <v>1.2</v>
      </c>
      <c r="K121" s="329" t="s">
        <v>198</v>
      </c>
    </row>
    <row r="122" spans="1:11" ht="14.4" customHeight="1" thickBot="1" x14ac:dyDescent="0.35">
      <c r="A122" s="342" t="s">
        <v>312</v>
      </c>
      <c r="B122" s="320">
        <v>4.9406564584124654E-324</v>
      </c>
      <c r="C122" s="320">
        <v>8.625</v>
      </c>
      <c r="D122" s="321">
        <v>8.625</v>
      </c>
      <c r="E122" s="332" t="s">
        <v>204</v>
      </c>
      <c r="F122" s="320">
        <v>0</v>
      </c>
      <c r="G122" s="321">
        <v>0</v>
      </c>
      <c r="H122" s="323">
        <v>0.85499999999999998</v>
      </c>
      <c r="I122" s="320">
        <v>1.2</v>
      </c>
      <c r="J122" s="321">
        <v>1.2</v>
      </c>
      <c r="K122" s="330" t="s">
        <v>198</v>
      </c>
    </row>
    <row r="123" spans="1:11" ht="14.4" customHeight="1" thickBot="1" x14ac:dyDescent="0.35">
      <c r="A123" s="339" t="s">
        <v>313</v>
      </c>
      <c r="B123" s="320">
        <v>1658.19986015786</v>
      </c>
      <c r="C123" s="320">
        <v>1238.7829999999999</v>
      </c>
      <c r="D123" s="321">
        <v>-419.41686015786303</v>
      </c>
      <c r="E123" s="322">
        <v>0.74706495264200001</v>
      </c>
      <c r="F123" s="320">
        <v>623.99999999996601</v>
      </c>
      <c r="G123" s="321">
        <v>571.99999999996896</v>
      </c>
      <c r="H123" s="323">
        <v>76.399000000000001</v>
      </c>
      <c r="I123" s="320">
        <v>745.23500000000001</v>
      </c>
      <c r="J123" s="321">
        <v>173.23500000003099</v>
      </c>
      <c r="K123" s="324">
        <v>1.1942868589740001</v>
      </c>
    </row>
    <row r="124" spans="1:11" ht="14.4" customHeight="1" thickBot="1" x14ac:dyDescent="0.35">
      <c r="A124" s="340" t="s">
        <v>314</v>
      </c>
      <c r="B124" s="320">
        <v>1652.99990047096</v>
      </c>
      <c r="C124" s="320">
        <v>1232.5429999999999</v>
      </c>
      <c r="D124" s="321">
        <v>-420.456900470959</v>
      </c>
      <c r="E124" s="322">
        <v>0.74564009329199998</v>
      </c>
      <c r="F124" s="320">
        <v>623.99999999996601</v>
      </c>
      <c r="G124" s="321">
        <v>571.99999999996896</v>
      </c>
      <c r="H124" s="323">
        <v>66.400000000000006</v>
      </c>
      <c r="I124" s="320">
        <v>689.49199999999996</v>
      </c>
      <c r="J124" s="321">
        <v>117.492000000031</v>
      </c>
      <c r="K124" s="324">
        <v>1.1049551282050001</v>
      </c>
    </row>
    <row r="125" spans="1:11" ht="14.4" customHeight="1" thickBot="1" x14ac:dyDescent="0.35">
      <c r="A125" s="341" t="s">
        <v>315</v>
      </c>
      <c r="B125" s="325">
        <v>1652.99990047096</v>
      </c>
      <c r="C125" s="325">
        <v>1232.5429999999999</v>
      </c>
      <c r="D125" s="326">
        <v>-420.456900470959</v>
      </c>
      <c r="E125" s="327">
        <v>0.74564009329199998</v>
      </c>
      <c r="F125" s="325">
        <v>623.99999999996601</v>
      </c>
      <c r="G125" s="326">
        <v>571.99999999996896</v>
      </c>
      <c r="H125" s="328">
        <v>66.400000000000006</v>
      </c>
      <c r="I125" s="325">
        <v>689.49199999999996</v>
      </c>
      <c r="J125" s="326">
        <v>117.492000000031</v>
      </c>
      <c r="K125" s="331">
        <v>1.1049551282050001</v>
      </c>
    </row>
    <row r="126" spans="1:11" ht="14.4" customHeight="1" thickBot="1" x14ac:dyDescent="0.35">
      <c r="A126" s="342" t="s">
        <v>316</v>
      </c>
      <c r="B126" s="320">
        <v>234.99994585038101</v>
      </c>
      <c r="C126" s="320">
        <v>129.63800000000001</v>
      </c>
      <c r="D126" s="321">
        <v>-105.36194585038101</v>
      </c>
      <c r="E126" s="322">
        <v>0.55165119094299997</v>
      </c>
      <c r="F126" s="320">
        <v>17.999999999999002</v>
      </c>
      <c r="G126" s="321">
        <v>16.499999999999002</v>
      </c>
      <c r="H126" s="323">
        <v>3.8809999999999998</v>
      </c>
      <c r="I126" s="320">
        <v>36.588999999999999</v>
      </c>
      <c r="J126" s="321">
        <v>20.088999999999999</v>
      </c>
      <c r="K126" s="324">
        <v>2.0327222222220001</v>
      </c>
    </row>
    <row r="127" spans="1:11" ht="14.4" customHeight="1" thickBot="1" x14ac:dyDescent="0.35">
      <c r="A127" s="342" t="s">
        <v>317</v>
      </c>
      <c r="B127" s="320">
        <v>72.999955604587996</v>
      </c>
      <c r="C127" s="320">
        <v>68.251000000000005</v>
      </c>
      <c r="D127" s="321">
        <v>-4.7489556045869996</v>
      </c>
      <c r="E127" s="322">
        <v>0.93494577407199997</v>
      </c>
      <c r="F127" s="320">
        <v>62.999999999996</v>
      </c>
      <c r="G127" s="321">
        <v>57.749999999996</v>
      </c>
      <c r="H127" s="323">
        <v>5.2619999999999996</v>
      </c>
      <c r="I127" s="320">
        <v>57.881999999999998</v>
      </c>
      <c r="J127" s="321">
        <v>0.132000000003</v>
      </c>
      <c r="K127" s="324">
        <v>0.91876190476099995</v>
      </c>
    </row>
    <row r="128" spans="1:11" ht="14.4" customHeight="1" thickBot="1" x14ac:dyDescent="0.35">
      <c r="A128" s="342" t="s">
        <v>318</v>
      </c>
      <c r="B128" s="320">
        <v>3.999959759157</v>
      </c>
      <c r="C128" s="320">
        <v>3.996</v>
      </c>
      <c r="D128" s="321">
        <v>-3.959759157E-3</v>
      </c>
      <c r="E128" s="322">
        <v>0.99901005025099998</v>
      </c>
      <c r="F128" s="320">
        <v>3.9999999999989999</v>
      </c>
      <c r="G128" s="321">
        <v>3.6666666666659999</v>
      </c>
      <c r="H128" s="323">
        <v>0.316</v>
      </c>
      <c r="I128" s="320">
        <v>3.4820000000000002</v>
      </c>
      <c r="J128" s="321">
        <v>-0.18466666666600001</v>
      </c>
      <c r="K128" s="324">
        <v>0.87050000000000005</v>
      </c>
    </row>
    <row r="129" spans="1:11" ht="14.4" customHeight="1" thickBot="1" x14ac:dyDescent="0.35">
      <c r="A129" s="342" t="s">
        <v>319</v>
      </c>
      <c r="B129" s="320">
        <v>763.99999399867397</v>
      </c>
      <c r="C129" s="320">
        <v>498.13900000000001</v>
      </c>
      <c r="D129" s="321">
        <v>-265.86099399867402</v>
      </c>
      <c r="E129" s="322">
        <v>0.65201440302699998</v>
      </c>
      <c r="F129" s="320">
        <v>150.99999999999201</v>
      </c>
      <c r="G129" s="321">
        <v>138.41666666665901</v>
      </c>
      <c r="H129" s="323">
        <v>24.616</v>
      </c>
      <c r="I129" s="320">
        <v>235.89400000000001</v>
      </c>
      <c r="J129" s="321">
        <v>97.477333333339999</v>
      </c>
      <c r="K129" s="324">
        <v>1.5622119205289999</v>
      </c>
    </row>
    <row r="130" spans="1:11" ht="14.4" customHeight="1" thickBot="1" x14ac:dyDescent="0.35">
      <c r="A130" s="342" t="s">
        <v>320</v>
      </c>
      <c r="B130" s="320">
        <v>473.99997145991199</v>
      </c>
      <c r="C130" s="320">
        <v>444.87700000000001</v>
      </c>
      <c r="D130" s="321">
        <v>-29.122971459911</v>
      </c>
      <c r="E130" s="322">
        <v>0.93855912824099996</v>
      </c>
      <c r="F130" s="320">
        <v>318.999999999983</v>
      </c>
      <c r="G130" s="321">
        <v>292.416666666651</v>
      </c>
      <c r="H130" s="323">
        <v>26.591000000000001</v>
      </c>
      <c r="I130" s="320">
        <v>292.55799999999999</v>
      </c>
      <c r="J130" s="321">
        <v>0.141333333349</v>
      </c>
      <c r="K130" s="324">
        <v>0.917109717868</v>
      </c>
    </row>
    <row r="131" spans="1:11" ht="14.4" customHeight="1" thickBot="1" x14ac:dyDescent="0.35">
      <c r="A131" s="342" t="s">
        <v>321</v>
      </c>
      <c r="B131" s="320">
        <v>103.00007379824601</v>
      </c>
      <c r="C131" s="320">
        <v>87.641999999999996</v>
      </c>
      <c r="D131" s="321">
        <v>-15.358073798246</v>
      </c>
      <c r="E131" s="322">
        <v>0.85089259422899999</v>
      </c>
      <c r="F131" s="320">
        <v>68.999999999996007</v>
      </c>
      <c r="G131" s="321">
        <v>63.249999999996</v>
      </c>
      <c r="H131" s="323">
        <v>5.734</v>
      </c>
      <c r="I131" s="320">
        <v>63.087000000000003</v>
      </c>
      <c r="J131" s="321">
        <v>-0.16299999999600001</v>
      </c>
      <c r="K131" s="324">
        <v>0.91430434782600001</v>
      </c>
    </row>
    <row r="132" spans="1:11" ht="14.4" customHeight="1" thickBot="1" x14ac:dyDescent="0.35">
      <c r="A132" s="340" t="s">
        <v>322</v>
      </c>
      <c r="B132" s="320">
        <v>5.1999596869040001</v>
      </c>
      <c r="C132" s="320">
        <v>6.24</v>
      </c>
      <c r="D132" s="321">
        <v>1.040040313095</v>
      </c>
      <c r="E132" s="322">
        <v>1.200009303094</v>
      </c>
      <c r="F132" s="320">
        <v>0</v>
      </c>
      <c r="G132" s="321">
        <v>0</v>
      </c>
      <c r="H132" s="323">
        <v>9.9990000000000006</v>
      </c>
      <c r="I132" s="320">
        <v>55.743000000000002</v>
      </c>
      <c r="J132" s="321">
        <v>55.743000000000002</v>
      </c>
      <c r="K132" s="330" t="s">
        <v>198</v>
      </c>
    </row>
    <row r="133" spans="1:11" ht="14.4" customHeight="1" thickBot="1" x14ac:dyDescent="0.35">
      <c r="A133" s="341" t="s">
        <v>323</v>
      </c>
      <c r="B133" s="325">
        <v>5.1999596869040001</v>
      </c>
      <c r="C133" s="325">
        <v>4.9406564584124654E-324</v>
      </c>
      <c r="D133" s="326">
        <v>-5.1999596869040001</v>
      </c>
      <c r="E133" s="327">
        <v>0</v>
      </c>
      <c r="F133" s="325">
        <v>0</v>
      </c>
      <c r="G133" s="326">
        <v>0</v>
      </c>
      <c r="H133" s="328">
        <v>4.9406564584124654E-324</v>
      </c>
      <c r="I133" s="325">
        <v>45.744</v>
      </c>
      <c r="J133" s="326">
        <v>45.744</v>
      </c>
      <c r="K133" s="329" t="s">
        <v>198</v>
      </c>
    </row>
    <row r="134" spans="1:11" ht="14.4" customHeight="1" thickBot="1" x14ac:dyDescent="0.35">
      <c r="A134" s="342" t="s">
        <v>324</v>
      </c>
      <c r="B134" s="320">
        <v>4.9406564584124654E-324</v>
      </c>
      <c r="C134" s="320">
        <v>4.9406564584124654E-324</v>
      </c>
      <c r="D134" s="321">
        <v>0</v>
      </c>
      <c r="E134" s="322">
        <v>1</v>
      </c>
      <c r="F134" s="320">
        <v>4.9406564584124654E-324</v>
      </c>
      <c r="G134" s="321">
        <v>0</v>
      </c>
      <c r="H134" s="323">
        <v>4.9406564584124654E-324</v>
      </c>
      <c r="I134" s="320">
        <v>45.744</v>
      </c>
      <c r="J134" s="321">
        <v>45.744</v>
      </c>
      <c r="K134" s="330" t="s">
        <v>204</v>
      </c>
    </row>
    <row r="135" spans="1:11" ht="14.4" customHeight="1" thickBot="1" x14ac:dyDescent="0.35">
      <c r="A135" s="341" t="s">
        <v>325</v>
      </c>
      <c r="B135" s="325">
        <v>4.9406564584124654E-324</v>
      </c>
      <c r="C135" s="325">
        <v>6.24</v>
      </c>
      <c r="D135" s="326">
        <v>6.24</v>
      </c>
      <c r="E135" s="333" t="s">
        <v>204</v>
      </c>
      <c r="F135" s="325">
        <v>0</v>
      </c>
      <c r="G135" s="326">
        <v>0</v>
      </c>
      <c r="H135" s="328">
        <v>3.5089999999999999</v>
      </c>
      <c r="I135" s="325">
        <v>3.5089999999999999</v>
      </c>
      <c r="J135" s="326">
        <v>3.5089999999999999</v>
      </c>
      <c r="K135" s="329" t="s">
        <v>198</v>
      </c>
    </row>
    <row r="136" spans="1:11" ht="14.4" customHeight="1" thickBot="1" x14ac:dyDescent="0.35">
      <c r="A136" s="342" t="s">
        <v>326</v>
      </c>
      <c r="B136" s="320">
        <v>4.9406564584124654E-324</v>
      </c>
      <c r="C136" s="320">
        <v>6.24</v>
      </c>
      <c r="D136" s="321">
        <v>6.24</v>
      </c>
      <c r="E136" s="332" t="s">
        <v>204</v>
      </c>
      <c r="F136" s="320">
        <v>0</v>
      </c>
      <c r="G136" s="321">
        <v>0</v>
      </c>
      <c r="H136" s="323">
        <v>3.5089999999999999</v>
      </c>
      <c r="I136" s="320">
        <v>3.5089999999999999</v>
      </c>
      <c r="J136" s="321">
        <v>3.5089999999999999</v>
      </c>
      <c r="K136" s="330" t="s">
        <v>198</v>
      </c>
    </row>
    <row r="137" spans="1:11" ht="14.4" customHeight="1" thickBot="1" x14ac:dyDescent="0.35">
      <c r="A137" s="341" t="s">
        <v>327</v>
      </c>
      <c r="B137" s="325">
        <v>4.9406564584124654E-324</v>
      </c>
      <c r="C137" s="325">
        <v>4.9406564584124654E-324</v>
      </c>
      <c r="D137" s="326">
        <v>0</v>
      </c>
      <c r="E137" s="327">
        <v>1</v>
      </c>
      <c r="F137" s="325">
        <v>4.9406564584124654E-324</v>
      </c>
      <c r="G137" s="326">
        <v>0</v>
      </c>
      <c r="H137" s="328">
        <v>6.49</v>
      </c>
      <c r="I137" s="325">
        <v>6.49</v>
      </c>
      <c r="J137" s="326">
        <v>6.49</v>
      </c>
      <c r="K137" s="329" t="s">
        <v>204</v>
      </c>
    </row>
    <row r="138" spans="1:11" ht="14.4" customHeight="1" thickBot="1" x14ac:dyDescent="0.35">
      <c r="A138" s="342" t="s">
        <v>328</v>
      </c>
      <c r="B138" s="320">
        <v>4.9406564584124654E-324</v>
      </c>
      <c r="C138" s="320">
        <v>4.9406564584124654E-324</v>
      </c>
      <c r="D138" s="321">
        <v>0</v>
      </c>
      <c r="E138" s="322">
        <v>1</v>
      </c>
      <c r="F138" s="320">
        <v>4.9406564584124654E-324</v>
      </c>
      <c r="G138" s="321">
        <v>0</v>
      </c>
      <c r="H138" s="323">
        <v>6.49</v>
      </c>
      <c r="I138" s="320">
        <v>6.49</v>
      </c>
      <c r="J138" s="321">
        <v>6.49</v>
      </c>
      <c r="K138" s="330" t="s">
        <v>204</v>
      </c>
    </row>
    <row r="139" spans="1:11" ht="14.4" customHeight="1" thickBot="1" x14ac:dyDescent="0.35">
      <c r="A139" s="339" t="s">
        <v>329</v>
      </c>
      <c r="B139" s="320">
        <v>4.9406564584124654E-324</v>
      </c>
      <c r="C139" s="320">
        <v>0.27316000000000001</v>
      </c>
      <c r="D139" s="321">
        <v>0.27316000000000001</v>
      </c>
      <c r="E139" s="332" t="s">
        <v>204</v>
      </c>
      <c r="F139" s="320">
        <v>0</v>
      </c>
      <c r="G139" s="321">
        <v>0</v>
      </c>
      <c r="H139" s="323">
        <v>4.9406564584124654E-324</v>
      </c>
      <c r="I139" s="320">
        <v>5.434722104253712E-323</v>
      </c>
      <c r="J139" s="321">
        <v>5.434722104253712E-323</v>
      </c>
      <c r="K139" s="330" t="s">
        <v>198</v>
      </c>
    </row>
    <row r="140" spans="1:11" ht="14.4" customHeight="1" thickBot="1" x14ac:dyDescent="0.35">
      <c r="A140" s="340" t="s">
        <v>330</v>
      </c>
      <c r="B140" s="320">
        <v>4.9406564584124654E-324</v>
      </c>
      <c r="C140" s="320">
        <v>0.27316000000000001</v>
      </c>
      <c r="D140" s="321">
        <v>0.27316000000000001</v>
      </c>
      <c r="E140" s="332" t="s">
        <v>204</v>
      </c>
      <c r="F140" s="320">
        <v>0</v>
      </c>
      <c r="G140" s="321">
        <v>0</v>
      </c>
      <c r="H140" s="323">
        <v>4.9406564584124654E-324</v>
      </c>
      <c r="I140" s="320">
        <v>5.434722104253712E-323</v>
      </c>
      <c r="J140" s="321">
        <v>5.434722104253712E-323</v>
      </c>
      <c r="K140" s="330" t="s">
        <v>198</v>
      </c>
    </row>
    <row r="141" spans="1:11" ht="14.4" customHeight="1" thickBot="1" x14ac:dyDescent="0.35">
      <c r="A141" s="341" t="s">
        <v>331</v>
      </c>
      <c r="B141" s="325">
        <v>4.9406564584124654E-324</v>
      </c>
      <c r="C141" s="325">
        <v>0.27316000000000001</v>
      </c>
      <c r="D141" s="326">
        <v>0.27316000000000001</v>
      </c>
      <c r="E141" s="333" t="s">
        <v>204</v>
      </c>
      <c r="F141" s="325">
        <v>0</v>
      </c>
      <c r="G141" s="326">
        <v>0</v>
      </c>
      <c r="H141" s="328">
        <v>4.9406564584124654E-324</v>
      </c>
      <c r="I141" s="325">
        <v>5.434722104253712E-323</v>
      </c>
      <c r="J141" s="326">
        <v>5.434722104253712E-323</v>
      </c>
      <c r="K141" s="329" t="s">
        <v>198</v>
      </c>
    </row>
    <row r="142" spans="1:11" ht="14.4" customHeight="1" thickBot="1" x14ac:dyDescent="0.35">
      <c r="A142" s="342" t="s">
        <v>332</v>
      </c>
      <c r="B142" s="320">
        <v>4.9406564584124654E-324</v>
      </c>
      <c r="C142" s="320">
        <v>0.27316000000000001</v>
      </c>
      <c r="D142" s="321">
        <v>0.27316000000000001</v>
      </c>
      <c r="E142" s="332" t="s">
        <v>204</v>
      </c>
      <c r="F142" s="320">
        <v>0</v>
      </c>
      <c r="G142" s="321">
        <v>0</v>
      </c>
      <c r="H142" s="323">
        <v>4.9406564584124654E-324</v>
      </c>
      <c r="I142" s="320">
        <v>5.434722104253712E-323</v>
      </c>
      <c r="J142" s="321">
        <v>5.434722104253712E-323</v>
      </c>
      <c r="K142" s="330" t="s">
        <v>198</v>
      </c>
    </row>
    <row r="143" spans="1:11" ht="14.4" customHeight="1" thickBot="1" x14ac:dyDescent="0.35">
      <c r="A143" s="338" t="s">
        <v>333</v>
      </c>
      <c r="B143" s="320">
        <v>18521.7248160995</v>
      </c>
      <c r="C143" s="320">
        <v>10419.550113016399</v>
      </c>
      <c r="D143" s="321">
        <v>-8102.1747030831502</v>
      </c>
      <c r="E143" s="322">
        <v>0.56255830471799995</v>
      </c>
      <c r="F143" s="320">
        <v>6861.65846268922</v>
      </c>
      <c r="G143" s="321">
        <v>6289.8535907984497</v>
      </c>
      <c r="H143" s="323">
        <v>380.49335000000002</v>
      </c>
      <c r="I143" s="320">
        <v>3955.9741100000001</v>
      </c>
      <c r="J143" s="321">
        <v>-2333.87948079845</v>
      </c>
      <c r="K143" s="324">
        <v>0.57653322903000004</v>
      </c>
    </row>
    <row r="144" spans="1:11" ht="14.4" customHeight="1" thickBot="1" x14ac:dyDescent="0.35">
      <c r="A144" s="339" t="s">
        <v>334</v>
      </c>
      <c r="B144" s="320">
        <v>18369.277717242501</v>
      </c>
      <c r="C144" s="320">
        <v>10310.538450752099</v>
      </c>
      <c r="D144" s="321">
        <v>-8058.73926649035</v>
      </c>
      <c r="E144" s="322">
        <v>0.56129253471200002</v>
      </c>
      <c r="F144" s="320">
        <v>6685.9848733314102</v>
      </c>
      <c r="G144" s="321">
        <v>6128.81946722046</v>
      </c>
      <c r="H144" s="323">
        <v>375.53800999999999</v>
      </c>
      <c r="I144" s="320">
        <v>3872.4948399999998</v>
      </c>
      <c r="J144" s="321">
        <v>-2256.3246272204601</v>
      </c>
      <c r="K144" s="324">
        <v>0.57919587216599999</v>
      </c>
    </row>
    <row r="145" spans="1:11" ht="14.4" customHeight="1" thickBot="1" x14ac:dyDescent="0.35">
      <c r="A145" s="340" t="s">
        <v>335</v>
      </c>
      <c r="B145" s="320">
        <v>18369.277717242501</v>
      </c>
      <c r="C145" s="320">
        <v>10310.538450752099</v>
      </c>
      <c r="D145" s="321">
        <v>-8058.73926649035</v>
      </c>
      <c r="E145" s="322">
        <v>0.56129253471200002</v>
      </c>
      <c r="F145" s="320">
        <v>6685.9848733314102</v>
      </c>
      <c r="G145" s="321">
        <v>6128.81946722046</v>
      </c>
      <c r="H145" s="323">
        <v>375.53800999999999</v>
      </c>
      <c r="I145" s="320">
        <v>3872.4948399999998</v>
      </c>
      <c r="J145" s="321">
        <v>-2256.3246272204601</v>
      </c>
      <c r="K145" s="324">
        <v>0.57919587216599999</v>
      </c>
    </row>
    <row r="146" spans="1:11" ht="14.4" customHeight="1" thickBot="1" x14ac:dyDescent="0.35">
      <c r="A146" s="341" t="s">
        <v>336</v>
      </c>
      <c r="B146" s="325">
        <v>5085.2773054511399</v>
      </c>
      <c r="C146" s="325">
        <v>3471.2559507218102</v>
      </c>
      <c r="D146" s="326">
        <v>-1614.0213547293299</v>
      </c>
      <c r="E146" s="327">
        <v>0.68260897925800001</v>
      </c>
      <c r="F146" s="325">
        <v>2008.9847265451699</v>
      </c>
      <c r="G146" s="326">
        <v>1841.5693326664</v>
      </c>
      <c r="H146" s="328">
        <v>197.61618999999999</v>
      </c>
      <c r="I146" s="325">
        <v>1764.7414699999999</v>
      </c>
      <c r="J146" s="326">
        <v>-76.827862666404997</v>
      </c>
      <c r="K146" s="331">
        <v>0.87842453289</v>
      </c>
    </row>
    <row r="147" spans="1:11" ht="14.4" customHeight="1" thickBot="1" x14ac:dyDescent="0.35">
      <c r="A147" s="342" t="s">
        <v>337</v>
      </c>
      <c r="B147" s="320">
        <v>6.8997604008710001</v>
      </c>
      <c r="C147" s="320">
        <v>12.488799024261001</v>
      </c>
      <c r="D147" s="321">
        <v>5.5890386233899996</v>
      </c>
      <c r="E147" s="322">
        <v>1.8100337256179999</v>
      </c>
      <c r="F147" s="320">
        <v>12.015363470263001</v>
      </c>
      <c r="G147" s="321">
        <v>11.014083181074</v>
      </c>
      <c r="H147" s="323">
        <v>0.83467000000000002</v>
      </c>
      <c r="I147" s="320">
        <v>8.73428</v>
      </c>
      <c r="J147" s="321">
        <v>-2.279803181074</v>
      </c>
      <c r="K147" s="324">
        <v>0.72692599117900003</v>
      </c>
    </row>
    <row r="148" spans="1:11" ht="14.4" customHeight="1" thickBot="1" x14ac:dyDescent="0.35">
      <c r="A148" s="342" t="s">
        <v>338</v>
      </c>
      <c r="B148" s="320">
        <v>0.88904005165199995</v>
      </c>
      <c r="C148" s="320">
        <v>1.2213199091319999</v>
      </c>
      <c r="D148" s="321">
        <v>0.33227985747900002</v>
      </c>
      <c r="E148" s="322">
        <v>1.3737512802280001</v>
      </c>
      <c r="F148" s="320">
        <v>1.0001496245649999</v>
      </c>
      <c r="G148" s="321">
        <v>0.91680382251799997</v>
      </c>
      <c r="H148" s="323">
        <v>4.9406564584124654E-324</v>
      </c>
      <c r="I148" s="320">
        <v>0.55786000000000002</v>
      </c>
      <c r="J148" s="321">
        <v>-0.358943822518</v>
      </c>
      <c r="K148" s="324">
        <v>0.55777654292699996</v>
      </c>
    </row>
    <row r="149" spans="1:11" ht="14.4" customHeight="1" thickBot="1" x14ac:dyDescent="0.35">
      <c r="A149" s="342" t="s">
        <v>339</v>
      </c>
      <c r="B149" s="320">
        <v>14.082710818195</v>
      </c>
      <c r="C149" s="320">
        <v>128.773388497246</v>
      </c>
      <c r="D149" s="321">
        <v>114.69067767905101</v>
      </c>
      <c r="E149" s="322">
        <v>9.1440767448589995</v>
      </c>
      <c r="F149" s="320">
        <v>19.964248366387</v>
      </c>
      <c r="G149" s="321">
        <v>18.300561002521</v>
      </c>
      <c r="H149" s="323">
        <v>4.9406564584124654E-324</v>
      </c>
      <c r="I149" s="320">
        <v>14.609920000000001</v>
      </c>
      <c r="J149" s="321">
        <v>-3.6906410025210001</v>
      </c>
      <c r="K149" s="324">
        <v>0.73180415970900003</v>
      </c>
    </row>
    <row r="150" spans="1:11" ht="14.4" customHeight="1" thickBot="1" x14ac:dyDescent="0.35">
      <c r="A150" s="342" t="s">
        <v>340</v>
      </c>
      <c r="B150" s="320">
        <v>11.000040639093999</v>
      </c>
      <c r="C150" s="320">
        <v>2.2294797958429999</v>
      </c>
      <c r="D150" s="321">
        <v>-8.7705608432499993</v>
      </c>
      <c r="E150" s="322">
        <v>0.20267923264900001</v>
      </c>
      <c r="F150" s="320">
        <v>0</v>
      </c>
      <c r="G150" s="321">
        <v>0</v>
      </c>
      <c r="H150" s="323">
        <v>4.9406564584124654E-324</v>
      </c>
      <c r="I150" s="320">
        <v>5.434722104253712E-323</v>
      </c>
      <c r="J150" s="321">
        <v>5.434722104253712E-323</v>
      </c>
      <c r="K150" s="330" t="s">
        <v>198</v>
      </c>
    </row>
    <row r="151" spans="1:11" ht="14.4" customHeight="1" thickBot="1" x14ac:dyDescent="0.35">
      <c r="A151" s="342" t="s">
        <v>341</v>
      </c>
      <c r="B151" s="320">
        <v>275.917966030645</v>
      </c>
      <c r="C151" s="320">
        <v>88.072673439726998</v>
      </c>
      <c r="D151" s="321">
        <v>-187.84529259091801</v>
      </c>
      <c r="E151" s="322">
        <v>0.31919876297499999</v>
      </c>
      <c r="F151" s="320">
        <v>34.624691009811002</v>
      </c>
      <c r="G151" s="321">
        <v>31.739300092326999</v>
      </c>
      <c r="H151" s="323">
        <v>4.9406564584124654E-324</v>
      </c>
      <c r="I151" s="320">
        <v>32.748820000000002</v>
      </c>
      <c r="J151" s="321">
        <v>1.0095199076729999</v>
      </c>
      <c r="K151" s="324">
        <v>0.94582273646000004</v>
      </c>
    </row>
    <row r="152" spans="1:11" ht="14.4" customHeight="1" thickBot="1" x14ac:dyDescent="0.35">
      <c r="A152" s="342" t="s">
        <v>342</v>
      </c>
      <c r="B152" s="320">
        <v>4776.4877875106804</v>
      </c>
      <c r="C152" s="320">
        <v>3238.4702900555999</v>
      </c>
      <c r="D152" s="321">
        <v>-1538.01749745508</v>
      </c>
      <c r="E152" s="322">
        <v>0.67800242230700003</v>
      </c>
      <c r="F152" s="320">
        <v>1941.3802740741401</v>
      </c>
      <c r="G152" s="321">
        <v>1779.59858456796</v>
      </c>
      <c r="H152" s="323">
        <v>196.78152</v>
      </c>
      <c r="I152" s="320">
        <v>1708.09059</v>
      </c>
      <c r="J152" s="321">
        <v>-71.507994567962001</v>
      </c>
      <c r="K152" s="324">
        <v>0.87983308206499999</v>
      </c>
    </row>
    <row r="153" spans="1:11" ht="14.4" customHeight="1" thickBot="1" x14ac:dyDescent="0.35">
      <c r="A153" s="341" t="s">
        <v>343</v>
      </c>
      <c r="B153" s="325">
        <v>122.99988714620901</v>
      </c>
      <c r="C153" s="325">
        <v>46.561235988062002</v>
      </c>
      <c r="D153" s="326">
        <v>-76.438651158146001</v>
      </c>
      <c r="E153" s="327">
        <v>0.37854698136999998</v>
      </c>
      <c r="F153" s="325">
        <v>132.001836084649</v>
      </c>
      <c r="G153" s="326">
        <v>121.001683077595</v>
      </c>
      <c r="H153" s="328">
        <v>8.6767699999999994</v>
      </c>
      <c r="I153" s="325">
        <v>29.405159999999999</v>
      </c>
      <c r="J153" s="326">
        <v>-91.596523077594995</v>
      </c>
      <c r="K153" s="331">
        <v>0.22276326505899999</v>
      </c>
    </row>
    <row r="154" spans="1:11" ht="14.4" customHeight="1" thickBot="1" x14ac:dyDescent="0.35">
      <c r="A154" s="342" t="s">
        <v>344</v>
      </c>
      <c r="B154" s="320">
        <v>122.99988714620901</v>
      </c>
      <c r="C154" s="320">
        <v>46.561235988062002</v>
      </c>
      <c r="D154" s="321">
        <v>-76.438651158146001</v>
      </c>
      <c r="E154" s="322">
        <v>0.37854698136999998</v>
      </c>
      <c r="F154" s="320">
        <v>131.00183637395</v>
      </c>
      <c r="G154" s="321">
        <v>120.085016676121</v>
      </c>
      <c r="H154" s="323">
        <v>8.6767699999999994</v>
      </c>
      <c r="I154" s="320">
        <v>29.367760000000001</v>
      </c>
      <c r="J154" s="321">
        <v>-90.717256676120002</v>
      </c>
      <c r="K154" s="324">
        <v>0.22417823148800001</v>
      </c>
    </row>
    <row r="155" spans="1:11" ht="14.4" customHeight="1" thickBot="1" x14ac:dyDescent="0.35">
      <c r="A155" s="342" t="s">
        <v>345</v>
      </c>
      <c r="B155" s="320">
        <v>4.9406564584124654E-324</v>
      </c>
      <c r="C155" s="320">
        <v>4.9406564584124654E-324</v>
      </c>
      <c r="D155" s="321">
        <v>0</v>
      </c>
      <c r="E155" s="322">
        <v>1</v>
      </c>
      <c r="F155" s="320">
        <v>0.99999971069899996</v>
      </c>
      <c r="G155" s="321">
        <v>0.91666640147400003</v>
      </c>
      <c r="H155" s="323">
        <v>4.9406564584124654E-324</v>
      </c>
      <c r="I155" s="320">
        <v>3.7400000000000003E-2</v>
      </c>
      <c r="J155" s="321">
        <v>-0.87926640147400004</v>
      </c>
      <c r="K155" s="324">
        <v>3.7400010818999997E-2</v>
      </c>
    </row>
    <row r="156" spans="1:11" ht="14.4" customHeight="1" thickBot="1" x14ac:dyDescent="0.35">
      <c r="A156" s="341" t="s">
        <v>346</v>
      </c>
      <c r="B156" s="325">
        <v>3.0000001742969999</v>
      </c>
      <c r="C156" s="325">
        <v>14.217488698087999</v>
      </c>
      <c r="D156" s="326">
        <v>11.217488523789999</v>
      </c>
      <c r="E156" s="327">
        <v>4.7391626240200004</v>
      </c>
      <c r="F156" s="325">
        <v>65.997999064075003</v>
      </c>
      <c r="G156" s="326">
        <v>60.498165808735003</v>
      </c>
      <c r="H156" s="328">
        <v>4.9406564584124654E-324</v>
      </c>
      <c r="I156" s="325">
        <v>0.56159999999999999</v>
      </c>
      <c r="J156" s="326">
        <v>-59.936565808734997</v>
      </c>
      <c r="K156" s="331">
        <v>8.5093488879999998E-3</v>
      </c>
    </row>
    <row r="157" spans="1:11" ht="14.4" customHeight="1" thickBot="1" x14ac:dyDescent="0.35">
      <c r="A157" s="342" t="s">
        <v>347</v>
      </c>
      <c r="B157" s="320">
        <v>3.0000001742969999</v>
      </c>
      <c r="C157" s="320">
        <v>13.825988733938001</v>
      </c>
      <c r="D157" s="321">
        <v>10.825988559640001</v>
      </c>
      <c r="E157" s="322">
        <v>4.6086626435519999</v>
      </c>
      <c r="F157" s="320">
        <v>64.997801196386007</v>
      </c>
      <c r="G157" s="321">
        <v>59.581317763354001</v>
      </c>
      <c r="H157" s="323">
        <v>4.9406564584124654E-324</v>
      </c>
      <c r="I157" s="320">
        <v>5.434722104253712E-323</v>
      </c>
      <c r="J157" s="321">
        <v>-59.581317763354001</v>
      </c>
      <c r="K157" s="324">
        <v>0</v>
      </c>
    </row>
    <row r="158" spans="1:11" ht="14.4" customHeight="1" thickBot="1" x14ac:dyDescent="0.35">
      <c r="A158" s="342" t="s">
        <v>348</v>
      </c>
      <c r="B158" s="320">
        <v>4.9406564584124654E-324</v>
      </c>
      <c r="C158" s="320">
        <v>0.39149996414900001</v>
      </c>
      <c r="D158" s="321">
        <v>0.39149996414900001</v>
      </c>
      <c r="E158" s="332" t="s">
        <v>204</v>
      </c>
      <c r="F158" s="320">
        <v>1.000197867689</v>
      </c>
      <c r="G158" s="321">
        <v>0.91684804538099995</v>
      </c>
      <c r="H158" s="323">
        <v>4.9406564584124654E-324</v>
      </c>
      <c r="I158" s="320">
        <v>0.56159999999999999</v>
      </c>
      <c r="J158" s="321">
        <v>-0.35524804538100002</v>
      </c>
      <c r="K158" s="324">
        <v>0.56148889948799996</v>
      </c>
    </row>
    <row r="159" spans="1:11" ht="14.4" customHeight="1" thickBot="1" x14ac:dyDescent="0.35">
      <c r="A159" s="341" t="s">
        <v>349</v>
      </c>
      <c r="B159" s="325">
        <v>4.9406564584124654E-324</v>
      </c>
      <c r="C159" s="325">
        <v>4.9406564584124654E-324</v>
      </c>
      <c r="D159" s="326">
        <v>0</v>
      </c>
      <c r="E159" s="327">
        <v>1</v>
      </c>
      <c r="F159" s="325">
        <v>4.9406564584124654E-324</v>
      </c>
      <c r="G159" s="326">
        <v>0</v>
      </c>
      <c r="H159" s="328">
        <v>4.9406564584124654E-324</v>
      </c>
      <c r="I159" s="325">
        <v>-8.7690000000000004E-2</v>
      </c>
      <c r="J159" s="326">
        <v>-8.7690000000000004E-2</v>
      </c>
      <c r="K159" s="329" t="s">
        <v>204</v>
      </c>
    </row>
    <row r="160" spans="1:11" ht="14.4" customHeight="1" thickBot="1" x14ac:dyDescent="0.35">
      <c r="A160" s="342" t="s">
        <v>350</v>
      </c>
      <c r="B160" s="320">
        <v>4.9406564584124654E-324</v>
      </c>
      <c r="C160" s="320">
        <v>4.9406564584124654E-324</v>
      </c>
      <c r="D160" s="321">
        <v>0</v>
      </c>
      <c r="E160" s="322">
        <v>1</v>
      </c>
      <c r="F160" s="320">
        <v>4.9406564584124654E-324</v>
      </c>
      <c r="G160" s="321">
        <v>0</v>
      </c>
      <c r="H160" s="323">
        <v>4.9406564584124654E-324</v>
      </c>
      <c r="I160" s="320">
        <v>-8.7690000000000004E-2</v>
      </c>
      <c r="J160" s="321">
        <v>-8.7690000000000004E-2</v>
      </c>
      <c r="K160" s="330" t="s">
        <v>204</v>
      </c>
    </row>
    <row r="161" spans="1:11" ht="14.4" customHeight="1" thickBot="1" x14ac:dyDescent="0.35">
      <c r="A161" s="341" t="s">
        <v>351</v>
      </c>
      <c r="B161" s="325">
        <v>13158.000524470801</v>
      </c>
      <c r="C161" s="325">
        <v>6541.3803389078303</v>
      </c>
      <c r="D161" s="326">
        <v>-6616.6201855629997</v>
      </c>
      <c r="E161" s="327">
        <v>0.49714090881299999</v>
      </c>
      <c r="F161" s="325">
        <v>4479.0003116375201</v>
      </c>
      <c r="G161" s="326">
        <v>4105.7502856677302</v>
      </c>
      <c r="H161" s="328">
        <v>133.51952</v>
      </c>
      <c r="I161" s="325">
        <v>1901.16742</v>
      </c>
      <c r="J161" s="326">
        <v>-2204.5828656677299</v>
      </c>
      <c r="K161" s="331">
        <v>0.424462444233</v>
      </c>
    </row>
    <row r="162" spans="1:11" ht="14.4" customHeight="1" thickBot="1" x14ac:dyDescent="0.35">
      <c r="A162" s="342" t="s">
        <v>352</v>
      </c>
      <c r="B162" s="320">
        <v>7713.0003281200497</v>
      </c>
      <c r="C162" s="320">
        <v>2794.3753444448798</v>
      </c>
      <c r="D162" s="321">
        <v>-4918.6249836751604</v>
      </c>
      <c r="E162" s="322">
        <v>0.36229420790400002</v>
      </c>
      <c r="F162" s="320">
        <v>1750.00011335927</v>
      </c>
      <c r="G162" s="321">
        <v>1604.16677057933</v>
      </c>
      <c r="H162" s="323">
        <v>56.441800000000001</v>
      </c>
      <c r="I162" s="320">
        <v>757.72136</v>
      </c>
      <c r="J162" s="321">
        <v>-846.445410579331</v>
      </c>
      <c r="K162" s="324">
        <v>0.43298360623799997</v>
      </c>
    </row>
    <row r="163" spans="1:11" ht="14.4" customHeight="1" thickBot="1" x14ac:dyDescent="0.35">
      <c r="A163" s="342" t="s">
        <v>353</v>
      </c>
      <c r="B163" s="320">
        <v>5445.0001963507902</v>
      </c>
      <c r="C163" s="320">
        <v>3747.00499446295</v>
      </c>
      <c r="D163" s="321">
        <v>-1697.99520188784</v>
      </c>
      <c r="E163" s="322">
        <v>0.68815516241300001</v>
      </c>
      <c r="F163" s="320">
        <v>2729.0001982782501</v>
      </c>
      <c r="G163" s="321">
        <v>2501.5835150884</v>
      </c>
      <c r="H163" s="323">
        <v>77.077719999999999</v>
      </c>
      <c r="I163" s="320">
        <v>1143.44606</v>
      </c>
      <c r="J163" s="321">
        <v>-1358.1374550884</v>
      </c>
      <c r="K163" s="324">
        <v>0.41899815937000001</v>
      </c>
    </row>
    <row r="164" spans="1:11" ht="14.4" customHeight="1" thickBot="1" x14ac:dyDescent="0.35">
      <c r="A164" s="341" t="s">
        <v>354</v>
      </c>
      <c r="B164" s="325">
        <v>4.9406564584124654E-324</v>
      </c>
      <c r="C164" s="325">
        <v>237.12343643633801</v>
      </c>
      <c r="D164" s="326">
        <v>237.12343643633801</v>
      </c>
      <c r="E164" s="333" t="s">
        <v>204</v>
      </c>
      <c r="F164" s="325">
        <v>0</v>
      </c>
      <c r="G164" s="326">
        <v>0</v>
      </c>
      <c r="H164" s="328">
        <v>35.725529999999999</v>
      </c>
      <c r="I164" s="325">
        <v>176.70688000000001</v>
      </c>
      <c r="J164" s="326">
        <v>176.70688000000001</v>
      </c>
      <c r="K164" s="329" t="s">
        <v>198</v>
      </c>
    </row>
    <row r="165" spans="1:11" ht="14.4" customHeight="1" thickBot="1" x14ac:dyDescent="0.35">
      <c r="A165" s="342" t="s">
        <v>355</v>
      </c>
      <c r="B165" s="320">
        <v>4.9406564584124654E-324</v>
      </c>
      <c r="C165" s="320">
        <v>4.9406564584124654E-324</v>
      </c>
      <c r="D165" s="321">
        <v>0</v>
      </c>
      <c r="E165" s="322">
        <v>1</v>
      </c>
      <c r="F165" s="320">
        <v>4.9406564584124654E-324</v>
      </c>
      <c r="G165" s="321">
        <v>0</v>
      </c>
      <c r="H165" s="323">
        <v>26.36429</v>
      </c>
      <c r="I165" s="320">
        <v>104.62551999999999</v>
      </c>
      <c r="J165" s="321">
        <v>104.62551999999999</v>
      </c>
      <c r="K165" s="330" t="s">
        <v>204</v>
      </c>
    </row>
    <row r="166" spans="1:11" ht="14.4" customHeight="1" thickBot="1" x14ac:dyDescent="0.35">
      <c r="A166" s="342" t="s">
        <v>356</v>
      </c>
      <c r="B166" s="320">
        <v>4.9406564584124654E-324</v>
      </c>
      <c r="C166" s="320">
        <v>237.12343643633801</v>
      </c>
      <c r="D166" s="321">
        <v>237.12343643633801</v>
      </c>
      <c r="E166" s="332" t="s">
        <v>204</v>
      </c>
      <c r="F166" s="320">
        <v>0</v>
      </c>
      <c r="G166" s="321">
        <v>0</v>
      </c>
      <c r="H166" s="323">
        <v>9.3612400000000004</v>
      </c>
      <c r="I166" s="320">
        <v>72.081360000000004</v>
      </c>
      <c r="J166" s="321">
        <v>72.081360000000004</v>
      </c>
      <c r="K166" s="330" t="s">
        <v>198</v>
      </c>
    </row>
    <row r="167" spans="1:11" ht="14.4" customHeight="1" thickBot="1" x14ac:dyDescent="0.35">
      <c r="A167" s="339" t="s">
        <v>357</v>
      </c>
      <c r="B167" s="320">
        <v>152.44709885707201</v>
      </c>
      <c r="C167" s="320">
        <v>109.01166226427701</v>
      </c>
      <c r="D167" s="321">
        <v>-43.435436592793998</v>
      </c>
      <c r="E167" s="322">
        <v>0.715078627809</v>
      </c>
      <c r="F167" s="320">
        <v>175.67358935780899</v>
      </c>
      <c r="G167" s="321">
        <v>161.03412357799201</v>
      </c>
      <c r="H167" s="323">
        <v>4.9553399999999996</v>
      </c>
      <c r="I167" s="320">
        <v>83.47927</v>
      </c>
      <c r="J167" s="321">
        <v>-77.554853577990997</v>
      </c>
      <c r="K167" s="324">
        <v>0.47519533417100002</v>
      </c>
    </row>
    <row r="168" spans="1:11" ht="14.4" customHeight="1" thickBot="1" x14ac:dyDescent="0.35">
      <c r="A168" s="340" t="s">
        <v>358</v>
      </c>
      <c r="B168" s="320">
        <v>132.00000766911</v>
      </c>
      <c r="C168" s="320">
        <v>65.432154057201004</v>
      </c>
      <c r="D168" s="321">
        <v>-66.567853611909001</v>
      </c>
      <c r="E168" s="322">
        <v>0.49569810799699998</v>
      </c>
      <c r="F168" s="320">
        <v>157.011067252902</v>
      </c>
      <c r="G168" s="321">
        <v>143.92681164849401</v>
      </c>
      <c r="H168" s="323">
        <v>4.7350000000000003</v>
      </c>
      <c r="I168" s="320">
        <v>74.988159999999993</v>
      </c>
      <c r="J168" s="321">
        <v>-68.938651648493007</v>
      </c>
      <c r="K168" s="324">
        <v>0.477597925496</v>
      </c>
    </row>
    <row r="169" spans="1:11" ht="14.4" customHeight="1" thickBot="1" x14ac:dyDescent="0.35">
      <c r="A169" s="341" t="s">
        <v>359</v>
      </c>
      <c r="B169" s="325">
        <v>4.9406564584124654E-324</v>
      </c>
      <c r="C169" s="325">
        <v>4.9406564584124654E-324</v>
      </c>
      <c r="D169" s="326">
        <v>0</v>
      </c>
      <c r="E169" s="327">
        <v>1</v>
      </c>
      <c r="F169" s="325">
        <v>4.9406564584124654E-324</v>
      </c>
      <c r="G169" s="326">
        <v>0</v>
      </c>
      <c r="H169" s="328">
        <v>4.7350000000000003</v>
      </c>
      <c r="I169" s="325">
        <v>50.478999999999999</v>
      </c>
      <c r="J169" s="326">
        <v>50.478999999999999</v>
      </c>
      <c r="K169" s="329" t="s">
        <v>204</v>
      </c>
    </row>
    <row r="170" spans="1:11" ht="14.4" customHeight="1" thickBot="1" x14ac:dyDescent="0.35">
      <c r="A170" s="342" t="s">
        <v>360</v>
      </c>
      <c r="B170" s="320">
        <v>4.9406564584124654E-324</v>
      </c>
      <c r="C170" s="320">
        <v>4.9406564584124654E-324</v>
      </c>
      <c r="D170" s="321">
        <v>0</v>
      </c>
      <c r="E170" s="322">
        <v>1</v>
      </c>
      <c r="F170" s="320">
        <v>4.9406564584124654E-324</v>
      </c>
      <c r="G170" s="321">
        <v>0</v>
      </c>
      <c r="H170" s="323">
        <v>4.7350000000000003</v>
      </c>
      <c r="I170" s="320">
        <v>50.478999999999999</v>
      </c>
      <c r="J170" s="321">
        <v>50.478999999999999</v>
      </c>
      <c r="K170" s="330" t="s">
        <v>204</v>
      </c>
    </row>
    <row r="171" spans="1:11" ht="14.4" customHeight="1" thickBot="1" x14ac:dyDescent="0.35">
      <c r="A171" s="341" t="s">
        <v>361</v>
      </c>
      <c r="B171" s="325">
        <v>132.00000766911</v>
      </c>
      <c r="C171" s="325">
        <v>65.432154057201004</v>
      </c>
      <c r="D171" s="326">
        <v>-66.567853611909001</v>
      </c>
      <c r="E171" s="327">
        <v>0.49569810799699998</v>
      </c>
      <c r="F171" s="325">
        <v>157.011067252902</v>
      </c>
      <c r="G171" s="326">
        <v>143.92681164849401</v>
      </c>
      <c r="H171" s="328">
        <v>4.9406564584124654E-324</v>
      </c>
      <c r="I171" s="325">
        <v>24.509160000000001</v>
      </c>
      <c r="J171" s="326">
        <v>-119.417651648494</v>
      </c>
      <c r="K171" s="331">
        <v>0.15609829567299999</v>
      </c>
    </row>
    <row r="172" spans="1:11" ht="14.4" customHeight="1" thickBot="1" x14ac:dyDescent="0.35">
      <c r="A172" s="342" t="s">
        <v>362</v>
      </c>
      <c r="B172" s="320">
        <v>4.9406564584124654E-324</v>
      </c>
      <c r="C172" s="320">
        <v>11.210659022326</v>
      </c>
      <c r="D172" s="321">
        <v>11.210659022326</v>
      </c>
      <c r="E172" s="332" t="s">
        <v>204</v>
      </c>
      <c r="F172" s="320">
        <v>0</v>
      </c>
      <c r="G172" s="321">
        <v>0</v>
      </c>
      <c r="H172" s="323">
        <v>4.9406564584124654E-324</v>
      </c>
      <c r="I172" s="320">
        <v>6.6097999999999999</v>
      </c>
      <c r="J172" s="321">
        <v>6.6097999999999999</v>
      </c>
      <c r="K172" s="330" t="s">
        <v>198</v>
      </c>
    </row>
    <row r="173" spans="1:11" ht="14.4" customHeight="1" thickBot="1" x14ac:dyDescent="0.35">
      <c r="A173" s="342" t="s">
        <v>363</v>
      </c>
      <c r="B173" s="320">
        <v>4.9406564584124654E-324</v>
      </c>
      <c r="C173" s="320">
        <v>24.319397773043999</v>
      </c>
      <c r="D173" s="321">
        <v>24.319397773043999</v>
      </c>
      <c r="E173" s="332" t="s">
        <v>204</v>
      </c>
      <c r="F173" s="320">
        <v>0</v>
      </c>
      <c r="G173" s="321">
        <v>0</v>
      </c>
      <c r="H173" s="323">
        <v>4.9406564584124654E-324</v>
      </c>
      <c r="I173" s="320">
        <v>2.5051000000000001</v>
      </c>
      <c r="J173" s="321">
        <v>2.5051000000000001</v>
      </c>
      <c r="K173" s="330" t="s">
        <v>198</v>
      </c>
    </row>
    <row r="174" spans="1:11" ht="14.4" customHeight="1" thickBot="1" x14ac:dyDescent="0.35">
      <c r="A174" s="342" t="s">
        <v>364</v>
      </c>
      <c r="B174" s="320">
        <v>4.9406564584124654E-324</v>
      </c>
      <c r="C174" s="320">
        <v>19.137078247594999</v>
      </c>
      <c r="D174" s="321">
        <v>19.137078247594999</v>
      </c>
      <c r="E174" s="332" t="s">
        <v>204</v>
      </c>
      <c r="F174" s="320">
        <v>0</v>
      </c>
      <c r="G174" s="321">
        <v>0</v>
      </c>
      <c r="H174" s="323">
        <v>4.9406564584124654E-324</v>
      </c>
      <c r="I174" s="320">
        <v>14.033189999999999</v>
      </c>
      <c r="J174" s="321">
        <v>14.033189999999999</v>
      </c>
      <c r="K174" s="330" t="s">
        <v>198</v>
      </c>
    </row>
    <row r="175" spans="1:11" ht="14.4" customHeight="1" thickBot="1" x14ac:dyDescent="0.35">
      <c r="A175" s="342" t="s">
        <v>365</v>
      </c>
      <c r="B175" s="320">
        <v>4.9406564584124654E-324</v>
      </c>
      <c r="C175" s="320">
        <v>10.765019014233999</v>
      </c>
      <c r="D175" s="321">
        <v>10.765019014233999</v>
      </c>
      <c r="E175" s="332" t="s">
        <v>204</v>
      </c>
      <c r="F175" s="320">
        <v>0</v>
      </c>
      <c r="G175" s="321">
        <v>0</v>
      </c>
      <c r="H175" s="323">
        <v>4.9406564584124654E-324</v>
      </c>
      <c r="I175" s="320">
        <v>1.36107</v>
      </c>
      <c r="J175" s="321">
        <v>1.36107</v>
      </c>
      <c r="K175" s="330" t="s">
        <v>198</v>
      </c>
    </row>
    <row r="176" spans="1:11" ht="14.4" customHeight="1" thickBot="1" x14ac:dyDescent="0.35">
      <c r="A176" s="344" t="s">
        <v>366</v>
      </c>
      <c r="B176" s="325">
        <v>20.447091187961998</v>
      </c>
      <c r="C176" s="325">
        <v>43.579508207076003</v>
      </c>
      <c r="D176" s="326">
        <v>23.132417019114001</v>
      </c>
      <c r="E176" s="327">
        <v>2.1313304570540001</v>
      </c>
      <c r="F176" s="325">
        <v>18.662522104905999</v>
      </c>
      <c r="G176" s="326">
        <v>17.107311929497001</v>
      </c>
      <c r="H176" s="328">
        <v>0.22034000000000001</v>
      </c>
      <c r="I176" s="325">
        <v>8.4911100000000008</v>
      </c>
      <c r="J176" s="326">
        <v>-8.6162019294970005</v>
      </c>
      <c r="K176" s="331">
        <v>0.454981912534</v>
      </c>
    </row>
    <row r="177" spans="1:11" ht="14.4" customHeight="1" thickBot="1" x14ac:dyDescent="0.35">
      <c r="A177" s="341" t="s">
        <v>367</v>
      </c>
      <c r="B177" s="325">
        <v>4.9406564584124654E-324</v>
      </c>
      <c r="C177" s="325">
        <v>4.9406564584124654E-324</v>
      </c>
      <c r="D177" s="326">
        <v>0</v>
      </c>
      <c r="E177" s="327">
        <v>1</v>
      </c>
      <c r="F177" s="325">
        <v>4.9406564584124654E-324</v>
      </c>
      <c r="G177" s="326">
        <v>0</v>
      </c>
      <c r="H177" s="328">
        <v>0.22</v>
      </c>
      <c r="I177" s="325">
        <v>0.22</v>
      </c>
      <c r="J177" s="326">
        <v>0.22</v>
      </c>
      <c r="K177" s="329" t="s">
        <v>204</v>
      </c>
    </row>
    <row r="178" spans="1:11" ht="14.4" customHeight="1" thickBot="1" x14ac:dyDescent="0.35">
      <c r="A178" s="342" t="s">
        <v>368</v>
      </c>
      <c r="B178" s="320">
        <v>4.9406564584124654E-324</v>
      </c>
      <c r="C178" s="320">
        <v>4.9406564584124654E-324</v>
      </c>
      <c r="D178" s="321">
        <v>0</v>
      </c>
      <c r="E178" s="322">
        <v>1</v>
      </c>
      <c r="F178" s="320">
        <v>4.9406564584124654E-324</v>
      </c>
      <c r="G178" s="321">
        <v>0</v>
      </c>
      <c r="H178" s="323">
        <v>0.22</v>
      </c>
      <c r="I178" s="320">
        <v>0.22</v>
      </c>
      <c r="J178" s="321">
        <v>0.22</v>
      </c>
      <c r="K178" s="330" t="s">
        <v>204</v>
      </c>
    </row>
    <row r="179" spans="1:11" ht="14.4" customHeight="1" thickBot="1" x14ac:dyDescent="0.35">
      <c r="A179" s="341" t="s">
        <v>369</v>
      </c>
      <c r="B179" s="325">
        <v>4.9406564584124654E-324</v>
      </c>
      <c r="C179" s="325">
        <v>-3.8699996509999998E-3</v>
      </c>
      <c r="D179" s="326">
        <v>-3.8699996509999998E-3</v>
      </c>
      <c r="E179" s="333" t="s">
        <v>204</v>
      </c>
      <c r="F179" s="325">
        <v>0</v>
      </c>
      <c r="G179" s="326">
        <v>0</v>
      </c>
      <c r="H179" s="328">
        <v>3.4000000000000002E-4</v>
      </c>
      <c r="I179" s="325">
        <v>6.62E-3</v>
      </c>
      <c r="J179" s="326">
        <v>6.62E-3</v>
      </c>
      <c r="K179" s="329" t="s">
        <v>198</v>
      </c>
    </row>
    <row r="180" spans="1:11" ht="14.4" customHeight="1" thickBot="1" x14ac:dyDescent="0.35">
      <c r="A180" s="342" t="s">
        <v>370</v>
      </c>
      <c r="B180" s="320">
        <v>4.9406564584124654E-324</v>
      </c>
      <c r="C180" s="320">
        <v>-3.8699996509999998E-3</v>
      </c>
      <c r="D180" s="321">
        <v>-3.8699996509999998E-3</v>
      </c>
      <c r="E180" s="332" t="s">
        <v>204</v>
      </c>
      <c r="F180" s="320">
        <v>0</v>
      </c>
      <c r="G180" s="321">
        <v>0</v>
      </c>
      <c r="H180" s="323">
        <v>3.4000000000000002E-4</v>
      </c>
      <c r="I180" s="320">
        <v>6.62E-3</v>
      </c>
      <c r="J180" s="321">
        <v>6.62E-3</v>
      </c>
      <c r="K180" s="330" t="s">
        <v>198</v>
      </c>
    </row>
    <row r="181" spans="1:11" ht="14.4" customHeight="1" thickBot="1" x14ac:dyDescent="0.35">
      <c r="A181" s="341" t="s">
        <v>371</v>
      </c>
      <c r="B181" s="325">
        <v>20.447091187961998</v>
      </c>
      <c r="C181" s="325">
        <v>43.583378206726998</v>
      </c>
      <c r="D181" s="326">
        <v>23.136287018765</v>
      </c>
      <c r="E181" s="327">
        <v>2.1315197260119998</v>
      </c>
      <c r="F181" s="325">
        <v>18.662522104905999</v>
      </c>
      <c r="G181" s="326">
        <v>17.107311929497001</v>
      </c>
      <c r="H181" s="328">
        <v>4.9406564584124654E-324</v>
      </c>
      <c r="I181" s="325">
        <v>8.2644900000000003</v>
      </c>
      <c r="J181" s="326">
        <v>-8.8428219294969992</v>
      </c>
      <c r="K181" s="331">
        <v>0.44283885926700001</v>
      </c>
    </row>
    <row r="182" spans="1:11" ht="14.4" customHeight="1" thickBot="1" x14ac:dyDescent="0.35">
      <c r="A182" s="342" t="s">
        <v>372</v>
      </c>
      <c r="B182" s="320">
        <v>4.9406564584124654E-324</v>
      </c>
      <c r="C182" s="320">
        <v>4.9406564584124654E-324</v>
      </c>
      <c r="D182" s="321">
        <v>0</v>
      </c>
      <c r="E182" s="322">
        <v>1</v>
      </c>
      <c r="F182" s="320">
        <v>4.9406564584124654E-324</v>
      </c>
      <c r="G182" s="321">
        <v>0</v>
      </c>
      <c r="H182" s="323">
        <v>4.9406564584124654E-324</v>
      </c>
      <c r="I182" s="320">
        <v>0.37187999999999999</v>
      </c>
      <c r="J182" s="321">
        <v>0.37187999999999999</v>
      </c>
      <c r="K182" s="330" t="s">
        <v>204</v>
      </c>
    </row>
    <row r="183" spans="1:11" ht="14.4" customHeight="1" thickBot="1" x14ac:dyDescent="0.35">
      <c r="A183" s="342" t="s">
        <v>373</v>
      </c>
      <c r="B183" s="320">
        <v>4.9406564584124654E-324</v>
      </c>
      <c r="C183" s="320">
        <v>24</v>
      </c>
      <c r="D183" s="321">
        <v>24</v>
      </c>
      <c r="E183" s="332" t="s">
        <v>204</v>
      </c>
      <c r="F183" s="320">
        <v>0</v>
      </c>
      <c r="G183" s="321">
        <v>0</v>
      </c>
      <c r="H183" s="323">
        <v>4.9406564584124654E-324</v>
      </c>
      <c r="I183" s="320">
        <v>5.434722104253712E-323</v>
      </c>
      <c r="J183" s="321">
        <v>5.434722104253712E-323</v>
      </c>
      <c r="K183" s="330" t="s">
        <v>198</v>
      </c>
    </row>
    <row r="184" spans="1:11" ht="14.4" customHeight="1" thickBot="1" x14ac:dyDescent="0.35">
      <c r="A184" s="342" t="s">
        <v>374</v>
      </c>
      <c r="B184" s="320">
        <v>20.447091187961998</v>
      </c>
      <c r="C184" s="320">
        <v>19.583378206727001</v>
      </c>
      <c r="D184" s="321">
        <v>-0.86371298123399998</v>
      </c>
      <c r="E184" s="322">
        <v>0.95775863797399996</v>
      </c>
      <c r="F184" s="320">
        <v>18.662522104905999</v>
      </c>
      <c r="G184" s="321">
        <v>17.107311929497001</v>
      </c>
      <c r="H184" s="323">
        <v>4.9406564584124654E-324</v>
      </c>
      <c r="I184" s="320">
        <v>7.8926100000000003</v>
      </c>
      <c r="J184" s="321">
        <v>-9.2147019294970001</v>
      </c>
      <c r="K184" s="324">
        <v>0.42291229211300002</v>
      </c>
    </row>
    <row r="185" spans="1:11" ht="14.4" customHeight="1" thickBot="1" x14ac:dyDescent="0.35">
      <c r="A185" s="338" t="s">
        <v>375</v>
      </c>
      <c r="B185" s="320">
        <v>2531.9982463177298</v>
      </c>
      <c r="C185" s="320">
        <v>2334.2630048768801</v>
      </c>
      <c r="D185" s="321">
        <v>-197.735241440853</v>
      </c>
      <c r="E185" s="322">
        <v>0.92190545876999996</v>
      </c>
      <c r="F185" s="320">
        <v>2058.4799088721102</v>
      </c>
      <c r="G185" s="321">
        <v>1886.9399164660999</v>
      </c>
      <c r="H185" s="323">
        <v>113.51266</v>
      </c>
      <c r="I185" s="320">
        <v>1557.1618699999999</v>
      </c>
      <c r="J185" s="321">
        <v>-329.77804646609798</v>
      </c>
      <c r="K185" s="324">
        <v>0.75646202000200002</v>
      </c>
    </row>
    <row r="186" spans="1:11" ht="14.4" customHeight="1" thickBot="1" x14ac:dyDescent="0.35">
      <c r="A186" s="343" t="s">
        <v>376</v>
      </c>
      <c r="B186" s="325">
        <v>2531.9982463177298</v>
      </c>
      <c r="C186" s="325">
        <v>2334.2630048768801</v>
      </c>
      <c r="D186" s="326">
        <v>-197.735241440853</v>
      </c>
      <c r="E186" s="327">
        <v>0.92190545876999996</v>
      </c>
      <c r="F186" s="325">
        <v>2058.4799088721102</v>
      </c>
      <c r="G186" s="326">
        <v>1886.9399164660999</v>
      </c>
      <c r="H186" s="328">
        <v>113.51266</v>
      </c>
      <c r="I186" s="325">
        <v>1557.1618699999999</v>
      </c>
      <c r="J186" s="326">
        <v>-329.77804646609798</v>
      </c>
      <c r="K186" s="331">
        <v>0.75646202000200002</v>
      </c>
    </row>
    <row r="187" spans="1:11" ht="14.4" customHeight="1" thickBot="1" x14ac:dyDescent="0.35">
      <c r="A187" s="344" t="s">
        <v>70</v>
      </c>
      <c r="B187" s="325">
        <v>2531.9982463177298</v>
      </c>
      <c r="C187" s="325">
        <v>2334.2630048768801</v>
      </c>
      <c r="D187" s="326">
        <v>-197.735241440853</v>
      </c>
      <c r="E187" s="327">
        <v>0.92190545876999996</v>
      </c>
      <c r="F187" s="325">
        <v>2058.4799088721102</v>
      </c>
      <c r="G187" s="326">
        <v>1886.9399164660999</v>
      </c>
      <c r="H187" s="328">
        <v>113.51266</v>
      </c>
      <c r="I187" s="325">
        <v>1557.1618699999999</v>
      </c>
      <c r="J187" s="326">
        <v>-329.77804646609798</v>
      </c>
      <c r="K187" s="331">
        <v>0.75646202000200002</v>
      </c>
    </row>
    <row r="188" spans="1:11" ht="14.4" customHeight="1" thickBot="1" x14ac:dyDescent="0.35">
      <c r="A188" s="341" t="s">
        <v>377</v>
      </c>
      <c r="B188" s="325">
        <v>30.999938529194001</v>
      </c>
      <c r="C188" s="325">
        <v>24.815998043446001</v>
      </c>
      <c r="D188" s="326">
        <v>-6.1839404857479998</v>
      </c>
      <c r="E188" s="327">
        <v>0.80051765328699998</v>
      </c>
      <c r="F188" s="325">
        <v>16.999999999999002</v>
      </c>
      <c r="G188" s="326">
        <v>15.583333333333</v>
      </c>
      <c r="H188" s="328">
        <v>1.6685000000000001</v>
      </c>
      <c r="I188" s="325">
        <v>16.9435</v>
      </c>
      <c r="J188" s="326">
        <v>1.3601666666659999</v>
      </c>
      <c r="K188" s="331">
        <v>0.99667647058800002</v>
      </c>
    </row>
    <row r="189" spans="1:11" ht="14.4" customHeight="1" thickBot="1" x14ac:dyDescent="0.35">
      <c r="A189" s="342" t="s">
        <v>378</v>
      </c>
      <c r="B189" s="320">
        <v>30.999938529194001</v>
      </c>
      <c r="C189" s="320">
        <v>24.815998043446001</v>
      </c>
      <c r="D189" s="321">
        <v>-6.1839404857479998</v>
      </c>
      <c r="E189" s="322">
        <v>0.80051765328699998</v>
      </c>
      <c r="F189" s="320">
        <v>16.999999999999002</v>
      </c>
      <c r="G189" s="321">
        <v>15.583333333333</v>
      </c>
      <c r="H189" s="323">
        <v>1.6685000000000001</v>
      </c>
      <c r="I189" s="320">
        <v>16.9435</v>
      </c>
      <c r="J189" s="321">
        <v>1.3601666666659999</v>
      </c>
      <c r="K189" s="324">
        <v>0.99667647058800002</v>
      </c>
    </row>
    <row r="190" spans="1:11" ht="14.4" customHeight="1" thickBot="1" x14ac:dyDescent="0.35">
      <c r="A190" s="341" t="s">
        <v>379</v>
      </c>
      <c r="B190" s="325">
        <v>47.999966754837999</v>
      </c>
      <c r="C190" s="325">
        <v>13.131998982872</v>
      </c>
      <c r="D190" s="326">
        <v>-34.867967771966001</v>
      </c>
      <c r="E190" s="327">
        <v>0.27358350162900003</v>
      </c>
      <c r="F190" s="325">
        <v>9.6090041073230008</v>
      </c>
      <c r="G190" s="326">
        <v>8.8082537650460004</v>
      </c>
      <c r="H190" s="328">
        <v>0.45</v>
      </c>
      <c r="I190" s="325">
        <v>6.48</v>
      </c>
      <c r="J190" s="326">
        <v>-2.328253765046</v>
      </c>
      <c r="K190" s="331">
        <v>0.67436749195000001</v>
      </c>
    </row>
    <row r="191" spans="1:11" ht="14.4" customHeight="1" thickBot="1" x14ac:dyDescent="0.35">
      <c r="A191" s="342" t="s">
        <v>380</v>
      </c>
      <c r="B191" s="320">
        <v>47.999966754837999</v>
      </c>
      <c r="C191" s="320">
        <v>13.131998982872</v>
      </c>
      <c r="D191" s="321">
        <v>-34.867967771966001</v>
      </c>
      <c r="E191" s="322">
        <v>0.27358350162900003</v>
      </c>
      <c r="F191" s="320">
        <v>9.6090041073230008</v>
      </c>
      <c r="G191" s="321">
        <v>8.8082537650460004</v>
      </c>
      <c r="H191" s="323">
        <v>0.45</v>
      </c>
      <c r="I191" s="320">
        <v>6.48</v>
      </c>
      <c r="J191" s="321">
        <v>-2.328253765046</v>
      </c>
      <c r="K191" s="324">
        <v>0.67436749195000001</v>
      </c>
    </row>
    <row r="192" spans="1:11" ht="14.4" customHeight="1" thickBot="1" x14ac:dyDescent="0.35">
      <c r="A192" s="341" t="s">
        <v>381</v>
      </c>
      <c r="B192" s="325">
        <v>284.99980260685402</v>
      </c>
      <c r="C192" s="325">
        <v>184.937586426401</v>
      </c>
      <c r="D192" s="326">
        <v>-100.06221618045301</v>
      </c>
      <c r="E192" s="327">
        <v>0.64890426145799995</v>
      </c>
      <c r="F192" s="325">
        <v>31.870904764809001</v>
      </c>
      <c r="G192" s="326">
        <v>29.214996034407999</v>
      </c>
      <c r="H192" s="328">
        <v>5.0964</v>
      </c>
      <c r="I192" s="325">
        <v>92.186099999999996</v>
      </c>
      <c r="J192" s="326">
        <v>62.971103965590999</v>
      </c>
      <c r="K192" s="331">
        <v>2.892484561711</v>
      </c>
    </row>
    <row r="193" spans="1:11" ht="14.4" customHeight="1" thickBot="1" x14ac:dyDescent="0.35">
      <c r="A193" s="342" t="s">
        <v>382</v>
      </c>
      <c r="B193" s="320">
        <v>284.99980260685402</v>
      </c>
      <c r="C193" s="320">
        <v>184.937586426401</v>
      </c>
      <c r="D193" s="321">
        <v>-100.06221618045301</v>
      </c>
      <c r="E193" s="322">
        <v>0.64890426145799995</v>
      </c>
      <c r="F193" s="320">
        <v>31.870904764809001</v>
      </c>
      <c r="G193" s="321">
        <v>29.214996034407999</v>
      </c>
      <c r="H193" s="323">
        <v>5.0964</v>
      </c>
      <c r="I193" s="320">
        <v>92.186099999999996</v>
      </c>
      <c r="J193" s="321">
        <v>62.971103965590999</v>
      </c>
      <c r="K193" s="324">
        <v>2.892484561711</v>
      </c>
    </row>
    <row r="194" spans="1:11" ht="14.4" customHeight="1" thickBot="1" x14ac:dyDescent="0.35">
      <c r="A194" s="341" t="s">
        <v>383</v>
      </c>
      <c r="B194" s="325">
        <v>4.9406564584124654E-324</v>
      </c>
      <c r="C194" s="325">
        <v>2.0639998386379999</v>
      </c>
      <c r="D194" s="326">
        <v>2.0639998386379999</v>
      </c>
      <c r="E194" s="333" t="s">
        <v>204</v>
      </c>
      <c r="F194" s="325">
        <v>0</v>
      </c>
      <c r="G194" s="326">
        <v>0</v>
      </c>
      <c r="H194" s="328">
        <v>8.5999999999999993E-2</v>
      </c>
      <c r="I194" s="325">
        <v>2.4300000000000002</v>
      </c>
      <c r="J194" s="326">
        <v>2.4300000000000002</v>
      </c>
      <c r="K194" s="329" t="s">
        <v>198</v>
      </c>
    </row>
    <row r="195" spans="1:11" ht="14.4" customHeight="1" thickBot="1" x14ac:dyDescent="0.35">
      <c r="A195" s="342" t="s">
        <v>384</v>
      </c>
      <c r="B195" s="320">
        <v>4.9406564584124654E-324</v>
      </c>
      <c r="C195" s="320">
        <v>2.0639998386379999</v>
      </c>
      <c r="D195" s="321">
        <v>2.0639998386379999</v>
      </c>
      <c r="E195" s="332" t="s">
        <v>204</v>
      </c>
      <c r="F195" s="320">
        <v>0</v>
      </c>
      <c r="G195" s="321">
        <v>0</v>
      </c>
      <c r="H195" s="323">
        <v>8.5999999999999993E-2</v>
      </c>
      <c r="I195" s="320">
        <v>2.4300000000000002</v>
      </c>
      <c r="J195" s="321">
        <v>2.4300000000000002</v>
      </c>
      <c r="K195" s="330" t="s">
        <v>198</v>
      </c>
    </row>
    <row r="196" spans="1:11" ht="14.4" customHeight="1" thickBot="1" x14ac:dyDescent="0.35">
      <c r="A196" s="341" t="s">
        <v>385</v>
      </c>
      <c r="B196" s="325">
        <v>563.99960936935202</v>
      </c>
      <c r="C196" s="325">
        <v>501.92345689147299</v>
      </c>
      <c r="D196" s="326">
        <v>-62.076152477878999</v>
      </c>
      <c r="E196" s="327">
        <v>0.88993582363000001</v>
      </c>
      <c r="F196" s="325">
        <v>500.99999999999397</v>
      </c>
      <c r="G196" s="326">
        <v>459.24999999999397</v>
      </c>
      <c r="H196" s="328">
        <v>29.281420000000001</v>
      </c>
      <c r="I196" s="325">
        <v>405.36678000000001</v>
      </c>
      <c r="J196" s="326">
        <v>-53.883219999993997</v>
      </c>
      <c r="K196" s="331">
        <v>0.80911532934099994</v>
      </c>
    </row>
    <row r="197" spans="1:11" ht="14.4" customHeight="1" thickBot="1" x14ac:dyDescent="0.35">
      <c r="A197" s="342" t="s">
        <v>386</v>
      </c>
      <c r="B197" s="320">
        <v>562.99965006193202</v>
      </c>
      <c r="C197" s="320">
        <v>501.45667692761202</v>
      </c>
      <c r="D197" s="321">
        <v>-61.54297313432</v>
      </c>
      <c r="E197" s="322">
        <v>0.89068736876200005</v>
      </c>
      <c r="F197" s="320">
        <v>500.99999999999397</v>
      </c>
      <c r="G197" s="321">
        <v>459.24999999999397</v>
      </c>
      <c r="H197" s="323">
        <v>29.27262</v>
      </c>
      <c r="I197" s="320">
        <v>405.26997999999998</v>
      </c>
      <c r="J197" s="321">
        <v>-53.980019999993999</v>
      </c>
      <c r="K197" s="324">
        <v>0.80892211576799999</v>
      </c>
    </row>
    <row r="198" spans="1:11" ht="14.4" customHeight="1" thickBot="1" x14ac:dyDescent="0.35">
      <c r="A198" s="342" t="s">
        <v>387</v>
      </c>
      <c r="B198" s="320">
        <v>0.99995930742000005</v>
      </c>
      <c r="C198" s="320">
        <v>0.46677996386100001</v>
      </c>
      <c r="D198" s="321">
        <v>-0.53317934355899999</v>
      </c>
      <c r="E198" s="322">
        <v>0.46679895911399999</v>
      </c>
      <c r="F198" s="320">
        <v>0</v>
      </c>
      <c r="G198" s="321">
        <v>0</v>
      </c>
      <c r="H198" s="323">
        <v>8.8000000000000005E-3</v>
      </c>
      <c r="I198" s="320">
        <v>9.6799999999999997E-2</v>
      </c>
      <c r="J198" s="321">
        <v>9.6799999999999997E-2</v>
      </c>
      <c r="K198" s="330" t="s">
        <v>198</v>
      </c>
    </row>
    <row r="199" spans="1:11" ht="14.4" customHeight="1" thickBot="1" x14ac:dyDescent="0.35">
      <c r="A199" s="341" t="s">
        <v>388</v>
      </c>
      <c r="B199" s="325">
        <v>4.9406564584124654E-324</v>
      </c>
      <c r="C199" s="325">
        <v>65.385314735178</v>
      </c>
      <c r="D199" s="326">
        <v>65.385314735178</v>
      </c>
      <c r="E199" s="333" t="s">
        <v>204</v>
      </c>
      <c r="F199" s="325">
        <v>0</v>
      </c>
      <c r="G199" s="326">
        <v>0</v>
      </c>
      <c r="H199" s="328">
        <v>4.9406564584124654E-324</v>
      </c>
      <c r="I199" s="325">
        <v>7.2730000000000003E-2</v>
      </c>
      <c r="J199" s="326">
        <v>7.2730000000000003E-2</v>
      </c>
      <c r="K199" s="329" t="s">
        <v>198</v>
      </c>
    </row>
    <row r="200" spans="1:11" ht="14.4" customHeight="1" thickBot="1" x14ac:dyDescent="0.35">
      <c r="A200" s="342" t="s">
        <v>389</v>
      </c>
      <c r="B200" s="320">
        <v>4.9406564584124654E-324</v>
      </c>
      <c r="C200" s="320">
        <v>65.385314735178</v>
      </c>
      <c r="D200" s="321">
        <v>65.385314735178</v>
      </c>
      <c r="E200" s="332" t="s">
        <v>204</v>
      </c>
      <c r="F200" s="320">
        <v>0</v>
      </c>
      <c r="G200" s="321">
        <v>0</v>
      </c>
      <c r="H200" s="323">
        <v>4.9406564584124654E-324</v>
      </c>
      <c r="I200" s="320">
        <v>7.2730000000000003E-2</v>
      </c>
      <c r="J200" s="321">
        <v>7.2730000000000003E-2</v>
      </c>
      <c r="K200" s="330" t="s">
        <v>198</v>
      </c>
    </row>
    <row r="201" spans="1:11" ht="14.4" customHeight="1" thickBot="1" x14ac:dyDescent="0.35">
      <c r="A201" s="341" t="s">
        <v>390</v>
      </c>
      <c r="B201" s="325">
        <v>1603.9989290574899</v>
      </c>
      <c r="C201" s="325">
        <v>1542.00464995887</v>
      </c>
      <c r="D201" s="326">
        <v>-61.994279098622997</v>
      </c>
      <c r="E201" s="327">
        <v>0.96135017425699998</v>
      </c>
      <c r="F201" s="325">
        <v>1498.99999999998</v>
      </c>
      <c r="G201" s="326">
        <v>1374.0833333333201</v>
      </c>
      <c r="H201" s="328">
        <v>76.930340000000001</v>
      </c>
      <c r="I201" s="325">
        <v>1033.6827599999999</v>
      </c>
      <c r="J201" s="326">
        <v>-340.400573333316</v>
      </c>
      <c r="K201" s="331">
        <v>0.68958156104000001</v>
      </c>
    </row>
    <row r="202" spans="1:11" ht="14.4" customHeight="1" thickBot="1" x14ac:dyDescent="0.35">
      <c r="A202" s="342" t="s">
        <v>391</v>
      </c>
      <c r="B202" s="320">
        <v>1603.9989290574899</v>
      </c>
      <c r="C202" s="320">
        <v>1542.00464995887</v>
      </c>
      <c r="D202" s="321">
        <v>-61.994279098622997</v>
      </c>
      <c r="E202" s="322">
        <v>0.96135017425699998</v>
      </c>
      <c r="F202" s="320">
        <v>1498.99999999998</v>
      </c>
      <c r="G202" s="321">
        <v>1374.0833333333201</v>
      </c>
      <c r="H202" s="323">
        <v>76.930340000000001</v>
      </c>
      <c r="I202" s="320">
        <v>1033.6827599999999</v>
      </c>
      <c r="J202" s="321">
        <v>-340.400573333316</v>
      </c>
      <c r="K202" s="324">
        <v>0.68958156104000001</v>
      </c>
    </row>
    <row r="203" spans="1:11" ht="14.4" customHeight="1" thickBot="1" x14ac:dyDescent="0.35">
      <c r="A203" s="346" t="s">
        <v>392</v>
      </c>
      <c r="B203" s="325">
        <v>4.9406564584124654E-324</v>
      </c>
      <c r="C203" s="325">
        <v>2.4739998799570002</v>
      </c>
      <c r="D203" s="326">
        <v>2.4739998799570002</v>
      </c>
      <c r="E203" s="333" t="s">
        <v>204</v>
      </c>
      <c r="F203" s="325">
        <v>0</v>
      </c>
      <c r="G203" s="326">
        <v>0</v>
      </c>
      <c r="H203" s="328">
        <v>27.375080000000001</v>
      </c>
      <c r="I203" s="325">
        <v>33.400329999999997</v>
      </c>
      <c r="J203" s="326">
        <v>33.400329999999997</v>
      </c>
      <c r="K203" s="329" t="s">
        <v>198</v>
      </c>
    </row>
    <row r="204" spans="1:11" ht="14.4" customHeight="1" thickBot="1" x14ac:dyDescent="0.35">
      <c r="A204" s="343" t="s">
        <v>393</v>
      </c>
      <c r="B204" s="325">
        <v>4.9406564584124654E-324</v>
      </c>
      <c r="C204" s="325">
        <v>2.4739998799570002</v>
      </c>
      <c r="D204" s="326">
        <v>2.4739998799570002</v>
      </c>
      <c r="E204" s="333" t="s">
        <v>204</v>
      </c>
      <c r="F204" s="325">
        <v>0</v>
      </c>
      <c r="G204" s="326">
        <v>0</v>
      </c>
      <c r="H204" s="328">
        <v>27.375080000000001</v>
      </c>
      <c r="I204" s="325">
        <v>33.400329999999997</v>
      </c>
      <c r="J204" s="326">
        <v>33.400329999999997</v>
      </c>
      <c r="K204" s="329" t="s">
        <v>198</v>
      </c>
    </row>
    <row r="205" spans="1:11" ht="14.4" customHeight="1" thickBot="1" x14ac:dyDescent="0.35">
      <c r="A205" s="344" t="s">
        <v>394</v>
      </c>
      <c r="B205" s="325">
        <v>4.9406564584124654E-324</v>
      </c>
      <c r="C205" s="325">
        <v>2.4739998799570002</v>
      </c>
      <c r="D205" s="326">
        <v>2.4739998799570002</v>
      </c>
      <c r="E205" s="333" t="s">
        <v>204</v>
      </c>
      <c r="F205" s="325">
        <v>0</v>
      </c>
      <c r="G205" s="326">
        <v>0</v>
      </c>
      <c r="H205" s="328">
        <v>27.375080000000001</v>
      </c>
      <c r="I205" s="325">
        <v>33.400329999999997</v>
      </c>
      <c r="J205" s="326">
        <v>33.400329999999997</v>
      </c>
      <c r="K205" s="329" t="s">
        <v>198</v>
      </c>
    </row>
    <row r="206" spans="1:11" ht="14.4" customHeight="1" thickBot="1" x14ac:dyDescent="0.35">
      <c r="A206" s="341" t="s">
        <v>395</v>
      </c>
      <c r="B206" s="325">
        <v>4.9406564584124654E-324</v>
      </c>
      <c r="C206" s="325">
        <v>2.4739998799570002</v>
      </c>
      <c r="D206" s="326">
        <v>2.4739998799570002</v>
      </c>
      <c r="E206" s="333" t="s">
        <v>204</v>
      </c>
      <c r="F206" s="325">
        <v>0</v>
      </c>
      <c r="G206" s="326">
        <v>0</v>
      </c>
      <c r="H206" s="328">
        <v>27.375080000000001</v>
      </c>
      <c r="I206" s="325">
        <v>33.400329999999997</v>
      </c>
      <c r="J206" s="326">
        <v>33.400329999999997</v>
      </c>
      <c r="K206" s="329" t="s">
        <v>198</v>
      </c>
    </row>
    <row r="207" spans="1:11" ht="14.4" customHeight="1" thickBot="1" x14ac:dyDescent="0.35">
      <c r="A207" s="342" t="s">
        <v>396</v>
      </c>
      <c r="B207" s="320">
        <v>4.9406564584124654E-324</v>
      </c>
      <c r="C207" s="320">
        <v>2.4739998799570002</v>
      </c>
      <c r="D207" s="321">
        <v>2.4739998799570002</v>
      </c>
      <c r="E207" s="332" t="s">
        <v>204</v>
      </c>
      <c r="F207" s="320">
        <v>0</v>
      </c>
      <c r="G207" s="321">
        <v>0</v>
      </c>
      <c r="H207" s="323">
        <v>0.44288</v>
      </c>
      <c r="I207" s="320">
        <v>6.4681300000000004</v>
      </c>
      <c r="J207" s="321">
        <v>6.4681300000000004</v>
      </c>
      <c r="K207" s="330" t="s">
        <v>198</v>
      </c>
    </row>
    <row r="208" spans="1:11" ht="14.4" customHeight="1" thickBot="1" x14ac:dyDescent="0.35">
      <c r="A208" s="342" t="s">
        <v>397</v>
      </c>
      <c r="B208" s="320">
        <v>4.9406564584124654E-324</v>
      </c>
      <c r="C208" s="320">
        <v>4.9406564584124654E-324</v>
      </c>
      <c r="D208" s="321">
        <v>0</v>
      </c>
      <c r="E208" s="322">
        <v>1</v>
      </c>
      <c r="F208" s="320">
        <v>4.9406564584124654E-324</v>
      </c>
      <c r="G208" s="321">
        <v>0</v>
      </c>
      <c r="H208" s="323">
        <v>26.932200000000002</v>
      </c>
      <c r="I208" s="320">
        <v>26.932200000000002</v>
      </c>
      <c r="J208" s="321">
        <v>26.932200000000002</v>
      </c>
      <c r="K208" s="330" t="s">
        <v>204</v>
      </c>
    </row>
    <row r="209" spans="1:11" ht="14.4" customHeight="1" thickBot="1" x14ac:dyDescent="0.35">
      <c r="A209" s="347"/>
      <c r="B209" s="320">
        <v>-3865.8336746918699</v>
      </c>
      <c r="C209" s="320">
        <v>4.9406564584124654E-324</v>
      </c>
      <c r="D209" s="321">
        <v>3865.8336746918699</v>
      </c>
      <c r="E209" s="322">
        <v>0</v>
      </c>
      <c r="F209" s="320">
        <v>-9998.4431239263595</v>
      </c>
      <c r="G209" s="321">
        <v>-9165.2395302658297</v>
      </c>
      <c r="H209" s="323">
        <v>-1108.10691</v>
      </c>
      <c r="I209" s="320">
        <v>-11072.724039999999</v>
      </c>
      <c r="J209" s="321">
        <v>-1907.4845097341699</v>
      </c>
      <c r="K209" s="324">
        <v>1.1074448194340001</v>
      </c>
    </row>
    <row r="210" spans="1:11" ht="14.4" customHeight="1" thickBot="1" x14ac:dyDescent="0.35">
      <c r="A210" s="348" t="s">
        <v>89</v>
      </c>
      <c r="B210" s="334">
        <v>-3865.8336746918699</v>
      </c>
      <c r="C210" s="334">
        <v>-10331.546521980499</v>
      </c>
      <c r="D210" s="335">
        <v>-6465.7128472886398</v>
      </c>
      <c r="E210" s="336" t="s">
        <v>204</v>
      </c>
      <c r="F210" s="334">
        <v>-9998.4431239263595</v>
      </c>
      <c r="G210" s="335">
        <v>-9165.2395302658297</v>
      </c>
      <c r="H210" s="334">
        <v>-1108.10691</v>
      </c>
      <c r="I210" s="334">
        <v>-11072.724039999999</v>
      </c>
      <c r="J210" s="335">
        <v>-1907.4845097341699</v>
      </c>
      <c r="K210" s="337">
        <v>1.1074448194340001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9" t="s">
        <v>171</v>
      </c>
      <c r="B1" s="270"/>
      <c r="C1" s="270"/>
      <c r="D1" s="270"/>
      <c r="E1" s="270"/>
      <c r="F1" s="270"/>
      <c r="G1" s="243"/>
    </row>
    <row r="2" spans="1:8" ht="14.4" customHeight="1" thickBot="1" x14ac:dyDescent="0.35">
      <c r="A2" s="319" t="s">
        <v>197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178</v>
      </c>
    </row>
    <row r="4" spans="1:8" ht="14.4" customHeight="1" x14ac:dyDescent="0.3">
      <c r="A4" s="349" t="s">
        <v>398</v>
      </c>
      <c r="B4" s="350" t="s">
        <v>399</v>
      </c>
      <c r="C4" s="351" t="s">
        <v>400</v>
      </c>
      <c r="D4" s="351" t="s">
        <v>399</v>
      </c>
      <c r="E4" s="351" t="s">
        <v>399</v>
      </c>
      <c r="F4" s="352" t="s">
        <v>399</v>
      </c>
      <c r="G4" s="351" t="s">
        <v>399</v>
      </c>
      <c r="H4" s="351" t="s">
        <v>90</v>
      </c>
    </row>
    <row r="5" spans="1:8" ht="14.4" customHeight="1" x14ac:dyDescent="0.3">
      <c r="A5" s="349" t="s">
        <v>398</v>
      </c>
      <c r="B5" s="350" t="s">
        <v>401</v>
      </c>
      <c r="C5" s="351" t="s">
        <v>402</v>
      </c>
      <c r="D5" s="351">
        <v>107349.20811876726</v>
      </c>
      <c r="E5" s="351">
        <v>99284.827322988276</v>
      </c>
      <c r="F5" s="352">
        <v>0.9248771282331506</v>
      </c>
      <c r="G5" s="351">
        <v>-8064.3807957789832</v>
      </c>
      <c r="H5" s="351" t="s">
        <v>2</v>
      </c>
    </row>
    <row r="6" spans="1:8" ht="14.4" customHeight="1" x14ac:dyDescent="0.3">
      <c r="A6" s="349" t="s">
        <v>398</v>
      </c>
      <c r="B6" s="350" t="s">
        <v>403</v>
      </c>
      <c r="C6" s="351" t="s">
        <v>404</v>
      </c>
      <c r="D6" s="351">
        <v>24395.08213471113</v>
      </c>
      <c r="E6" s="351">
        <v>22979.4172452087</v>
      </c>
      <c r="F6" s="352">
        <v>0.94196925094635708</v>
      </c>
      <c r="G6" s="351">
        <v>-1415.66488950243</v>
      </c>
      <c r="H6" s="351" t="s">
        <v>2</v>
      </c>
    </row>
    <row r="7" spans="1:8" ht="14.4" customHeight="1" x14ac:dyDescent="0.3">
      <c r="A7" s="349" t="s">
        <v>398</v>
      </c>
      <c r="B7" s="350" t="s">
        <v>6</v>
      </c>
      <c r="C7" s="351" t="s">
        <v>400</v>
      </c>
      <c r="D7" s="351">
        <v>131744.29025347836</v>
      </c>
      <c r="E7" s="351">
        <v>122264.24456819697</v>
      </c>
      <c r="F7" s="352">
        <v>0.92804207554618412</v>
      </c>
      <c r="G7" s="351">
        <v>-9480.045685281395</v>
      </c>
      <c r="H7" s="351" t="s">
        <v>405</v>
      </c>
    </row>
    <row r="9" spans="1:8" ht="14.4" customHeight="1" x14ac:dyDescent="0.3">
      <c r="A9" s="349" t="s">
        <v>398</v>
      </c>
      <c r="B9" s="350" t="s">
        <v>399</v>
      </c>
      <c r="C9" s="351" t="s">
        <v>400</v>
      </c>
      <c r="D9" s="351" t="s">
        <v>399</v>
      </c>
      <c r="E9" s="351" t="s">
        <v>399</v>
      </c>
      <c r="F9" s="352" t="s">
        <v>399</v>
      </c>
      <c r="G9" s="351" t="s">
        <v>399</v>
      </c>
      <c r="H9" s="351" t="s">
        <v>90</v>
      </c>
    </row>
    <row r="10" spans="1:8" ht="14.4" customHeight="1" x14ac:dyDescent="0.3">
      <c r="A10" s="349" t="s">
        <v>406</v>
      </c>
      <c r="B10" s="350" t="s">
        <v>401</v>
      </c>
      <c r="C10" s="351" t="s">
        <v>402</v>
      </c>
      <c r="D10" s="351">
        <v>43799.755431040219</v>
      </c>
      <c r="E10" s="351">
        <v>40277.945197602952</v>
      </c>
      <c r="F10" s="352">
        <v>0.91959292469150611</v>
      </c>
      <c r="G10" s="351">
        <v>-3521.810233437267</v>
      </c>
      <c r="H10" s="351" t="s">
        <v>2</v>
      </c>
    </row>
    <row r="11" spans="1:8" ht="14.4" customHeight="1" x14ac:dyDescent="0.3">
      <c r="A11" s="349" t="s">
        <v>406</v>
      </c>
      <c r="B11" s="350" t="s">
        <v>403</v>
      </c>
      <c r="C11" s="351" t="s">
        <v>404</v>
      </c>
      <c r="D11" s="351">
        <v>18606.350880114067</v>
      </c>
      <c r="E11" s="351">
        <v>17839.058040628108</v>
      </c>
      <c r="F11" s="352">
        <v>0.9587617773936522</v>
      </c>
      <c r="G11" s="351">
        <v>-767.29283948595912</v>
      </c>
      <c r="H11" s="351" t="s">
        <v>2</v>
      </c>
    </row>
    <row r="12" spans="1:8" ht="14.4" customHeight="1" x14ac:dyDescent="0.3">
      <c r="A12" s="349" t="s">
        <v>406</v>
      </c>
      <c r="B12" s="350" t="s">
        <v>6</v>
      </c>
      <c r="C12" s="351" t="s">
        <v>407</v>
      </c>
      <c r="D12" s="351">
        <v>62406.10631115429</v>
      </c>
      <c r="E12" s="351">
        <v>58117.00323823106</v>
      </c>
      <c r="F12" s="352">
        <v>0.93127109947321596</v>
      </c>
      <c r="G12" s="351">
        <v>-4289.1030729232298</v>
      </c>
      <c r="H12" s="351" t="s">
        <v>408</v>
      </c>
    </row>
    <row r="13" spans="1:8" ht="14.4" customHeight="1" x14ac:dyDescent="0.3">
      <c r="A13" s="349" t="s">
        <v>399</v>
      </c>
      <c r="B13" s="350" t="s">
        <v>399</v>
      </c>
      <c r="C13" s="351" t="s">
        <v>399</v>
      </c>
      <c r="D13" s="351" t="s">
        <v>399</v>
      </c>
      <c r="E13" s="351" t="s">
        <v>399</v>
      </c>
      <c r="F13" s="352" t="s">
        <v>399</v>
      </c>
      <c r="G13" s="351" t="s">
        <v>399</v>
      </c>
      <c r="H13" s="351" t="s">
        <v>409</v>
      </c>
    </row>
    <row r="14" spans="1:8" ht="14.4" customHeight="1" x14ac:dyDescent="0.3">
      <c r="A14" s="349" t="s">
        <v>410</v>
      </c>
      <c r="B14" s="350" t="s">
        <v>401</v>
      </c>
      <c r="C14" s="351" t="s">
        <v>402</v>
      </c>
      <c r="D14" s="351">
        <v>42637.636786983516</v>
      </c>
      <c r="E14" s="351">
        <v>43014.473457254571</v>
      </c>
      <c r="F14" s="352">
        <v>1.0088381228104579</v>
      </c>
      <c r="G14" s="351">
        <v>376.83667027105548</v>
      </c>
      <c r="H14" s="351" t="s">
        <v>2</v>
      </c>
    </row>
    <row r="15" spans="1:8" ht="14.4" customHeight="1" x14ac:dyDescent="0.3">
      <c r="A15" s="349" t="s">
        <v>410</v>
      </c>
      <c r="B15" s="350" t="s">
        <v>403</v>
      </c>
      <c r="C15" s="351" t="s">
        <v>404</v>
      </c>
      <c r="D15" s="351">
        <v>4057.7444388657732</v>
      </c>
      <c r="E15" s="351">
        <v>3631.3713488973081</v>
      </c>
      <c r="F15" s="352">
        <v>0.89492362163457351</v>
      </c>
      <c r="G15" s="351">
        <v>-426.37308996846514</v>
      </c>
      <c r="H15" s="351" t="s">
        <v>2</v>
      </c>
    </row>
    <row r="16" spans="1:8" ht="14.4" customHeight="1" x14ac:dyDescent="0.3">
      <c r="A16" s="349" t="s">
        <v>410</v>
      </c>
      <c r="B16" s="350" t="s">
        <v>6</v>
      </c>
      <c r="C16" s="351" t="s">
        <v>411</v>
      </c>
      <c r="D16" s="351">
        <v>46695.381225849291</v>
      </c>
      <c r="E16" s="351">
        <v>46645.844806151879</v>
      </c>
      <c r="F16" s="352">
        <v>0.99893915804096722</v>
      </c>
      <c r="G16" s="351">
        <v>-49.536419697411475</v>
      </c>
      <c r="H16" s="351" t="s">
        <v>408</v>
      </c>
    </row>
    <row r="17" spans="1:8" ht="14.4" customHeight="1" x14ac:dyDescent="0.3">
      <c r="A17" s="349" t="s">
        <v>399</v>
      </c>
      <c r="B17" s="350" t="s">
        <v>399</v>
      </c>
      <c r="C17" s="351" t="s">
        <v>399</v>
      </c>
      <c r="D17" s="351" t="s">
        <v>399</v>
      </c>
      <c r="E17" s="351" t="s">
        <v>399</v>
      </c>
      <c r="F17" s="352" t="s">
        <v>399</v>
      </c>
      <c r="G17" s="351" t="s">
        <v>399</v>
      </c>
      <c r="H17" s="351" t="s">
        <v>409</v>
      </c>
    </row>
    <row r="18" spans="1:8" ht="14.4" customHeight="1" x14ac:dyDescent="0.3">
      <c r="A18" s="349" t="s">
        <v>412</v>
      </c>
      <c r="B18" s="350" t="s">
        <v>401</v>
      </c>
      <c r="C18" s="351" t="s">
        <v>402</v>
      </c>
      <c r="D18" s="351">
        <v>20911.815900743535</v>
      </c>
      <c r="E18" s="351">
        <v>15992.408668130736</v>
      </c>
      <c r="F18" s="352">
        <v>0.76475466042918416</v>
      </c>
      <c r="G18" s="351">
        <v>-4919.4072326127989</v>
      </c>
      <c r="H18" s="351" t="s">
        <v>2</v>
      </c>
    </row>
    <row r="19" spans="1:8" ht="14.4" customHeight="1" x14ac:dyDescent="0.3">
      <c r="A19" s="349" t="s">
        <v>412</v>
      </c>
      <c r="B19" s="350" t="s">
        <v>403</v>
      </c>
      <c r="C19" s="351" t="s">
        <v>404</v>
      </c>
      <c r="D19" s="351">
        <v>1730.9868157312867</v>
      </c>
      <c r="E19" s="351">
        <v>1508.9878556832864</v>
      </c>
      <c r="F19" s="352">
        <v>0.87175005723298193</v>
      </c>
      <c r="G19" s="351">
        <v>-221.9989600480003</v>
      </c>
      <c r="H19" s="351" t="s">
        <v>2</v>
      </c>
    </row>
    <row r="20" spans="1:8" ht="14.4" customHeight="1" x14ac:dyDescent="0.3">
      <c r="A20" s="349" t="s">
        <v>412</v>
      </c>
      <c r="B20" s="350" t="s">
        <v>6</v>
      </c>
      <c r="C20" s="351" t="s">
        <v>413</v>
      </c>
      <c r="D20" s="351">
        <v>22642.80271647482</v>
      </c>
      <c r="E20" s="351">
        <v>17501.396523814023</v>
      </c>
      <c r="F20" s="352">
        <v>0.77293419648443396</v>
      </c>
      <c r="G20" s="351">
        <v>-5141.4061926607974</v>
      </c>
      <c r="H20" s="351" t="s">
        <v>408</v>
      </c>
    </row>
    <row r="21" spans="1:8" ht="14.4" customHeight="1" x14ac:dyDescent="0.3">
      <c r="A21" s="349" t="s">
        <v>399</v>
      </c>
      <c r="B21" s="350" t="s">
        <v>399</v>
      </c>
      <c r="C21" s="351" t="s">
        <v>399</v>
      </c>
      <c r="D21" s="351" t="s">
        <v>399</v>
      </c>
      <c r="E21" s="351" t="s">
        <v>399</v>
      </c>
      <c r="F21" s="352" t="s">
        <v>399</v>
      </c>
      <c r="G21" s="351" t="s">
        <v>399</v>
      </c>
      <c r="H21" s="351" t="s">
        <v>409</v>
      </c>
    </row>
    <row r="22" spans="1:8" ht="14.4" customHeight="1" x14ac:dyDescent="0.3">
      <c r="A22" s="349" t="s">
        <v>398</v>
      </c>
      <c r="B22" s="350" t="s">
        <v>6</v>
      </c>
      <c r="C22" s="351" t="s">
        <v>400</v>
      </c>
      <c r="D22" s="351">
        <v>131744.29025347836</v>
      </c>
      <c r="E22" s="351">
        <v>122264.24456819695</v>
      </c>
      <c r="F22" s="352">
        <v>0.92804207554618401</v>
      </c>
      <c r="G22" s="351">
        <v>-9480.0456852814095</v>
      </c>
      <c r="H22" s="351" t="s">
        <v>405</v>
      </c>
    </row>
  </sheetData>
  <autoFilter ref="A3:G3"/>
  <mergeCells count="1">
    <mergeCell ref="A1:G1"/>
  </mergeCells>
  <conditionalFormatting sqref="F8 F23:F65536">
    <cfRule type="cellIs" dxfId="56" priority="19" stopIfTrue="1" operator="greaterThan">
      <formula>1</formula>
    </cfRule>
  </conditionalFormatting>
  <conditionalFormatting sqref="F4:F7">
    <cfRule type="cellIs" dxfId="55" priority="14" operator="greaterThan">
      <formula>1</formula>
    </cfRule>
  </conditionalFormatting>
  <conditionalFormatting sqref="B4:B7">
    <cfRule type="expression" dxfId="54" priority="18">
      <formula>AND(LEFT(H4,6)&lt;&gt;"mezera",H4&lt;&gt;"")</formula>
    </cfRule>
  </conditionalFormatting>
  <conditionalFormatting sqref="A4:A7">
    <cfRule type="expression" dxfId="53" priority="15">
      <formula>AND(H4&lt;&gt;"",H4&lt;&gt;"mezeraKL")</formula>
    </cfRule>
  </conditionalFormatting>
  <conditionalFormatting sqref="B4:G7">
    <cfRule type="expression" dxfId="52" priority="16">
      <formula>$H4="SumaNS"</formula>
    </cfRule>
    <cfRule type="expression" dxfId="51" priority="17">
      <formula>OR($H4="KL",$H4="SumaKL")</formula>
    </cfRule>
  </conditionalFormatting>
  <conditionalFormatting sqref="A4:G7">
    <cfRule type="expression" dxfId="50" priority="13">
      <formula>$H4&lt;&gt;""</formula>
    </cfRule>
  </conditionalFormatting>
  <conditionalFormatting sqref="G4:G7">
    <cfRule type="cellIs" dxfId="49" priority="12" operator="greaterThan">
      <formula>0</formula>
    </cfRule>
  </conditionalFormatting>
  <conditionalFormatting sqref="F4:F7">
    <cfRule type="cellIs" dxfId="48" priority="9" operator="greaterThan">
      <formula>1</formula>
    </cfRule>
  </conditionalFormatting>
  <conditionalFormatting sqref="F4:F7">
    <cfRule type="expression" dxfId="47" priority="10">
      <formula>$H4="SumaNS"</formula>
    </cfRule>
    <cfRule type="expression" dxfId="46" priority="11">
      <formula>OR($H4="KL",$H4="SumaKL")</formula>
    </cfRule>
  </conditionalFormatting>
  <conditionalFormatting sqref="F4:F7">
    <cfRule type="expression" dxfId="45" priority="8">
      <formula>$H4&lt;&gt;""</formula>
    </cfRule>
  </conditionalFormatting>
  <conditionalFormatting sqref="F9:F22">
    <cfRule type="cellIs" dxfId="44" priority="3" operator="greaterThan">
      <formula>1</formula>
    </cfRule>
  </conditionalFormatting>
  <conditionalFormatting sqref="B9:B22">
    <cfRule type="expression" dxfId="43" priority="7">
      <formula>AND(LEFT(H9,6)&lt;&gt;"mezera",H9&lt;&gt;"")</formula>
    </cfRule>
  </conditionalFormatting>
  <conditionalFormatting sqref="A9:A22">
    <cfRule type="expression" dxfId="42" priority="4">
      <formula>AND(H9&lt;&gt;"",H9&lt;&gt;"mezeraKL")</formula>
    </cfRule>
  </conditionalFormatting>
  <conditionalFormatting sqref="B9:G22">
    <cfRule type="expression" dxfId="41" priority="5">
      <formula>$H9="SumaNS"</formula>
    </cfRule>
    <cfRule type="expression" dxfId="40" priority="6">
      <formula>OR($H9="KL",$H9="SumaKL")</formula>
    </cfRule>
  </conditionalFormatting>
  <conditionalFormatting sqref="A9:G22">
    <cfRule type="expression" dxfId="39" priority="2">
      <formula>$H9&lt;&gt;""</formula>
    </cfRule>
  </conditionalFormatting>
  <conditionalFormatting sqref="G9:G22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5" t="s">
        <v>170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4.4" customHeight="1" thickBot="1" x14ac:dyDescent="0.35">
      <c r="A2" s="319" t="s">
        <v>197</v>
      </c>
      <c r="B2" s="84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8"/>
      <c r="N2" s="148"/>
    </row>
    <row r="3" spans="1:14" ht="14.4" customHeight="1" thickBot="1" x14ac:dyDescent="0.35">
      <c r="A3" s="84"/>
      <c r="B3" s="84"/>
      <c r="C3" s="271"/>
      <c r="D3" s="272"/>
      <c r="E3" s="272"/>
      <c r="F3" s="272"/>
      <c r="G3" s="272"/>
      <c r="H3" s="272"/>
      <c r="I3" s="272"/>
      <c r="J3" s="273" t="s">
        <v>158</v>
      </c>
      <c r="K3" s="274"/>
      <c r="L3" s="149">
        <f>IF(M3&lt;&gt;0,N3/M3,0)</f>
        <v>141.50790450133326</v>
      </c>
      <c r="M3" s="149">
        <f>SUBTOTAL(9,M5:M1048576)</f>
        <v>864.01</v>
      </c>
      <c r="N3" s="150">
        <f>SUBTOTAL(9,N5:N1048576)</f>
        <v>122264.24456819695</v>
      </c>
    </row>
    <row r="4" spans="1:14" s="85" customFormat="1" ht="14.4" customHeight="1" thickBot="1" x14ac:dyDescent="0.35">
      <c r="A4" s="353" t="s">
        <v>7</v>
      </c>
      <c r="B4" s="354" t="s">
        <v>8</v>
      </c>
      <c r="C4" s="354" t="s">
        <v>0</v>
      </c>
      <c r="D4" s="354" t="s">
        <v>9</v>
      </c>
      <c r="E4" s="354" t="s">
        <v>10</v>
      </c>
      <c r="F4" s="354" t="s">
        <v>2</v>
      </c>
      <c r="G4" s="354" t="s">
        <v>11</v>
      </c>
      <c r="H4" s="354" t="s">
        <v>12</v>
      </c>
      <c r="I4" s="354" t="s">
        <v>13</v>
      </c>
      <c r="J4" s="355" t="s">
        <v>14</v>
      </c>
      <c r="K4" s="355" t="s">
        <v>15</v>
      </c>
      <c r="L4" s="356" t="s">
        <v>179</v>
      </c>
      <c r="M4" s="356" t="s">
        <v>16</v>
      </c>
      <c r="N4" s="357" t="s">
        <v>196</v>
      </c>
    </row>
    <row r="5" spans="1:14" ht="14.4" customHeight="1" x14ac:dyDescent="0.3">
      <c r="A5" s="360" t="s">
        <v>398</v>
      </c>
      <c r="B5" s="361" t="s">
        <v>400</v>
      </c>
      <c r="C5" s="362" t="s">
        <v>406</v>
      </c>
      <c r="D5" s="363" t="s">
        <v>407</v>
      </c>
      <c r="E5" s="362" t="s">
        <v>401</v>
      </c>
      <c r="F5" s="363" t="s">
        <v>402</v>
      </c>
      <c r="G5" s="362" t="s">
        <v>414</v>
      </c>
      <c r="H5" s="362" t="s">
        <v>415</v>
      </c>
      <c r="I5" s="362" t="s">
        <v>415</v>
      </c>
      <c r="J5" s="362" t="s">
        <v>416</v>
      </c>
      <c r="K5" s="362" t="s">
        <v>417</v>
      </c>
      <c r="L5" s="364">
        <v>259.43999576871499</v>
      </c>
      <c r="M5" s="364">
        <v>1</v>
      </c>
      <c r="N5" s="365">
        <v>259.43999576871499</v>
      </c>
    </row>
    <row r="6" spans="1:14" ht="14.4" customHeight="1" x14ac:dyDescent="0.3">
      <c r="A6" s="366" t="s">
        <v>398</v>
      </c>
      <c r="B6" s="367" t="s">
        <v>400</v>
      </c>
      <c r="C6" s="368" t="s">
        <v>406</v>
      </c>
      <c r="D6" s="369" t="s">
        <v>407</v>
      </c>
      <c r="E6" s="368" t="s">
        <v>401</v>
      </c>
      <c r="F6" s="369" t="s">
        <v>402</v>
      </c>
      <c r="G6" s="368" t="s">
        <v>414</v>
      </c>
      <c r="H6" s="368" t="s">
        <v>418</v>
      </c>
      <c r="I6" s="368" t="s">
        <v>419</v>
      </c>
      <c r="J6" s="368" t="s">
        <v>420</v>
      </c>
      <c r="K6" s="368" t="s">
        <v>421</v>
      </c>
      <c r="L6" s="370">
        <v>84.079895658030395</v>
      </c>
      <c r="M6" s="370">
        <v>3</v>
      </c>
      <c r="N6" s="371">
        <v>252.23968697409117</v>
      </c>
    </row>
    <row r="7" spans="1:14" ht="14.4" customHeight="1" x14ac:dyDescent="0.3">
      <c r="A7" s="366" t="s">
        <v>398</v>
      </c>
      <c r="B7" s="367" t="s">
        <v>400</v>
      </c>
      <c r="C7" s="368" t="s">
        <v>406</v>
      </c>
      <c r="D7" s="369" t="s">
        <v>407</v>
      </c>
      <c r="E7" s="368" t="s">
        <v>401</v>
      </c>
      <c r="F7" s="369" t="s">
        <v>402</v>
      </c>
      <c r="G7" s="368" t="s">
        <v>414</v>
      </c>
      <c r="H7" s="368" t="s">
        <v>422</v>
      </c>
      <c r="I7" s="368" t="s">
        <v>423</v>
      </c>
      <c r="J7" s="368" t="s">
        <v>424</v>
      </c>
      <c r="K7" s="368" t="s">
        <v>425</v>
      </c>
      <c r="L7" s="370">
        <v>163.89097667949605</v>
      </c>
      <c r="M7" s="370">
        <v>16</v>
      </c>
      <c r="N7" s="371">
        <v>2622.2556268719368</v>
      </c>
    </row>
    <row r="8" spans="1:14" ht="14.4" customHeight="1" x14ac:dyDescent="0.3">
      <c r="A8" s="366" t="s">
        <v>398</v>
      </c>
      <c r="B8" s="367" t="s">
        <v>400</v>
      </c>
      <c r="C8" s="368" t="s">
        <v>406</v>
      </c>
      <c r="D8" s="369" t="s">
        <v>407</v>
      </c>
      <c r="E8" s="368" t="s">
        <v>401</v>
      </c>
      <c r="F8" s="369" t="s">
        <v>402</v>
      </c>
      <c r="G8" s="368" t="s">
        <v>414</v>
      </c>
      <c r="H8" s="368" t="s">
        <v>426</v>
      </c>
      <c r="I8" s="368" t="s">
        <v>427</v>
      </c>
      <c r="J8" s="368" t="s">
        <v>428</v>
      </c>
      <c r="K8" s="368" t="s">
        <v>429</v>
      </c>
      <c r="L8" s="370">
        <v>55.64</v>
      </c>
      <c r="M8" s="370">
        <v>2</v>
      </c>
      <c r="N8" s="371">
        <v>111.28</v>
      </c>
    </row>
    <row r="9" spans="1:14" ht="14.4" customHeight="1" x14ac:dyDescent="0.3">
      <c r="A9" s="366" t="s">
        <v>398</v>
      </c>
      <c r="B9" s="367" t="s">
        <v>400</v>
      </c>
      <c r="C9" s="368" t="s">
        <v>406</v>
      </c>
      <c r="D9" s="369" t="s">
        <v>407</v>
      </c>
      <c r="E9" s="368" t="s">
        <v>401</v>
      </c>
      <c r="F9" s="369" t="s">
        <v>402</v>
      </c>
      <c r="G9" s="368" t="s">
        <v>414</v>
      </c>
      <c r="H9" s="368" t="s">
        <v>430</v>
      </c>
      <c r="I9" s="368" t="s">
        <v>431</v>
      </c>
      <c r="J9" s="368" t="s">
        <v>432</v>
      </c>
      <c r="K9" s="368" t="s">
        <v>433</v>
      </c>
      <c r="L9" s="370">
        <v>22.769999979281302</v>
      </c>
      <c r="M9" s="370">
        <v>1</v>
      </c>
      <c r="N9" s="371">
        <v>22.769999979281302</v>
      </c>
    </row>
    <row r="10" spans="1:14" ht="14.4" customHeight="1" x14ac:dyDescent="0.3">
      <c r="A10" s="366" t="s">
        <v>398</v>
      </c>
      <c r="B10" s="367" t="s">
        <v>400</v>
      </c>
      <c r="C10" s="368" t="s">
        <v>406</v>
      </c>
      <c r="D10" s="369" t="s">
        <v>407</v>
      </c>
      <c r="E10" s="368" t="s">
        <v>401</v>
      </c>
      <c r="F10" s="369" t="s">
        <v>402</v>
      </c>
      <c r="G10" s="368" t="s">
        <v>414</v>
      </c>
      <c r="H10" s="368" t="s">
        <v>434</v>
      </c>
      <c r="I10" s="368" t="s">
        <v>435</v>
      </c>
      <c r="J10" s="368" t="s">
        <v>436</v>
      </c>
      <c r="K10" s="368" t="s">
        <v>437</v>
      </c>
      <c r="L10" s="370">
        <v>151.24999530882474</v>
      </c>
      <c r="M10" s="370">
        <v>4</v>
      </c>
      <c r="N10" s="371">
        <v>604.99998123529895</v>
      </c>
    </row>
    <row r="11" spans="1:14" ht="14.4" customHeight="1" x14ac:dyDescent="0.3">
      <c r="A11" s="366" t="s">
        <v>398</v>
      </c>
      <c r="B11" s="367" t="s">
        <v>400</v>
      </c>
      <c r="C11" s="368" t="s">
        <v>406</v>
      </c>
      <c r="D11" s="369" t="s">
        <v>407</v>
      </c>
      <c r="E11" s="368" t="s">
        <v>401</v>
      </c>
      <c r="F11" s="369" t="s">
        <v>402</v>
      </c>
      <c r="G11" s="368" t="s">
        <v>414</v>
      </c>
      <c r="H11" s="368" t="s">
        <v>438</v>
      </c>
      <c r="I11" s="368" t="s">
        <v>439</v>
      </c>
      <c r="J11" s="368" t="s">
        <v>440</v>
      </c>
      <c r="K11" s="368" t="s">
        <v>441</v>
      </c>
      <c r="L11" s="370">
        <v>87.65</v>
      </c>
      <c r="M11" s="370">
        <v>1</v>
      </c>
      <c r="N11" s="371">
        <v>87.65</v>
      </c>
    </row>
    <row r="12" spans="1:14" ht="14.4" customHeight="1" x14ac:dyDescent="0.3">
      <c r="A12" s="366" t="s">
        <v>398</v>
      </c>
      <c r="B12" s="367" t="s">
        <v>400</v>
      </c>
      <c r="C12" s="368" t="s">
        <v>406</v>
      </c>
      <c r="D12" s="369" t="s">
        <v>407</v>
      </c>
      <c r="E12" s="368" t="s">
        <v>401</v>
      </c>
      <c r="F12" s="369" t="s">
        <v>402</v>
      </c>
      <c r="G12" s="368" t="s">
        <v>414</v>
      </c>
      <c r="H12" s="368" t="s">
        <v>442</v>
      </c>
      <c r="I12" s="368" t="s">
        <v>443</v>
      </c>
      <c r="J12" s="368" t="s">
        <v>444</v>
      </c>
      <c r="K12" s="368" t="s">
        <v>445</v>
      </c>
      <c r="L12" s="370">
        <v>63.510108108892098</v>
      </c>
      <c r="M12" s="370">
        <v>1</v>
      </c>
      <c r="N12" s="371">
        <v>63.510108108892098</v>
      </c>
    </row>
    <row r="13" spans="1:14" ht="14.4" customHeight="1" x14ac:dyDescent="0.3">
      <c r="A13" s="366" t="s">
        <v>398</v>
      </c>
      <c r="B13" s="367" t="s">
        <v>400</v>
      </c>
      <c r="C13" s="368" t="s">
        <v>406</v>
      </c>
      <c r="D13" s="369" t="s">
        <v>407</v>
      </c>
      <c r="E13" s="368" t="s">
        <v>401</v>
      </c>
      <c r="F13" s="369" t="s">
        <v>402</v>
      </c>
      <c r="G13" s="368" t="s">
        <v>414</v>
      </c>
      <c r="H13" s="368" t="s">
        <v>446</v>
      </c>
      <c r="I13" s="368" t="s">
        <v>447</v>
      </c>
      <c r="J13" s="368" t="s">
        <v>448</v>
      </c>
      <c r="K13" s="368"/>
      <c r="L13" s="370">
        <v>97.482427091234541</v>
      </c>
      <c r="M13" s="370">
        <v>10</v>
      </c>
      <c r="N13" s="371">
        <v>974.82427091234547</v>
      </c>
    </row>
    <row r="14" spans="1:14" ht="14.4" customHeight="1" x14ac:dyDescent="0.3">
      <c r="A14" s="366" t="s">
        <v>398</v>
      </c>
      <c r="B14" s="367" t="s">
        <v>400</v>
      </c>
      <c r="C14" s="368" t="s">
        <v>406</v>
      </c>
      <c r="D14" s="369" t="s">
        <v>407</v>
      </c>
      <c r="E14" s="368" t="s">
        <v>401</v>
      </c>
      <c r="F14" s="369" t="s">
        <v>402</v>
      </c>
      <c r="G14" s="368" t="s">
        <v>414</v>
      </c>
      <c r="H14" s="368" t="s">
        <v>449</v>
      </c>
      <c r="I14" s="368" t="s">
        <v>450</v>
      </c>
      <c r="J14" s="368" t="s">
        <v>451</v>
      </c>
      <c r="K14" s="368" t="s">
        <v>452</v>
      </c>
      <c r="L14" s="370">
        <v>253.00000709774801</v>
      </c>
      <c r="M14" s="370">
        <v>2</v>
      </c>
      <c r="N14" s="371">
        <v>506.00001419549602</v>
      </c>
    </row>
    <row r="15" spans="1:14" ht="14.4" customHeight="1" x14ac:dyDescent="0.3">
      <c r="A15" s="366" t="s">
        <v>398</v>
      </c>
      <c r="B15" s="367" t="s">
        <v>400</v>
      </c>
      <c r="C15" s="368" t="s">
        <v>406</v>
      </c>
      <c r="D15" s="369" t="s">
        <v>407</v>
      </c>
      <c r="E15" s="368" t="s">
        <v>401</v>
      </c>
      <c r="F15" s="369" t="s">
        <v>402</v>
      </c>
      <c r="G15" s="368" t="s">
        <v>414</v>
      </c>
      <c r="H15" s="368" t="s">
        <v>453</v>
      </c>
      <c r="I15" s="368" t="s">
        <v>454</v>
      </c>
      <c r="J15" s="368" t="s">
        <v>455</v>
      </c>
      <c r="K15" s="368" t="s">
        <v>456</v>
      </c>
      <c r="L15" s="370">
        <v>527.85004298764022</v>
      </c>
      <c r="M15" s="370">
        <v>9</v>
      </c>
      <c r="N15" s="371">
        <v>4750.6503868887621</v>
      </c>
    </row>
    <row r="16" spans="1:14" ht="14.4" customHeight="1" x14ac:dyDescent="0.3">
      <c r="A16" s="366" t="s">
        <v>398</v>
      </c>
      <c r="B16" s="367" t="s">
        <v>400</v>
      </c>
      <c r="C16" s="368" t="s">
        <v>406</v>
      </c>
      <c r="D16" s="369" t="s">
        <v>407</v>
      </c>
      <c r="E16" s="368" t="s">
        <v>401</v>
      </c>
      <c r="F16" s="369" t="s">
        <v>402</v>
      </c>
      <c r="G16" s="368" t="s">
        <v>414</v>
      </c>
      <c r="H16" s="368" t="s">
        <v>457</v>
      </c>
      <c r="I16" s="368" t="s">
        <v>447</v>
      </c>
      <c r="J16" s="368" t="s">
        <v>458</v>
      </c>
      <c r="K16" s="368"/>
      <c r="L16" s="370">
        <v>185.56399924874341</v>
      </c>
      <c r="M16" s="370">
        <v>20</v>
      </c>
      <c r="N16" s="371">
        <v>3711.2799849748681</v>
      </c>
    </row>
    <row r="17" spans="1:14" ht="14.4" customHeight="1" x14ac:dyDescent="0.3">
      <c r="A17" s="366" t="s">
        <v>398</v>
      </c>
      <c r="B17" s="367" t="s">
        <v>400</v>
      </c>
      <c r="C17" s="368" t="s">
        <v>406</v>
      </c>
      <c r="D17" s="369" t="s">
        <v>407</v>
      </c>
      <c r="E17" s="368" t="s">
        <v>401</v>
      </c>
      <c r="F17" s="369" t="s">
        <v>402</v>
      </c>
      <c r="G17" s="368" t="s">
        <v>414</v>
      </c>
      <c r="H17" s="368" t="s">
        <v>459</v>
      </c>
      <c r="I17" s="368" t="s">
        <v>460</v>
      </c>
      <c r="J17" s="368" t="s">
        <v>461</v>
      </c>
      <c r="K17" s="368" t="s">
        <v>462</v>
      </c>
      <c r="L17" s="370">
        <v>197.47</v>
      </c>
      <c r="M17" s="370">
        <v>1</v>
      </c>
      <c r="N17" s="371">
        <v>197.47</v>
      </c>
    </row>
    <row r="18" spans="1:14" ht="14.4" customHeight="1" x14ac:dyDescent="0.3">
      <c r="A18" s="366" t="s">
        <v>398</v>
      </c>
      <c r="B18" s="367" t="s">
        <v>400</v>
      </c>
      <c r="C18" s="368" t="s">
        <v>406</v>
      </c>
      <c r="D18" s="369" t="s">
        <v>407</v>
      </c>
      <c r="E18" s="368" t="s">
        <v>401</v>
      </c>
      <c r="F18" s="369" t="s">
        <v>402</v>
      </c>
      <c r="G18" s="368" t="s">
        <v>414</v>
      </c>
      <c r="H18" s="368" t="s">
        <v>463</v>
      </c>
      <c r="I18" s="368" t="s">
        <v>447</v>
      </c>
      <c r="J18" s="368" t="s">
        <v>464</v>
      </c>
      <c r="K18" s="368"/>
      <c r="L18" s="370">
        <v>71.583610287203996</v>
      </c>
      <c r="M18" s="370">
        <v>2</v>
      </c>
      <c r="N18" s="371">
        <v>143.16722057440799</v>
      </c>
    </row>
    <row r="19" spans="1:14" ht="14.4" customHeight="1" x14ac:dyDescent="0.3">
      <c r="A19" s="366" t="s">
        <v>398</v>
      </c>
      <c r="B19" s="367" t="s">
        <v>400</v>
      </c>
      <c r="C19" s="368" t="s">
        <v>406</v>
      </c>
      <c r="D19" s="369" t="s">
        <v>407</v>
      </c>
      <c r="E19" s="368" t="s">
        <v>401</v>
      </c>
      <c r="F19" s="369" t="s">
        <v>402</v>
      </c>
      <c r="G19" s="368" t="s">
        <v>414</v>
      </c>
      <c r="H19" s="368" t="s">
        <v>465</v>
      </c>
      <c r="I19" s="368" t="s">
        <v>447</v>
      </c>
      <c r="J19" s="368" t="s">
        <v>466</v>
      </c>
      <c r="K19" s="368"/>
      <c r="L19" s="370">
        <v>320.34399999999999</v>
      </c>
      <c r="M19" s="370">
        <v>1</v>
      </c>
      <c r="N19" s="371">
        <v>320.34399999999999</v>
      </c>
    </row>
    <row r="20" spans="1:14" ht="14.4" customHeight="1" x14ac:dyDescent="0.3">
      <c r="A20" s="366" t="s">
        <v>398</v>
      </c>
      <c r="B20" s="367" t="s">
        <v>400</v>
      </c>
      <c r="C20" s="368" t="s">
        <v>406</v>
      </c>
      <c r="D20" s="369" t="s">
        <v>407</v>
      </c>
      <c r="E20" s="368" t="s">
        <v>401</v>
      </c>
      <c r="F20" s="369" t="s">
        <v>402</v>
      </c>
      <c r="G20" s="368" t="s">
        <v>414</v>
      </c>
      <c r="H20" s="368" t="s">
        <v>467</v>
      </c>
      <c r="I20" s="368" t="s">
        <v>468</v>
      </c>
      <c r="J20" s="368" t="s">
        <v>469</v>
      </c>
      <c r="K20" s="368" t="s">
        <v>470</v>
      </c>
      <c r="L20" s="370">
        <v>106.31221752200956</v>
      </c>
      <c r="M20" s="370">
        <v>9</v>
      </c>
      <c r="N20" s="371">
        <v>956.80995769808601</v>
      </c>
    </row>
    <row r="21" spans="1:14" ht="14.4" customHeight="1" x14ac:dyDescent="0.3">
      <c r="A21" s="366" t="s">
        <v>398</v>
      </c>
      <c r="B21" s="367" t="s">
        <v>400</v>
      </c>
      <c r="C21" s="368" t="s">
        <v>406</v>
      </c>
      <c r="D21" s="369" t="s">
        <v>407</v>
      </c>
      <c r="E21" s="368" t="s">
        <v>401</v>
      </c>
      <c r="F21" s="369" t="s">
        <v>402</v>
      </c>
      <c r="G21" s="368" t="s">
        <v>414</v>
      </c>
      <c r="H21" s="368" t="s">
        <v>471</v>
      </c>
      <c r="I21" s="368" t="s">
        <v>447</v>
      </c>
      <c r="J21" s="368" t="s">
        <v>472</v>
      </c>
      <c r="K21" s="368"/>
      <c r="L21" s="370">
        <v>97.567889585591175</v>
      </c>
      <c r="M21" s="370">
        <v>5</v>
      </c>
      <c r="N21" s="371">
        <v>487.83944792795586</v>
      </c>
    </row>
    <row r="22" spans="1:14" ht="14.4" customHeight="1" x14ac:dyDescent="0.3">
      <c r="A22" s="366" t="s">
        <v>398</v>
      </c>
      <c r="B22" s="367" t="s">
        <v>400</v>
      </c>
      <c r="C22" s="368" t="s">
        <v>406</v>
      </c>
      <c r="D22" s="369" t="s">
        <v>407</v>
      </c>
      <c r="E22" s="368" t="s">
        <v>401</v>
      </c>
      <c r="F22" s="369" t="s">
        <v>402</v>
      </c>
      <c r="G22" s="368" t="s">
        <v>414</v>
      </c>
      <c r="H22" s="368" t="s">
        <v>473</v>
      </c>
      <c r="I22" s="368" t="s">
        <v>447</v>
      </c>
      <c r="J22" s="368" t="s">
        <v>474</v>
      </c>
      <c r="K22" s="368"/>
      <c r="L22" s="370">
        <v>43.626498015872997</v>
      </c>
      <c r="M22" s="370">
        <v>2</v>
      </c>
      <c r="N22" s="371">
        <v>87.252996031745994</v>
      </c>
    </row>
    <row r="23" spans="1:14" ht="14.4" customHeight="1" x14ac:dyDescent="0.3">
      <c r="A23" s="366" t="s">
        <v>398</v>
      </c>
      <c r="B23" s="367" t="s">
        <v>400</v>
      </c>
      <c r="C23" s="368" t="s">
        <v>406</v>
      </c>
      <c r="D23" s="369" t="s">
        <v>407</v>
      </c>
      <c r="E23" s="368" t="s">
        <v>401</v>
      </c>
      <c r="F23" s="369" t="s">
        <v>402</v>
      </c>
      <c r="G23" s="368" t="s">
        <v>414</v>
      </c>
      <c r="H23" s="368" t="s">
        <v>475</v>
      </c>
      <c r="I23" s="368" t="s">
        <v>447</v>
      </c>
      <c r="J23" s="368" t="s">
        <v>476</v>
      </c>
      <c r="K23" s="368"/>
      <c r="L23" s="370">
        <v>123.02337141400419</v>
      </c>
      <c r="M23" s="370">
        <v>6</v>
      </c>
      <c r="N23" s="371">
        <v>738.1402284840251</v>
      </c>
    </row>
    <row r="24" spans="1:14" ht="14.4" customHeight="1" x14ac:dyDescent="0.3">
      <c r="A24" s="366" t="s">
        <v>398</v>
      </c>
      <c r="B24" s="367" t="s">
        <v>400</v>
      </c>
      <c r="C24" s="368" t="s">
        <v>406</v>
      </c>
      <c r="D24" s="369" t="s">
        <v>407</v>
      </c>
      <c r="E24" s="368" t="s">
        <v>401</v>
      </c>
      <c r="F24" s="369" t="s">
        <v>402</v>
      </c>
      <c r="G24" s="368" t="s">
        <v>414</v>
      </c>
      <c r="H24" s="368" t="s">
        <v>477</v>
      </c>
      <c r="I24" s="368" t="s">
        <v>477</v>
      </c>
      <c r="J24" s="368" t="s">
        <v>478</v>
      </c>
      <c r="K24" s="368" t="s">
        <v>479</v>
      </c>
      <c r="L24" s="370">
        <v>237.45989135479775</v>
      </c>
      <c r="M24" s="370">
        <v>4</v>
      </c>
      <c r="N24" s="371">
        <v>949.83956541919099</v>
      </c>
    </row>
    <row r="25" spans="1:14" ht="14.4" customHeight="1" x14ac:dyDescent="0.3">
      <c r="A25" s="366" t="s">
        <v>398</v>
      </c>
      <c r="B25" s="367" t="s">
        <v>400</v>
      </c>
      <c r="C25" s="368" t="s">
        <v>406</v>
      </c>
      <c r="D25" s="369" t="s">
        <v>407</v>
      </c>
      <c r="E25" s="368" t="s">
        <v>401</v>
      </c>
      <c r="F25" s="369" t="s">
        <v>402</v>
      </c>
      <c r="G25" s="368" t="s">
        <v>414</v>
      </c>
      <c r="H25" s="368" t="s">
        <v>480</v>
      </c>
      <c r="I25" s="368" t="s">
        <v>481</v>
      </c>
      <c r="J25" s="368" t="s">
        <v>478</v>
      </c>
      <c r="K25" s="368" t="s">
        <v>479</v>
      </c>
      <c r="L25" s="370">
        <v>237.1</v>
      </c>
      <c r="M25" s="370">
        <v>4</v>
      </c>
      <c r="N25" s="371">
        <v>948.4</v>
      </c>
    </row>
    <row r="26" spans="1:14" ht="14.4" customHeight="1" x14ac:dyDescent="0.3">
      <c r="A26" s="366" t="s">
        <v>398</v>
      </c>
      <c r="B26" s="367" t="s">
        <v>400</v>
      </c>
      <c r="C26" s="368" t="s">
        <v>406</v>
      </c>
      <c r="D26" s="369" t="s">
        <v>407</v>
      </c>
      <c r="E26" s="368" t="s">
        <v>401</v>
      </c>
      <c r="F26" s="369" t="s">
        <v>402</v>
      </c>
      <c r="G26" s="368" t="s">
        <v>414</v>
      </c>
      <c r="H26" s="368" t="s">
        <v>482</v>
      </c>
      <c r="I26" s="368" t="s">
        <v>483</v>
      </c>
      <c r="J26" s="368" t="s">
        <v>484</v>
      </c>
      <c r="K26" s="368" t="s">
        <v>485</v>
      </c>
      <c r="L26" s="370">
        <v>38.94</v>
      </c>
      <c r="M26" s="370">
        <v>3</v>
      </c>
      <c r="N26" s="371">
        <v>116.82</v>
      </c>
    </row>
    <row r="27" spans="1:14" ht="14.4" customHeight="1" x14ac:dyDescent="0.3">
      <c r="A27" s="366" t="s">
        <v>398</v>
      </c>
      <c r="B27" s="367" t="s">
        <v>400</v>
      </c>
      <c r="C27" s="368" t="s">
        <v>406</v>
      </c>
      <c r="D27" s="369" t="s">
        <v>407</v>
      </c>
      <c r="E27" s="368" t="s">
        <v>401</v>
      </c>
      <c r="F27" s="369" t="s">
        <v>402</v>
      </c>
      <c r="G27" s="368" t="s">
        <v>414</v>
      </c>
      <c r="H27" s="368" t="s">
        <v>486</v>
      </c>
      <c r="I27" s="368" t="s">
        <v>447</v>
      </c>
      <c r="J27" s="368" t="s">
        <v>487</v>
      </c>
      <c r="K27" s="368"/>
      <c r="L27" s="370">
        <v>67.468302378218496</v>
      </c>
      <c r="M27" s="370">
        <v>2</v>
      </c>
      <c r="N27" s="371">
        <v>134.93660475643699</v>
      </c>
    </row>
    <row r="28" spans="1:14" ht="14.4" customHeight="1" x14ac:dyDescent="0.3">
      <c r="A28" s="366" t="s">
        <v>398</v>
      </c>
      <c r="B28" s="367" t="s">
        <v>400</v>
      </c>
      <c r="C28" s="368" t="s">
        <v>406</v>
      </c>
      <c r="D28" s="369" t="s">
        <v>407</v>
      </c>
      <c r="E28" s="368" t="s">
        <v>401</v>
      </c>
      <c r="F28" s="369" t="s">
        <v>402</v>
      </c>
      <c r="G28" s="368" t="s">
        <v>414</v>
      </c>
      <c r="H28" s="368" t="s">
        <v>488</v>
      </c>
      <c r="I28" s="368" t="s">
        <v>447</v>
      </c>
      <c r="J28" s="368" t="s">
        <v>489</v>
      </c>
      <c r="K28" s="368"/>
      <c r="L28" s="370">
        <v>199.331998171674</v>
      </c>
      <c r="M28" s="370">
        <v>2</v>
      </c>
      <c r="N28" s="371">
        <v>398.663996343348</v>
      </c>
    </row>
    <row r="29" spans="1:14" ht="14.4" customHeight="1" x14ac:dyDescent="0.3">
      <c r="A29" s="366" t="s">
        <v>398</v>
      </c>
      <c r="B29" s="367" t="s">
        <v>400</v>
      </c>
      <c r="C29" s="368" t="s">
        <v>406</v>
      </c>
      <c r="D29" s="369" t="s">
        <v>407</v>
      </c>
      <c r="E29" s="368" t="s">
        <v>401</v>
      </c>
      <c r="F29" s="369" t="s">
        <v>402</v>
      </c>
      <c r="G29" s="368" t="s">
        <v>414</v>
      </c>
      <c r="H29" s="368" t="s">
        <v>490</v>
      </c>
      <c r="I29" s="368" t="s">
        <v>491</v>
      </c>
      <c r="J29" s="368" t="s">
        <v>492</v>
      </c>
      <c r="K29" s="368" t="s">
        <v>493</v>
      </c>
      <c r="L29" s="370">
        <v>48.299941300437396</v>
      </c>
      <c r="M29" s="370">
        <v>30</v>
      </c>
      <c r="N29" s="371">
        <v>1448.998239013122</v>
      </c>
    </row>
    <row r="30" spans="1:14" ht="14.4" customHeight="1" x14ac:dyDescent="0.3">
      <c r="A30" s="366" t="s">
        <v>398</v>
      </c>
      <c r="B30" s="367" t="s">
        <v>400</v>
      </c>
      <c r="C30" s="368" t="s">
        <v>406</v>
      </c>
      <c r="D30" s="369" t="s">
        <v>407</v>
      </c>
      <c r="E30" s="368" t="s">
        <v>401</v>
      </c>
      <c r="F30" s="369" t="s">
        <v>402</v>
      </c>
      <c r="G30" s="368" t="s">
        <v>414</v>
      </c>
      <c r="H30" s="368" t="s">
        <v>494</v>
      </c>
      <c r="I30" s="368" t="s">
        <v>447</v>
      </c>
      <c r="J30" s="368" t="s">
        <v>495</v>
      </c>
      <c r="K30" s="368"/>
      <c r="L30" s="370">
        <v>26.45055654334945</v>
      </c>
      <c r="M30" s="370">
        <v>2</v>
      </c>
      <c r="N30" s="371">
        <v>52.901113086698899</v>
      </c>
    </row>
    <row r="31" spans="1:14" ht="14.4" customHeight="1" x14ac:dyDescent="0.3">
      <c r="A31" s="366" t="s">
        <v>398</v>
      </c>
      <c r="B31" s="367" t="s">
        <v>400</v>
      </c>
      <c r="C31" s="368" t="s">
        <v>406</v>
      </c>
      <c r="D31" s="369" t="s">
        <v>407</v>
      </c>
      <c r="E31" s="368" t="s">
        <v>401</v>
      </c>
      <c r="F31" s="369" t="s">
        <v>402</v>
      </c>
      <c r="G31" s="368" t="s">
        <v>414</v>
      </c>
      <c r="H31" s="368" t="s">
        <v>496</v>
      </c>
      <c r="I31" s="368" t="s">
        <v>447</v>
      </c>
      <c r="J31" s="368" t="s">
        <v>497</v>
      </c>
      <c r="K31" s="368" t="s">
        <v>498</v>
      </c>
      <c r="L31" s="370">
        <v>96.940048146394943</v>
      </c>
      <c r="M31" s="370">
        <v>10</v>
      </c>
      <c r="N31" s="371">
        <v>969.4004814639494</v>
      </c>
    </row>
    <row r="32" spans="1:14" ht="14.4" customHeight="1" x14ac:dyDescent="0.3">
      <c r="A32" s="366" t="s">
        <v>398</v>
      </c>
      <c r="B32" s="367" t="s">
        <v>400</v>
      </c>
      <c r="C32" s="368" t="s">
        <v>406</v>
      </c>
      <c r="D32" s="369" t="s">
        <v>407</v>
      </c>
      <c r="E32" s="368" t="s">
        <v>401</v>
      </c>
      <c r="F32" s="369" t="s">
        <v>402</v>
      </c>
      <c r="G32" s="368" t="s">
        <v>414</v>
      </c>
      <c r="H32" s="368" t="s">
        <v>499</v>
      </c>
      <c r="I32" s="368" t="s">
        <v>500</v>
      </c>
      <c r="J32" s="368" t="s">
        <v>501</v>
      </c>
      <c r="K32" s="368" t="s">
        <v>502</v>
      </c>
      <c r="L32" s="370">
        <v>595.72</v>
      </c>
      <c r="M32" s="370">
        <v>1</v>
      </c>
      <c r="N32" s="371">
        <v>595.72</v>
      </c>
    </row>
    <row r="33" spans="1:14" ht="14.4" customHeight="1" x14ac:dyDescent="0.3">
      <c r="A33" s="366" t="s">
        <v>398</v>
      </c>
      <c r="B33" s="367" t="s">
        <v>400</v>
      </c>
      <c r="C33" s="368" t="s">
        <v>406</v>
      </c>
      <c r="D33" s="369" t="s">
        <v>407</v>
      </c>
      <c r="E33" s="368" t="s">
        <v>401</v>
      </c>
      <c r="F33" s="369" t="s">
        <v>402</v>
      </c>
      <c r="G33" s="368" t="s">
        <v>414</v>
      </c>
      <c r="H33" s="368" t="s">
        <v>503</v>
      </c>
      <c r="I33" s="368" t="s">
        <v>504</v>
      </c>
      <c r="J33" s="368" t="s">
        <v>505</v>
      </c>
      <c r="K33" s="368" t="s">
        <v>506</v>
      </c>
      <c r="L33" s="370">
        <v>210.44258341496601</v>
      </c>
      <c r="M33" s="370">
        <v>1</v>
      </c>
      <c r="N33" s="371">
        <v>210.44258341496601</v>
      </c>
    </row>
    <row r="34" spans="1:14" ht="14.4" customHeight="1" x14ac:dyDescent="0.3">
      <c r="A34" s="366" t="s">
        <v>398</v>
      </c>
      <c r="B34" s="367" t="s">
        <v>400</v>
      </c>
      <c r="C34" s="368" t="s">
        <v>406</v>
      </c>
      <c r="D34" s="369" t="s">
        <v>407</v>
      </c>
      <c r="E34" s="368" t="s">
        <v>401</v>
      </c>
      <c r="F34" s="369" t="s">
        <v>402</v>
      </c>
      <c r="G34" s="368" t="s">
        <v>414</v>
      </c>
      <c r="H34" s="368" t="s">
        <v>507</v>
      </c>
      <c r="I34" s="368" t="s">
        <v>508</v>
      </c>
      <c r="J34" s="368" t="s">
        <v>478</v>
      </c>
      <c r="K34" s="368" t="s">
        <v>509</v>
      </c>
      <c r="L34" s="370">
        <v>51.99</v>
      </c>
      <c r="M34" s="370">
        <v>2</v>
      </c>
      <c r="N34" s="371">
        <v>103.98</v>
      </c>
    </row>
    <row r="35" spans="1:14" ht="14.4" customHeight="1" x14ac:dyDescent="0.3">
      <c r="A35" s="366" t="s">
        <v>398</v>
      </c>
      <c r="B35" s="367" t="s">
        <v>400</v>
      </c>
      <c r="C35" s="368" t="s">
        <v>406</v>
      </c>
      <c r="D35" s="369" t="s">
        <v>407</v>
      </c>
      <c r="E35" s="368" t="s">
        <v>401</v>
      </c>
      <c r="F35" s="369" t="s">
        <v>402</v>
      </c>
      <c r="G35" s="368" t="s">
        <v>414</v>
      </c>
      <c r="H35" s="368" t="s">
        <v>510</v>
      </c>
      <c r="I35" s="368" t="s">
        <v>447</v>
      </c>
      <c r="J35" s="368" t="s">
        <v>511</v>
      </c>
      <c r="K35" s="368"/>
      <c r="L35" s="370">
        <v>79.491396431818004</v>
      </c>
      <c r="M35" s="370">
        <v>2</v>
      </c>
      <c r="N35" s="371">
        <v>158.98279286363601</v>
      </c>
    </row>
    <row r="36" spans="1:14" ht="14.4" customHeight="1" x14ac:dyDescent="0.3">
      <c r="A36" s="366" t="s">
        <v>398</v>
      </c>
      <c r="B36" s="367" t="s">
        <v>400</v>
      </c>
      <c r="C36" s="368" t="s">
        <v>406</v>
      </c>
      <c r="D36" s="369" t="s">
        <v>407</v>
      </c>
      <c r="E36" s="368" t="s">
        <v>401</v>
      </c>
      <c r="F36" s="369" t="s">
        <v>402</v>
      </c>
      <c r="G36" s="368" t="s">
        <v>414</v>
      </c>
      <c r="H36" s="368" t="s">
        <v>512</v>
      </c>
      <c r="I36" s="368" t="s">
        <v>513</v>
      </c>
      <c r="J36" s="368" t="s">
        <v>514</v>
      </c>
      <c r="K36" s="368" t="s">
        <v>515</v>
      </c>
      <c r="L36" s="370">
        <v>291.5</v>
      </c>
      <c r="M36" s="370">
        <v>5</v>
      </c>
      <c r="N36" s="371">
        <v>1457.5</v>
      </c>
    </row>
    <row r="37" spans="1:14" ht="14.4" customHeight="1" x14ac:dyDescent="0.3">
      <c r="A37" s="366" t="s">
        <v>398</v>
      </c>
      <c r="B37" s="367" t="s">
        <v>400</v>
      </c>
      <c r="C37" s="368" t="s">
        <v>406</v>
      </c>
      <c r="D37" s="369" t="s">
        <v>407</v>
      </c>
      <c r="E37" s="368" t="s">
        <v>401</v>
      </c>
      <c r="F37" s="369" t="s">
        <v>402</v>
      </c>
      <c r="G37" s="368" t="s">
        <v>414</v>
      </c>
      <c r="H37" s="368" t="s">
        <v>516</v>
      </c>
      <c r="I37" s="368" t="s">
        <v>516</v>
      </c>
      <c r="J37" s="368" t="s">
        <v>517</v>
      </c>
      <c r="K37" s="368" t="s">
        <v>518</v>
      </c>
      <c r="L37" s="370">
        <v>113.619613686503</v>
      </c>
      <c r="M37" s="370">
        <v>3</v>
      </c>
      <c r="N37" s="371">
        <v>340.85884105950902</v>
      </c>
    </row>
    <row r="38" spans="1:14" ht="14.4" customHeight="1" x14ac:dyDescent="0.3">
      <c r="A38" s="366" t="s">
        <v>398</v>
      </c>
      <c r="B38" s="367" t="s">
        <v>400</v>
      </c>
      <c r="C38" s="368" t="s">
        <v>406</v>
      </c>
      <c r="D38" s="369" t="s">
        <v>407</v>
      </c>
      <c r="E38" s="368" t="s">
        <v>401</v>
      </c>
      <c r="F38" s="369" t="s">
        <v>402</v>
      </c>
      <c r="G38" s="368" t="s">
        <v>414</v>
      </c>
      <c r="H38" s="368" t="s">
        <v>519</v>
      </c>
      <c r="I38" s="368" t="s">
        <v>447</v>
      </c>
      <c r="J38" s="368" t="s">
        <v>520</v>
      </c>
      <c r="K38" s="368"/>
      <c r="L38" s="370">
        <v>88.940075698353553</v>
      </c>
      <c r="M38" s="370">
        <v>2</v>
      </c>
      <c r="N38" s="371">
        <v>177.88015139670711</v>
      </c>
    </row>
    <row r="39" spans="1:14" ht="14.4" customHeight="1" x14ac:dyDescent="0.3">
      <c r="A39" s="366" t="s">
        <v>398</v>
      </c>
      <c r="B39" s="367" t="s">
        <v>400</v>
      </c>
      <c r="C39" s="368" t="s">
        <v>406</v>
      </c>
      <c r="D39" s="369" t="s">
        <v>407</v>
      </c>
      <c r="E39" s="368" t="s">
        <v>401</v>
      </c>
      <c r="F39" s="369" t="s">
        <v>402</v>
      </c>
      <c r="G39" s="368" t="s">
        <v>414</v>
      </c>
      <c r="H39" s="368" t="s">
        <v>521</v>
      </c>
      <c r="I39" s="368" t="s">
        <v>447</v>
      </c>
      <c r="J39" s="368" t="s">
        <v>522</v>
      </c>
      <c r="K39" s="368"/>
      <c r="L39" s="370">
        <v>57.170106069279001</v>
      </c>
      <c r="M39" s="370">
        <v>2</v>
      </c>
      <c r="N39" s="371">
        <v>114.340212138558</v>
      </c>
    </row>
    <row r="40" spans="1:14" ht="14.4" customHeight="1" x14ac:dyDescent="0.3">
      <c r="A40" s="366" t="s">
        <v>398</v>
      </c>
      <c r="B40" s="367" t="s">
        <v>400</v>
      </c>
      <c r="C40" s="368" t="s">
        <v>406</v>
      </c>
      <c r="D40" s="369" t="s">
        <v>407</v>
      </c>
      <c r="E40" s="368" t="s">
        <v>401</v>
      </c>
      <c r="F40" s="369" t="s">
        <v>402</v>
      </c>
      <c r="G40" s="368" t="s">
        <v>414</v>
      </c>
      <c r="H40" s="368" t="s">
        <v>523</v>
      </c>
      <c r="I40" s="368" t="s">
        <v>447</v>
      </c>
      <c r="J40" s="368" t="s">
        <v>524</v>
      </c>
      <c r="K40" s="368"/>
      <c r="L40" s="370">
        <v>88.192250842813351</v>
      </c>
      <c r="M40" s="370">
        <v>15</v>
      </c>
      <c r="N40" s="371">
        <v>1322.8837626422003</v>
      </c>
    </row>
    <row r="41" spans="1:14" ht="14.4" customHeight="1" x14ac:dyDescent="0.3">
      <c r="A41" s="366" t="s">
        <v>398</v>
      </c>
      <c r="B41" s="367" t="s">
        <v>400</v>
      </c>
      <c r="C41" s="368" t="s">
        <v>406</v>
      </c>
      <c r="D41" s="369" t="s">
        <v>407</v>
      </c>
      <c r="E41" s="368" t="s">
        <v>401</v>
      </c>
      <c r="F41" s="369" t="s">
        <v>402</v>
      </c>
      <c r="G41" s="368" t="s">
        <v>414</v>
      </c>
      <c r="H41" s="368" t="s">
        <v>525</v>
      </c>
      <c r="I41" s="368" t="s">
        <v>447</v>
      </c>
      <c r="J41" s="368" t="s">
        <v>526</v>
      </c>
      <c r="K41" s="368"/>
      <c r="L41" s="370">
        <v>193.46359764890556</v>
      </c>
      <c r="M41" s="370">
        <v>7</v>
      </c>
      <c r="N41" s="371">
        <v>1354.245183542339</v>
      </c>
    </row>
    <row r="42" spans="1:14" ht="14.4" customHeight="1" x14ac:dyDescent="0.3">
      <c r="A42" s="366" t="s">
        <v>398</v>
      </c>
      <c r="B42" s="367" t="s">
        <v>400</v>
      </c>
      <c r="C42" s="368" t="s">
        <v>406</v>
      </c>
      <c r="D42" s="369" t="s">
        <v>407</v>
      </c>
      <c r="E42" s="368" t="s">
        <v>401</v>
      </c>
      <c r="F42" s="369" t="s">
        <v>402</v>
      </c>
      <c r="G42" s="368" t="s">
        <v>414</v>
      </c>
      <c r="H42" s="368" t="s">
        <v>527</v>
      </c>
      <c r="I42" s="368" t="s">
        <v>447</v>
      </c>
      <c r="J42" s="368" t="s">
        <v>528</v>
      </c>
      <c r="K42" s="368"/>
      <c r="L42" s="370">
        <v>85.720941432583032</v>
      </c>
      <c r="M42" s="370">
        <v>21</v>
      </c>
      <c r="N42" s="371">
        <v>1800.1397700842438</v>
      </c>
    </row>
    <row r="43" spans="1:14" ht="14.4" customHeight="1" x14ac:dyDescent="0.3">
      <c r="A43" s="366" t="s">
        <v>398</v>
      </c>
      <c r="B43" s="367" t="s">
        <v>400</v>
      </c>
      <c r="C43" s="368" t="s">
        <v>406</v>
      </c>
      <c r="D43" s="369" t="s">
        <v>407</v>
      </c>
      <c r="E43" s="368" t="s">
        <v>401</v>
      </c>
      <c r="F43" s="369" t="s">
        <v>402</v>
      </c>
      <c r="G43" s="368" t="s">
        <v>414</v>
      </c>
      <c r="H43" s="368" t="s">
        <v>529</v>
      </c>
      <c r="I43" s="368" t="s">
        <v>447</v>
      </c>
      <c r="J43" s="368" t="s">
        <v>530</v>
      </c>
      <c r="K43" s="368"/>
      <c r="L43" s="370">
        <v>135.30926947675073</v>
      </c>
      <c r="M43" s="370">
        <v>4</v>
      </c>
      <c r="N43" s="371">
        <v>541.23707790700291</v>
      </c>
    </row>
    <row r="44" spans="1:14" ht="14.4" customHeight="1" x14ac:dyDescent="0.3">
      <c r="A44" s="366" t="s">
        <v>398</v>
      </c>
      <c r="B44" s="367" t="s">
        <v>400</v>
      </c>
      <c r="C44" s="368" t="s">
        <v>406</v>
      </c>
      <c r="D44" s="369" t="s">
        <v>407</v>
      </c>
      <c r="E44" s="368" t="s">
        <v>401</v>
      </c>
      <c r="F44" s="369" t="s">
        <v>402</v>
      </c>
      <c r="G44" s="368" t="s">
        <v>414</v>
      </c>
      <c r="H44" s="368" t="s">
        <v>531</v>
      </c>
      <c r="I44" s="368" t="s">
        <v>447</v>
      </c>
      <c r="J44" s="368" t="s">
        <v>532</v>
      </c>
      <c r="K44" s="368" t="s">
        <v>533</v>
      </c>
      <c r="L44" s="370">
        <v>202.4</v>
      </c>
      <c r="M44" s="370">
        <v>1</v>
      </c>
      <c r="N44" s="371">
        <v>202.4</v>
      </c>
    </row>
    <row r="45" spans="1:14" ht="14.4" customHeight="1" x14ac:dyDescent="0.3">
      <c r="A45" s="366" t="s">
        <v>398</v>
      </c>
      <c r="B45" s="367" t="s">
        <v>400</v>
      </c>
      <c r="C45" s="368" t="s">
        <v>406</v>
      </c>
      <c r="D45" s="369" t="s">
        <v>407</v>
      </c>
      <c r="E45" s="368" t="s">
        <v>401</v>
      </c>
      <c r="F45" s="369" t="s">
        <v>402</v>
      </c>
      <c r="G45" s="368" t="s">
        <v>414</v>
      </c>
      <c r="H45" s="368" t="s">
        <v>534</v>
      </c>
      <c r="I45" s="368" t="s">
        <v>535</v>
      </c>
      <c r="J45" s="368" t="s">
        <v>536</v>
      </c>
      <c r="K45" s="368"/>
      <c r="L45" s="370">
        <v>85.002005035725503</v>
      </c>
      <c r="M45" s="370">
        <v>2</v>
      </c>
      <c r="N45" s="371">
        <v>170.00401007145101</v>
      </c>
    </row>
    <row r="46" spans="1:14" ht="14.4" customHeight="1" x14ac:dyDescent="0.3">
      <c r="A46" s="366" t="s">
        <v>398</v>
      </c>
      <c r="B46" s="367" t="s">
        <v>400</v>
      </c>
      <c r="C46" s="368" t="s">
        <v>406</v>
      </c>
      <c r="D46" s="369" t="s">
        <v>407</v>
      </c>
      <c r="E46" s="368" t="s">
        <v>401</v>
      </c>
      <c r="F46" s="369" t="s">
        <v>402</v>
      </c>
      <c r="G46" s="368" t="s">
        <v>414</v>
      </c>
      <c r="H46" s="368" t="s">
        <v>537</v>
      </c>
      <c r="I46" s="368" t="s">
        <v>447</v>
      </c>
      <c r="J46" s="368" t="s">
        <v>538</v>
      </c>
      <c r="K46" s="368"/>
      <c r="L46" s="370">
        <v>65.20278994311974</v>
      </c>
      <c r="M46" s="370">
        <v>4</v>
      </c>
      <c r="N46" s="371">
        <v>260.81115977247896</v>
      </c>
    </row>
    <row r="47" spans="1:14" ht="14.4" customHeight="1" x14ac:dyDescent="0.3">
      <c r="A47" s="366" t="s">
        <v>398</v>
      </c>
      <c r="B47" s="367" t="s">
        <v>400</v>
      </c>
      <c r="C47" s="368" t="s">
        <v>406</v>
      </c>
      <c r="D47" s="369" t="s">
        <v>407</v>
      </c>
      <c r="E47" s="368" t="s">
        <v>401</v>
      </c>
      <c r="F47" s="369" t="s">
        <v>402</v>
      </c>
      <c r="G47" s="368" t="s">
        <v>414</v>
      </c>
      <c r="H47" s="368" t="s">
        <v>539</v>
      </c>
      <c r="I47" s="368" t="s">
        <v>447</v>
      </c>
      <c r="J47" s="368" t="s">
        <v>540</v>
      </c>
      <c r="K47" s="368" t="s">
        <v>541</v>
      </c>
      <c r="L47" s="370">
        <v>55.889505035725499</v>
      </c>
      <c r="M47" s="370">
        <v>2</v>
      </c>
      <c r="N47" s="371">
        <v>111.779010071451</v>
      </c>
    </row>
    <row r="48" spans="1:14" ht="14.4" customHeight="1" x14ac:dyDescent="0.3">
      <c r="A48" s="366" t="s">
        <v>398</v>
      </c>
      <c r="B48" s="367" t="s">
        <v>400</v>
      </c>
      <c r="C48" s="368" t="s">
        <v>406</v>
      </c>
      <c r="D48" s="369" t="s">
        <v>407</v>
      </c>
      <c r="E48" s="368" t="s">
        <v>401</v>
      </c>
      <c r="F48" s="369" t="s">
        <v>402</v>
      </c>
      <c r="G48" s="368" t="s">
        <v>414</v>
      </c>
      <c r="H48" s="368" t="s">
        <v>542</v>
      </c>
      <c r="I48" s="368" t="s">
        <v>447</v>
      </c>
      <c r="J48" s="368" t="s">
        <v>543</v>
      </c>
      <c r="K48" s="368"/>
      <c r="L48" s="370">
        <v>1341.4832601078733</v>
      </c>
      <c r="M48" s="370">
        <v>3</v>
      </c>
      <c r="N48" s="371">
        <v>4024.44978032362</v>
      </c>
    </row>
    <row r="49" spans="1:14" ht="14.4" customHeight="1" x14ac:dyDescent="0.3">
      <c r="A49" s="366" t="s">
        <v>398</v>
      </c>
      <c r="B49" s="367" t="s">
        <v>400</v>
      </c>
      <c r="C49" s="368" t="s">
        <v>406</v>
      </c>
      <c r="D49" s="369" t="s">
        <v>407</v>
      </c>
      <c r="E49" s="368" t="s">
        <v>401</v>
      </c>
      <c r="F49" s="369" t="s">
        <v>402</v>
      </c>
      <c r="G49" s="368" t="s">
        <v>414</v>
      </c>
      <c r="H49" s="368" t="s">
        <v>544</v>
      </c>
      <c r="I49" s="368" t="s">
        <v>447</v>
      </c>
      <c r="J49" s="368" t="s">
        <v>545</v>
      </c>
      <c r="K49" s="368"/>
      <c r="L49" s="370">
        <v>96.597744782473427</v>
      </c>
      <c r="M49" s="370">
        <v>7</v>
      </c>
      <c r="N49" s="371">
        <v>676.18421347731396</v>
      </c>
    </row>
    <row r="50" spans="1:14" ht="14.4" customHeight="1" x14ac:dyDescent="0.3">
      <c r="A50" s="366" t="s">
        <v>398</v>
      </c>
      <c r="B50" s="367" t="s">
        <v>400</v>
      </c>
      <c r="C50" s="368" t="s">
        <v>406</v>
      </c>
      <c r="D50" s="369" t="s">
        <v>407</v>
      </c>
      <c r="E50" s="368" t="s">
        <v>401</v>
      </c>
      <c r="F50" s="369" t="s">
        <v>402</v>
      </c>
      <c r="G50" s="368" t="s">
        <v>414</v>
      </c>
      <c r="H50" s="368" t="s">
        <v>546</v>
      </c>
      <c r="I50" s="368" t="s">
        <v>447</v>
      </c>
      <c r="J50" s="368" t="s">
        <v>547</v>
      </c>
      <c r="K50" s="368"/>
      <c r="L50" s="370">
        <v>115.06022970383999</v>
      </c>
      <c r="M50" s="370">
        <v>2</v>
      </c>
      <c r="N50" s="371">
        <v>230.12045940767999</v>
      </c>
    </row>
    <row r="51" spans="1:14" ht="14.4" customHeight="1" x14ac:dyDescent="0.3">
      <c r="A51" s="366" t="s">
        <v>398</v>
      </c>
      <c r="B51" s="367" t="s">
        <v>400</v>
      </c>
      <c r="C51" s="368" t="s">
        <v>406</v>
      </c>
      <c r="D51" s="369" t="s">
        <v>407</v>
      </c>
      <c r="E51" s="368" t="s">
        <v>401</v>
      </c>
      <c r="F51" s="369" t="s">
        <v>402</v>
      </c>
      <c r="G51" s="368" t="s">
        <v>414</v>
      </c>
      <c r="H51" s="368" t="s">
        <v>548</v>
      </c>
      <c r="I51" s="368" t="s">
        <v>548</v>
      </c>
      <c r="J51" s="368" t="s">
        <v>549</v>
      </c>
      <c r="K51" s="368" t="s">
        <v>550</v>
      </c>
      <c r="L51" s="370">
        <v>122.48</v>
      </c>
      <c r="M51" s="370">
        <v>2</v>
      </c>
      <c r="N51" s="371">
        <v>244.96</v>
      </c>
    </row>
    <row r="52" spans="1:14" ht="14.4" customHeight="1" x14ac:dyDescent="0.3">
      <c r="A52" s="366" t="s">
        <v>398</v>
      </c>
      <c r="B52" s="367" t="s">
        <v>400</v>
      </c>
      <c r="C52" s="368" t="s">
        <v>406</v>
      </c>
      <c r="D52" s="369" t="s">
        <v>407</v>
      </c>
      <c r="E52" s="368" t="s">
        <v>401</v>
      </c>
      <c r="F52" s="369" t="s">
        <v>402</v>
      </c>
      <c r="G52" s="368" t="s">
        <v>414</v>
      </c>
      <c r="H52" s="368" t="s">
        <v>551</v>
      </c>
      <c r="I52" s="368" t="s">
        <v>552</v>
      </c>
      <c r="J52" s="368" t="s">
        <v>492</v>
      </c>
      <c r="K52" s="368" t="s">
        <v>553</v>
      </c>
      <c r="L52" s="370">
        <v>67.406584744765212</v>
      </c>
      <c r="M52" s="370">
        <v>30</v>
      </c>
      <c r="N52" s="371">
        <v>2022.1975423429562</v>
      </c>
    </row>
    <row r="53" spans="1:14" ht="14.4" customHeight="1" x14ac:dyDescent="0.3">
      <c r="A53" s="366" t="s">
        <v>398</v>
      </c>
      <c r="B53" s="367" t="s">
        <v>400</v>
      </c>
      <c r="C53" s="368" t="s">
        <v>406</v>
      </c>
      <c r="D53" s="369" t="s">
        <v>407</v>
      </c>
      <c r="E53" s="368" t="s">
        <v>401</v>
      </c>
      <c r="F53" s="369" t="s">
        <v>402</v>
      </c>
      <c r="G53" s="368" t="s">
        <v>414</v>
      </c>
      <c r="H53" s="368" t="s">
        <v>554</v>
      </c>
      <c r="I53" s="368" t="s">
        <v>447</v>
      </c>
      <c r="J53" s="368" t="s">
        <v>555</v>
      </c>
      <c r="K53" s="368" t="s">
        <v>556</v>
      </c>
      <c r="L53" s="370">
        <v>107.1</v>
      </c>
      <c r="M53" s="370">
        <v>2</v>
      </c>
      <c r="N53" s="371">
        <v>214.2</v>
      </c>
    </row>
    <row r="54" spans="1:14" ht="14.4" customHeight="1" x14ac:dyDescent="0.3">
      <c r="A54" s="366" t="s">
        <v>398</v>
      </c>
      <c r="B54" s="367" t="s">
        <v>400</v>
      </c>
      <c r="C54" s="368" t="s">
        <v>406</v>
      </c>
      <c r="D54" s="369" t="s">
        <v>407</v>
      </c>
      <c r="E54" s="368" t="s">
        <v>401</v>
      </c>
      <c r="F54" s="369" t="s">
        <v>402</v>
      </c>
      <c r="G54" s="368" t="s">
        <v>414</v>
      </c>
      <c r="H54" s="368" t="s">
        <v>557</v>
      </c>
      <c r="I54" s="368" t="s">
        <v>447</v>
      </c>
      <c r="J54" s="368" t="s">
        <v>558</v>
      </c>
      <c r="K54" s="368"/>
      <c r="L54" s="370">
        <v>43.999438639779697</v>
      </c>
      <c r="M54" s="370">
        <v>2</v>
      </c>
      <c r="N54" s="371">
        <v>87.998877279559395</v>
      </c>
    </row>
    <row r="55" spans="1:14" ht="14.4" customHeight="1" x14ac:dyDescent="0.3">
      <c r="A55" s="366" t="s">
        <v>398</v>
      </c>
      <c r="B55" s="367" t="s">
        <v>400</v>
      </c>
      <c r="C55" s="368" t="s">
        <v>406</v>
      </c>
      <c r="D55" s="369" t="s">
        <v>407</v>
      </c>
      <c r="E55" s="368" t="s">
        <v>401</v>
      </c>
      <c r="F55" s="369" t="s">
        <v>402</v>
      </c>
      <c r="G55" s="368" t="s">
        <v>414</v>
      </c>
      <c r="H55" s="368" t="s">
        <v>559</v>
      </c>
      <c r="I55" s="368" t="s">
        <v>447</v>
      </c>
      <c r="J55" s="368" t="s">
        <v>560</v>
      </c>
      <c r="K55" s="368"/>
      <c r="L55" s="370">
        <v>0</v>
      </c>
      <c r="M55" s="370">
        <v>0</v>
      </c>
      <c r="N55" s="371">
        <v>0</v>
      </c>
    </row>
    <row r="56" spans="1:14" ht="14.4" customHeight="1" x14ac:dyDescent="0.3">
      <c r="A56" s="366" t="s">
        <v>398</v>
      </c>
      <c r="B56" s="367" t="s">
        <v>400</v>
      </c>
      <c r="C56" s="368" t="s">
        <v>406</v>
      </c>
      <c r="D56" s="369" t="s">
        <v>407</v>
      </c>
      <c r="E56" s="368" t="s">
        <v>401</v>
      </c>
      <c r="F56" s="369" t="s">
        <v>402</v>
      </c>
      <c r="G56" s="368" t="s">
        <v>414</v>
      </c>
      <c r="H56" s="368" t="s">
        <v>561</v>
      </c>
      <c r="I56" s="368" t="s">
        <v>447</v>
      </c>
      <c r="J56" s="368" t="s">
        <v>562</v>
      </c>
      <c r="K56" s="368"/>
      <c r="L56" s="370">
        <v>161</v>
      </c>
      <c r="M56" s="370">
        <v>2</v>
      </c>
      <c r="N56" s="371">
        <v>322</v>
      </c>
    </row>
    <row r="57" spans="1:14" ht="14.4" customHeight="1" x14ac:dyDescent="0.3">
      <c r="A57" s="366" t="s">
        <v>398</v>
      </c>
      <c r="B57" s="367" t="s">
        <v>400</v>
      </c>
      <c r="C57" s="368" t="s">
        <v>406</v>
      </c>
      <c r="D57" s="369" t="s">
        <v>407</v>
      </c>
      <c r="E57" s="368" t="s">
        <v>401</v>
      </c>
      <c r="F57" s="369" t="s">
        <v>402</v>
      </c>
      <c r="G57" s="368" t="s">
        <v>414</v>
      </c>
      <c r="H57" s="368" t="s">
        <v>563</v>
      </c>
      <c r="I57" s="368" t="s">
        <v>447</v>
      </c>
      <c r="J57" s="368" t="s">
        <v>564</v>
      </c>
      <c r="K57" s="368"/>
      <c r="L57" s="370">
        <v>234.50635893539175</v>
      </c>
      <c r="M57" s="370">
        <v>4</v>
      </c>
      <c r="N57" s="371">
        <v>938.02543574156698</v>
      </c>
    </row>
    <row r="58" spans="1:14" ht="14.4" customHeight="1" x14ac:dyDescent="0.3">
      <c r="A58" s="366" t="s">
        <v>398</v>
      </c>
      <c r="B58" s="367" t="s">
        <v>400</v>
      </c>
      <c r="C58" s="368" t="s">
        <v>406</v>
      </c>
      <c r="D58" s="369" t="s">
        <v>407</v>
      </c>
      <c r="E58" s="368" t="s">
        <v>401</v>
      </c>
      <c r="F58" s="369" t="s">
        <v>402</v>
      </c>
      <c r="G58" s="368" t="s">
        <v>414</v>
      </c>
      <c r="H58" s="368" t="s">
        <v>565</v>
      </c>
      <c r="I58" s="368" t="s">
        <v>566</v>
      </c>
      <c r="J58" s="368" t="s">
        <v>567</v>
      </c>
      <c r="K58" s="368" t="s">
        <v>568</v>
      </c>
      <c r="L58" s="370">
        <v>401.53</v>
      </c>
      <c r="M58" s="370">
        <v>1</v>
      </c>
      <c r="N58" s="371">
        <v>401.53</v>
      </c>
    </row>
    <row r="59" spans="1:14" ht="14.4" customHeight="1" x14ac:dyDescent="0.3">
      <c r="A59" s="366" t="s">
        <v>398</v>
      </c>
      <c r="B59" s="367" t="s">
        <v>400</v>
      </c>
      <c r="C59" s="368" t="s">
        <v>406</v>
      </c>
      <c r="D59" s="369" t="s">
        <v>407</v>
      </c>
      <c r="E59" s="368" t="s">
        <v>401</v>
      </c>
      <c r="F59" s="369" t="s">
        <v>402</v>
      </c>
      <c r="G59" s="368" t="s">
        <v>414</v>
      </c>
      <c r="H59" s="368" t="s">
        <v>569</v>
      </c>
      <c r="I59" s="368" t="s">
        <v>447</v>
      </c>
      <c r="J59" s="368" t="s">
        <v>570</v>
      </c>
      <c r="K59" s="368"/>
      <c r="L59" s="370">
        <v>94.855213678526496</v>
      </c>
      <c r="M59" s="370">
        <v>2</v>
      </c>
      <c r="N59" s="371">
        <v>189.71042735705299</v>
      </c>
    </row>
    <row r="60" spans="1:14" ht="14.4" customHeight="1" x14ac:dyDescent="0.3">
      <c r="A60" s="366" t="s">
        <v>398</v>
      </c>
      <c r="B60" s="367" t="s">
        <v>400</v>
      </c>
      <c r="C60" s="368" t="s">
        <v>406</v>
      </c>
      <c r="D60" s="369" t="s">
        <v>407</v>
      </c>
      <c r="E60" s="368" t="s">
        <v>401</v>
      </c>
      <c r="F60" s="369" t="s">
        <v>402</v>
      </c>
      <c r="G60" s="368" t="s">
        <v>571</v>
      </c>
      <c r="H60" s="368" t="s">
        <v>572</v>
      </c>
      <c r="I60" s="368" t="s">
        <v>573</v>
      </c>
      <c r="J60" s="368" t="s">
        <v>574</v>
      </c>
      <c r="K60" s="368" t="s">
        <v>575</v>
      </c>
      <c r="L60" s="370">
        <v>85.48</v>
      </c>
      <c r="M60" s="370">
        <v>1</v>
      </c>
      <c r="N60" s="371">
        <v>85.48</v>
      </c>
    </row>
    <row r="61" spans="1:14" ht="14.4" customHeight="1" x14ac:dyDescent="0.3">
      <c r="A61" s="366" t="s">
        <v>398</v>
      </c>
      <c r="B61" s="367" t="s">
        <v>400</v>
      </c>
      <c r="C61" s="368" t="s">
        <v>406</v>
      </c>
      <c r="D61" s="369" t="s">
        <v>407</v>
      </c>
      <c r="E61" s="368" t="s">
        <v>403</v>
      </c>
      <c r="F61" s="369" t="s">
        <v>404</v>
      </c>
      <c r="G61" s="368"/>
      <c r="H61" s="368" t="s">
        <v>576</v>
      </c>
      <c r="I61" s="368" t="s">
        <v>577</v>
      </c>
      <c r="J61" s="368" t="s">
        <v>578</v>
      </c>
      <c r="K61" s="368" t="s">
        <v>579</v>
      </c>
      <c r="L61" s="370">
        <v>768.49999999999989</v>
      </c>
      <c r="M61" s="370">
        <v>0.36</v>
      </c>
      <c r="N61" s="371">
        <v>276.65999999999997</v>
      </c>
    </row>
    <row r="62" spans="1:14" ht="14.4" customHeight="1" x14ac:dyDescent="0.3">
      <c r="A62" s="366" t="s">
        <v>398</v>
      </c>
      <c r="B62" s="367" t="s">
        <v>400</v>
      </c>
      <c r="C62" s="368" t="s">
        <v>406</v>
      </c>
      <c r="D62" s="369" t="s">
        <v>407</v>
      </c>
      <c r="E62" s="368" t="s">
        <v>403</v>
      </c>
      <c r="F62" s="369" t="s">
        <v>404</v>
      </c>
      <c r="G62" s="368" t="s">
        <v>414</v>
      </c>
      <c r="H62" s="368" t="s">
        <v>580</v>
      </c>
      <c r="I62" s="368" t="s">
        <v>581</v>
      </c>
      <c r="J62" s="368" t="s">
        <v>582</v>
      </c>
      <c r="K62" s="368" t="s">
        <v>583</v>
      </c>
      <c r="L62" s="370">
        <v>38.04816321804288</v>
      </c>
      <c r="M62" s="370">
        <v>44</v>
      </c>
      <c r="N62" s="371">
        <v>1674.1191815938867</v>
      </c>
    </row>
    <row r="63" spans="1:14" ht="14.4" customHeight="1" x14ac:dyDescent="0.3">
      <c r="A63" s="366" t="s">
        <v>398</v>
      </c>
      <c r="B63" s="367" t="s">
        <v>400</v>
      </c>
      <c r="C63" s="368" t="s">
        <v>406</v>
      </c>
      <c r="D63" s="369" t="s">
        <v>407</v>
      </c>
      <c r="E63" s="368" t="s">
        <v>403</v>
      </c>
      <c r="F63" s="369" t="s">
        <v>404</v>
      </c>
      <c r="G63" s="368" t="s">
        <v>414</v>
      </c>
      <c r="H63" s="368" t="s">
        <v>584</v>
      </c>
      <c r="I63" s="368" t="s">
        <v>585</v>
      </c>
      <c r="J63" s="368" t="s">
        <v>586</v>
      </c>
      <c r="K63" s="368" t="s">
        <v>587</v>
      </c>
      <c r="L63" s="370">
        <v>64.936603743083552</v>
      </c>
      <c r="M63" s="370">
        <v>39</v>
      </c>
      <c r="N63" s="371">
        <v>2532.5275459802583</v>
      </c>
    </row>
    <row r="64" spans="1:14" ht="14.4" customHeight="1" x14ac:dyDescent="0.3">
      <c r="A64" s="366" t="s">
        <v>398</v>
      </c>
      <c r="B64" s="367" t="s">
        <v>400</v>
      </c>
      <c r="C64" s="368" t="s">
        <v>406</v>
      </c>
      <c r="D64" s="369" t="s">
        <v>407</v>
      </c>
      <c r="E64" s="368" t="s">
        <v>403</v>
      </c>
      <c r="F64" s="369" t="s">
        <v>404</v>
      </c>
      <c r="G64" s="368" t="s">
        <v>414</v>
      </c>
      <c r="H64" s="368" t="s">
        <v>588</v>
      </c>
      <c r="I64" s="368" t="s">
        <v>589</v>
      </c>
      <c r="J64" s="368" t="s">
        <v>590</v>
      </c>
      <c r="K64" s="368" t="s">
        <v>591</v>
      </c>
      <c r="L64" s="370">
        <v>86.711666893472113</v>
      </c>
      <c r="M64" s="370">
        <v>12</v>
      </c>
      <c r="N64" s="371">
        <v>1040.5400027216654</v>
      </c>
    </row>
    <row r="65" spans="1:14" ht="14.4" customHeight="1" x14ac:dyDescent="0.3">
      <c r="A65" s="366" t="s">
        <v>398</v>
      </c>
      <c r="B65" s="367" t="s">
        <v>400</v>
      </c>
      <c r="C65" s="368" t="s">
        <v>406</v>
      </c>
      <c r="D65" s="369" t="s">
        <v>407</v>
      </c>
      <c r="E65" s="368" t="s">
        <v>403</v>
      </c>
      <c r="F65" s="369" t="s">
        <v>404</v>
      </c>
      <c r="G65" s="368" t="s">
        <v>414</v>
      </c>
      <c r="H65" s="368" t="s">
        <v>592</v>
      </c>
      <c r="I65" s="368" t="s">
        <v>593</v>
      </c>
      <c r="J65" s="368" t="s">
        <v>594</v>
      </c>
      <c r="K65" s="368" t="s">
        <v>595</v>
      </c>
      <c r="L65" s="370">
        <v>256.08002931952677</v>
      </c>
      <c r="M65" s="370">
        <v>44</v>
      </c>
      <c r="N65" s="371">
        <v>11267.521290059178</v>
      </c>
    </row>
    <row r="66" spans="1:14" ht="14.4" customHeight="1" x14ac:dyDescent="0.3">
      <c r="A66" s="366" t="s">
        <v>398</v>
      </c>
      <c r="B66" s="367" t="s">
        <v>400</v>
      </c>
      <c r="C66" s="368" t="s">
        <v>406</v>
      </c>
      <c r="D66" s="369" t="s">
        <v>407</v>
      </c>
      <c r="E66" s="368" t="s">
        <v>403</v>
      </c>
      <c r="F66" s="369" t="s">
        <v>404</v>
      </c>
      <c r="G66" s="368" t="s">
        <v>414</v>
      </c>
      <c r="H66" s="368" t="s">
        <v>596</v>
      </c>
      <c r="I66" s="368" t="s">
        <v>597</v>
      </c>
      <c r="J66" s="368" t="s">
        <v>598</v>
      </c>
      <c r="K66" s="368" t="s">
        <v>587</v>
      </c>
      <c r="L66" s="370">
        <v>57.16250506828063</v>
      </c>
      <c r="M66" s="370">
        <v>4</v>
      </c>
      <c r="N66" s="371">
        <v>228.65002027312252</v>
      </c>
    </row>
    <row r="67" spans="1:14" ht="14.4" customHeight="1" x14ac:dyDescent="0.3">
      <c r="A67" s="366" t="s">
        <v>398</v>
      </c>
      <c r="B67" s="367" t="s">
        <v>400</v>
      </c>
      <c r="C67" s="368" t="s">
        <v>406</v>
      </c>
      <c r="D67" s="369" t="s">
        <v>407</v>
      </c>
      <c r="E67" s="368" t="s">
        <v>403</v>
      </c>
      <c r="F67" s="369" t="s">
        <v>404</v>
      </c>
      <c r="G67" s="368" t="s">
        <v>414</v>
      </c>
      <c r="H67" s="368" t="s">
        <v>599</v>
      </c>
      <c r="I67" s="368" t="s">
        <v>600</v>
      </c>
      <c r="J67" s="368" t="s">
        <v>594</v>
      </c>
      <c r="K67" s="368" t="s">
        <v>601</v>
      </c>
      <c r="L67" s="370">
        <v>173.5</v>
      </c>
      <c r="M67" s="370">
        <v>1</v>
      </c>
      <c r="N67" s="371">
        <v>173.5</v>
      </c>
    </row>
    <row r="68" spans="1:14" ht="14.4" customHeight="1" x14ac:dyDescent="0.3">
      <c r="A68" s="366" t="s">
        <v>398</v>
      </c>
      <c r="B68" s="367" t="s">
        <v>400</v>
      </c>
      <c r="C68" s="368" t="s">
        <v>406</v>
      </c>
      <c r="D68" s="369" t="s">
        <v>407</v>
      </c>
      <c r="E68" s="368" t="s">
        <v>403</v>
      </c>
      <c r="F68" s="369" t="s">
        <v>404</v>
      </c>
      <c r="G68" s="368" t="s">
        <v>571</v>
      </c>
      <c r="H68" s="368" t="s">
        <v>602</v>
      </c>
      <c r="I68" s="368" t="s">
        <v>603</v>
      </c>
      <c r="J68" s="368" t="s">
        <v>604</v>
      </c>
      <c r="K68" s="368" t="s">
        <v>605</v>
      </c>
      <c r="L68" s="370">
        <v>307.39999999999998</v>
      </c>
      <c r="M68" s="370">
        <v>2.1</v>
      </c>
      <c r="N68" s="371">
        <v>645.54</v>
      </c>
    </row>
    <row r="69" spans="1:14" ht="14.4" customHeight="1" x14ac:dyDescent="0.3">
      <c r="A69" s="366" t="s">
        <v>398</v>
      </c>
      <c r="B69" s="367" t="s">
        <v>400</v>
      </c>
      <c r="C69" s="368" t="s">
        <v>410</v>
      </c>
      <c r="D69" s="369" t="s">
        <v>411</v>
      </c>
      <c r="E69" s="368" t="s">
        <v>401</v>
      </c>
      <c r="F69" s="369" t="s">
        <v>402</v>
      </c>
      <c r="G69" s="368" t="s">
        <v>414</v>
      </c>
      <c r="H69" s="368" t="s">
        <v>418</v>
      </c>
      <c r="I69" s="368" t="s">
        <v>419</v>
      </c>
      <c r="J69" s="368" t="s">
        <v>420</v>
      </c>
      <c r="K69" s="368" t="s">
        <v>421</v>
      </c>
      <c r="L69" s="370">
        <v>84.455430394497498</v>
      </c>
      <c r="M69" s="370">
        <v>38</v>
      </c>
      <c r="N69" s="371">
        <v>3209.3063549909048</v>
      </c>
    </row>
    <row r="70" spans="1:14" ht="14.4" customHeight="1" x14ac:dyDescent="0.3">
      <c r="A70" s="366" t="s">
        <v>398</v>
      </c>
      <c r="B70" s="367" t="s">
        <v>400</v>
      </c>
      <c r="C70" s="368" t="s">
        <v>410</v>
      </c>
      <c r="D70" s="369" t="s">
        <v>411</v>
      </c>
      <c r="E70" s="368" t="s">
        <v>401</v>
      </c>
      <c r="F70" s="369" t="s">
        <v>402</v>
      </c>
      <c r="G70" s="368" t="s">
        <v>414</v>
      </c>
      <c r="H70" s="368" t="s">
        <v>422</v>
      </c>
      <c r="I70" s="368" t="s">
        <v>423</v>
      </c>
      <c r="J70" s="368" t="s">
        <v>424</v>
      </c>
      <c r="K70" s="368" t="s">
        <v>425</v>
      </c>
      <c r="L70" s="370">
        <v>165.36903025935726</v>
      </c>
      <c r="M70" s="370">
        <v>117</v>
      </c>
      <c r="N70" s="371">
        <v>19348.176540344801</v>
      </c>
    </row>
    <row r="71" spans="1:14" ht="14.4" customHeight="1" x14ac:dyDescent="0.3">
      <c r="A71" s="366" t="s">
        <v>398</v>
      </c>
      <c r="B71" s="367" t="s">
        <v>400</v>
      </c>
      <c r="C71" s="368" t="s">
        <v>410</v>
      </c>
      <c r="D71" s="369" t="s">
        <v>411</v>
      </c>
      <c r="E71" s="368" t="s">
        <v>401</v>
      </c>
      <c r="F71" s="369" t="s">
        <v>402</v>
      </c>
      <c r="G71" s="368" t="s">
        <v>414</v>
      </c>
      <c r="H71" s="368" t="s">
        <v>606</v>
      </c>
      <c r="I71" s="368" t="s">
        <v>607</v>
      </c>
      <c r="J71" s="368" t="s">
        <v>608</v>
      </c>
      <c r="K71" s="368" t="s">
        <v>609</v>
      </c>
      <c r="L71" s="370">
        <v>63.660026575983103</v>
      </c>
      <c r="M71" s="370">
        <v>1</v>
      </c>
      <c r="N71" s="371">
        <v>63.660026575983103</v>
      </c>
    </row>
    <row r="72" spans="1:14" ht="14.4" customHeight="1" x14ac:dyDescent="0.3">
      <c r="A72" s="366" t="s">
        <v>398</v>
      </c>
      <c r="B72" s="367" t="s">
        <v>400</v>
      </c>
      <c r="C72" s="368" t="s">
        <v>410</v>
      </c>
      <c r="D72" s="369" t="s">
        <v>411</v>
      </c>
      <c r="E72" s="368" t="s">
        <v>401</v>
      </c>
      <c r="F72" s="369" t="s">
        <v>402</v>
      </c>
      <c r="G72" s="368" t="s">
        <v>414</v>
      </c>
      <c r="H72" s="368" t="s">
        <v>610</v>
      </c>
      <c r="I72" s="368" t="s">
        <v>611</v>
      </c>
      <c r="J72" s="368" t="s">
        <v>612</v>
      </c>
      <c r="K72" s="368" t="s">
        <v>613</v>
      </c>
      <c r="L72" s="370">
        <v>60.4</v>
      </c>
      <c r="M72" s="370">
        <v>2</v>
      </c>
      <c r="N72" s="371">
        <v>120.8</v>
      </c>
    </row>
    <row r="73" spans="1:14" ht="14.4" customHeight="1" x14ac:dyDescent="0.3">
      <c r="A73" s="366" t="s">
        <v>398</v>
      </c>
      <c r="B73" s="367" t="s">
        <v>400</v>
      </c>
      <c r="C73" s="368" t="s">
        <v>410</v>
      </c>
      <c r="D73" s="369" t="s">
        <v>411</v>
      </c>
      <c r="E73" s="368" t="s">
        <v>401</v>
      </c>
      <c r="F73" s="369" t="s">
        <v>402</v>
      </c>
      <c r="G73" s="368" t="s">
        <v>414</v>
      </c>
      <c r="H73" s="368" t="s">
        <v>442</v>
      </c>
      <c r="I73" s="368" t="s">
        <v>443</v>
      </c>
      <c r="J73" s="368" t="s">
        <v>444</v>
      </c>
      <c r="K73" s="368" t="s">
        <v>445</v>
      </c>
      <c r="L73" s="370">
        <v>63.64</v>
      </c>
      <c r="M73" s="370">
        <v>1</v>
      </c>
      <c r="N73" s="371">
        <v>63.64</v>
      </c>
    </row>
    <row r="74" spans="1:14" ht="14.4" customHeight="1" x14ac:dyDescent="0.3">
      <c r="A74" s="366" t="s">
        <v>398</v>
      </c>
      <c r="B74" s="367" t="s">
        <v>400</v>
      </c>
      <c r="C74" s="368" t="s">
        <v>410</v>
      </c>
      <c r="D74" s="369" t="s">
        <v>411</v>
      </c>
      <c r="E74" s="368" t="s">
        <v>401</v>
      </c>
      <c r="F74" s="369" t="s">
        <v>402</v>
      </c>
      <c r="G74" s="368" t="s">
        <v>414</v>
      </c>
      <c r="H74" s="368" t="s">
        <v>453</v>
      </c>
      <c r="I74" s="368" t="s">
        <v>454</v>
      </c>
      <c r="J74" s="368" t="s">
        <v>455</v>
      </c>
      <c r="K74" s="368" t="s">
        <v>456</v>
      </c>
      <c r="L74" s="370">
        <v>523.60717652636242</v>
      </c>
      <c r="M74" s="370">
        <v>7</v>
      </c>
      <c r="N74" s="371">
        <v>3665.2502356845371</v>
      </c>
    </row>
    <row r="75" spans="1:14" ht="14.4" customHeight="1" x14ac:dyDescent="0.3">
      <c r="A75" s="366" t="s">
        <v>398</v>
      </c>
      <c r="B75" s="367" t="s">
        <v>400</v>
      </c>
      <c r="C75" s="368" t="s">
        <v>410</v>
      </c>
      <c r="D75" s="369" t="s">
        <v>411</v>
      </c>
      <c r="E75" s="368" t="s">
        <v>401</v>
      </c>
      <c r="F75" s="369" t="s">
        <v>402</v>
      </c>
      <c r="G75" s="368" t="s">
        <v>414</v>
      </c>
      <c r="H75" s="368" t="s">
        <v>467</v>
      </c>
      <c r="I75" s="368" t="s">
        <v>468</v>
      </c>
      <c r="J75" s="368" t="s">
        <v>469</v>
      </c>
      <c r="K75" s="368" t="s">
        <v>470</v>
      </c>
      <c r="L75" s="370">
        <v>107.02003297117166</v>
      </c>
      <c r="M75" s="370">
        <v>3</v>
      </c>
      <c r="N75" s="371">
        <v>321.06009891351499</v>
      </c>
    </row>
    <row r="76" spans="1:14" ht="14.4" customHeight="1" x14ac:dyDescent="0.3">
      <c r="A76" s="366" t="s">
        <v>398</v>
      </c>
      <c r="B76" s="367" t="s">
        <v>400</v>
      </c>
      <c r="C76" s="368" t="s">
        <v>410</v>
      </c>
      <c r="D76" s="369" t="s">
        <v>411</v>
      </c>
      <c r="E76" s="368" t="s">
        <v>401</v>
      </c>
      <c r="F76" s="369" t="s">
        <v>402</v>
      </c>
      <c r="G76" s="368" t="s">
        <v>414</v>
      </c>
      <c r="H76" s="368" t="s">
        <v>471</v>
      </c>
      <c r="I76" s="368" t="s">
        <v>447</v>
      </c>
      <c r="J76" s="368" t="s">
        <v>472</v>
      </c>
      <c r="K76" s="368"/>
      <c r="L76" s="370">
        <v>118.413276927998</v>
      </c>
      <c r="M76" s="370">
        <v>1</v>
      </c>
      <c r="N76" s="371">
        <v>118.413276927998</v>
      </c>
    </row>
    <row r="77" spans="1:14" ht="14.4" customHeight="1" x14ac:dyDescent="0.3">
      <c r="A77" s="366" t="s">
        <v>398</v>
      </c>
      <c r="B77" s="367" t="s">
        <v>400</v>
      </c>
      <c r="C77" s="368" t="s">
        <v>410</v>
      </c>
      <c r="D77" s="369" t="s">
        <v>411</v>
      </c>
      <c r="E77" s="368" t="s">
        <v>401</v>
      </c>
      <c r="F77" s="369" t="s">
        <v>402</v>
      </c>
      <c r="G77" s="368" t="s">
        <v>414</v>
      </c>
      <c r="H77" s="368" t="s">
        <v>614</v>
      </c>
      <c r="I77" s="368" t="s">
        <v>615</v>
      </c>
      <c r="J77" s="368" t="s">
        <v>436</v>
      </c>
      <c r="K77" s="368" t="s">
        <v>616</v>
      </c>
      <c r="L77" s="370">
        <v>299</v>
      </c>
      <c r="M77" s="370">
        <v>1</v>
      </c>
      <c r="N77" s="371">
        <v>299</v>
      </c>
    </row>
    <row r="78" spans="1:14" ht="14.4" customHeight="1" x14ac:dyDescent="0.3">
      <c r="A78" s="366" t="s">
        <v>398</v>
      </c>
      <c r="B78" s="367" t="s">
        <v>400</v>
      </c>
      <c r="C78" s="368" t="s">
        <v>410</v>
      </c>
      <c r="D78" s="369" t="s">
        <v>411</v>
      </c>
      <c r="E78" s="368" t="s">
        <v>401</v>
      </c>
      <c r="F78" s="369" t="s">
        <v>402</v>
      </c>
      <c r="G78" s="368" t="s">
        <v>414</v>
      </c>
      <c r="H78" s="368" t="s">
        <v>617</v>
      </c>
      <c r="I78" s="368" t="s">
        <v>618</v>
      </c>
      <c r="J78" s="368" t="s">
        <v>505</v>
      </c>
      <c r="K78" s="368" t="s">
        <v>619</v>
      </c>
      <c r="L78" s="370">
        <v>555.41999999999996</v>
      </c>
      <c r="M78" s="370">
        <v>1</v>
      </c>
      <c r="N78" s="371">
        <v>555.41999999999996</v>
      </c>
    </row>
    <row r="79" spans="1:14" ht="14.4" customHeight="1" x14ac:dyDescent="0.3">
      <c r="A79" s="366" t="s">
        <v>398</v>
      </c>
      <c r="B79" s="367" t="s">
        <v>400</v>
      </c>
      <c r="C79" s="368" t="s">
        <v>410</v>
      </c>
      <c r="D79" s="369" t="s">
        <v>411</v>
      </c>
      <c r="E79" s="368" t="s">
        <v>401</v>
      </c>
      <c r="F79" s="369" t="s">
        <v>402</v>
      </c>
      <c r="G79" s="368" t="s">
        <v>414</v>
      </c>
      <c r="H79" s="368" t="s">
        <v>473</v>
      </c>
      <c r="I79" s="368" t="s">
        <v>447</v>
      </c>
      <c r="J79" s="368" t="s">
        <v>474</v>
      </c>
      <c r="K79" s="368"/>
      <c r="L79" s="370">
        <v>77.600133042367005</v>
      </c>
      <c r="M79" s="370">
        <v>1</v>
      </c>
      <c r="N79" s="371">
        <v>77.600133042367005</v>
      </c>
    </row>
    <row r="80" spans="1:14" ht="14.4" customHeight="1" x14ac:dyDescent="0.3">
      <c r="A80" s="366" t="s">
        <v>398</v>
      </c>
      <c r="B80" s="367" t="s">
        <v>400</v>
      </c>
      <c r="C80" s="368" t="s">
        <v>410</v>
      </c>
      <c r="D80" s="369" t="s">
        <v>411</v>
      </c>
      <c r="E80" s="368" t="s">
        <v>401</v>
      </c>
      <c r="F80" s="369" t="s">
        <v>402</v>
      </c>
      <c r="G80" s="368" t="s">
        <v>414</v>
      </c>
      <c r="H80" s="368" t="s">
        <v>620</v>
      </c>
      <c r="I80" s="368" t="s">
        <v>620</v>
      </c>
      <c r="J80" s="368" t="s">
        <v>621</v>
      </c>
      <c r="K80" s="368" t="s">
        <v>622</v>
      </c>
      <c r="L80" s="370">
        <v>117.94</v>
      </c>
      <c r="M80" s="370">
        <v>-0.45</v>
      </c>
      <c r="N80" s="371">
        <v>-53.073</v>
      </c>
    </row>
    <row r="81" spans="1:14" ht="14.4" customHeight="1" x14ac:dyDescent="0.3">
      <c r="A81" s="366" t="s">
        <v>398</v>
      </c>
      <c r="B81" s="367" t="s">
        <v>400</v>
      </c>
      <c r="C81" s="368" t="s">
        <v>410</v>
      </c>
      <c r="D81" s="369" t="s">
        <v>411</v>
      </c>
      <c r="E81" s="368" t="s">
        <v>401</v>
      </c>
      <c r="F81" s="369" t="s">
        <v>402</v>
      </c>
      <c r="G81" s="368" t="s">
        <v>414</v>
      </c>
      <c r="H81" s="368" t="s">
        <v>477</v>
      </c>
      <c r="I81" s="368" t="s">
        <v>477</v>
      </c>
      <c r="J81" s="368" t="s">
        <v>478</v>
      </c>
      <c r="K81" s="368" t="s">
        <v>479</v>
      </c>
      <c r="L81" s="370">
        <v>231.76</v>
      </c>
      <c r="M81" s="370">
        <v>1</v>
      </c>
      <c r="N81" s="371">
        <v>231.76</v>
      </c>
    </row>
    <row r="82" spans="1:14" ht="14.4" customHeight="1" x14ac:dyDescent="0.3">
      <c r="A82" s="366" t="s">
        <v>398</v>
      </c>
      <c r="B82" s="367" t="s">
        <v>400</v>
      </c>
      <c r="C82" s="368" t="s">
        <v>410</v>
      </c>
      <c r="D82" s="369" t="s">
        <v>411</v>
      </c>
      <c r="E82" s="368" t="s">
        <v>401</v>
      </c>
      <c r="F82" s="369" t="s">
        <v>402</v>
      </c>
      <c r="G82" s="368" t="s">
        <v>414</v>
      </c>
      <c r="H82" s="368" t="s">
        <v>480</v>
      </c>
      <c r="I82" s="368" t="s">
        <v>481</v>
      </c>
      <c r="J82" s="368" t="s">
        <v>478</v>
      </c>
      <c r="K82" s="368" t="s">
        <v>479</v>
      </c>
      <c r="L82" s="370">
        <v>237.1</v>
      </c>
      <c r="M82" s="370">
        <v>1</v>
      </c>
      <c r="N82" s="371">
        <v>237.1</v>
      </c>
    </row>
    <row r="83" spans="1:14" ht="14.4" customHeight="1" x14ac:dyDescent="0.3">
      <c r="A83" s="366" t="s">
        <v>398</v>
      </c>
      <c r="B83" s="367" t="s">
        <v>400</v>
      </c>
      <c r="C83" s="368" t="s">
        <v>410</v>
      </c>
      <c r="D83" s="369" t="s">
        <v>411</v>
      </c>
      <c r="E83" s="368" t="s">
        <v>401</v>
      </c>
      <c r="F83" s="369" t="s">
        <v>402</v>
      </c>
      <c r="G83" s="368" t="s">
        <v>414</v>
      </c>
      <c r="H83" s="368" t="s">
        <v>623</v>
      </c>
      <c r="I83" s="368" t="s">
        <v>624</v>
      </c>
      <c r="J83" s="368" t="s">
        <v>461</v>
      </c>
      <c r="K83" s="368" t="s">
        <v>625</v>
      </c>
      <c r="L83" s="370">
        <v>326.32</v>
      </c>
      <c r="M83" s="370">
        <v>1</v>
      </c>
      <c r="N83" s="371">
        <v>326.32</v>
      </c>
    </row>
    <row r="84" spans="1:14" ht="14.4" customHeight="1" x14ac:dyDescent="0.3">
      <c r="A84" s="366" t="s">
        <v>398</v>
      </c>
      <c r="B84" s="367" t="s">
        <v>400</v>
      </c>
      <c r="C84" s="368" t="s">
        <v>410</v>
      </c>
      <c r="D84" s="369" t="s">
        <v>411</v>
      </c>
      <c r="E84" s="368" t="s">
        <v>401</v>
      </c>
      <c r="F84" s="369" t="s">
        <v>402</v>
      </c>
      <c r="G84" s="368" t="s">
        <v>414</v>
      </c>
      <c r="H84" s="368" t="s">
        <v>486</v>
      </c>
      <c r="I84" s="368" t="s">
        <v>447</v>
      </c>
      <c r="J84" s="368" t="s">
        <v>487</v>
      </c>
      <c r="K84" s="368"/>
      <c r="L84" s="370">
        <v>83.64948873827862</v>
      </c>
      <c r="M84" s="370">
        <v>8</v>
      </c>
      <c r="N84" s="371">
        <v>669.19590990622896</v>
      </c>
    </row>
    <row r="85" spans="1:14" ht="14.4" customHeight="1" x14ac:dyDescent="0.3">
      <c r="A85" s="366" t="s">
        <v>398</v>
      </c>
      <c r="B85" s="367" t="s">
        <v>400</v>
      </c>
      <c r="C85" s="368" t="s">
        <v>410</v>
      </c>
      <c r="D85" s="369" t="s">
        <v>411</v>
      </c>
      <c r="E85" s="368" t="s">
        <v>401</v>
      </c>
      <c r="F85" s="369" t="s">
        <v>402</v>
      </c>
      <c r="G85" s="368" t="s">
        <v>414</v>
      </c>
      <c r="H85" s="368" t="s">
        <v>626</v>
      </c>
      <c r="I85" s="368" t="s">
        <v>447</v>
      </c>
      <c r="J85" s="368" t="s">
        <v>627</v>
      </c>
      <c r="K85" s="368" t="s">
        <v>533</v>
      </c>
      <c r="L85" s="370">
        <v>47.5296779564557</v>
      </c>
      <c r="M85" s="370">
        <v>5</v>
      </c>
      <c r="N85" s="371">
        <v>237.64838978227851</v>
      </c>
    </row>
    <row r="86" spans="1:14" ht="14.4" customHeight="1" x14ac:dyDescent="0.3">
      <c r="A86" s="366" t="s">
        <v>398</v>
      </c>
      <c r="B86" s="367" t="s">
        <v>400</v>
      </c>
      <c r="C86" s="368" t="s">
        <v>410</v>
      </c>
      <c r="D86" s="369" t="s">
        <v>411</v>
      </c>
      <c r="E86" s="368" t="s">
        <v>401</v>
      </c>
      <c r="F86" s="369" t="s">
        <v>402</v>
      </c>
      <c r="G86" s="368" t="s">
        <v>414</v>
      </c>
      <c r="H86" s="368" t="s">
        <v>499</v>
      </c>
      <c r="I86" s="368" t="s">
        <v>500</v>
      </c>
      <c r="J86" s="368" t="s">
        <v>501</v>
      </c>
      <c r="K86" s="368" t="s">
        <v>502</v>
      </c>
      <c r="L86" s="370">
        <v>592.29904260171475</v>
      </c>
      <c r="M86" s="370">
        <v>5</v>
      </c>
      <c r="N86" s="371">
        <v>2961.495213008574</v>
      </c>
    </row>
    <row r="87" spans="1:14" ht="14.4" customHeight="1" x14ac:dyDescent="0.3">
      <c r="A87" s="366" t="s">
        <v>398</v>
      </c>
      <c r="B87" s="367" t="s">
        <v>400</v>
      </c>
      <c r="C87" s="368" t="s">
        <v>410</v>
      </c>
      <c r="D87" s="369" t="s">
        <v>411</v>
      </c>
      <c r="E87" s="368" t="s">
        <v>401</v>
      </c>
      <c r="F87" s="369" t="s">
        <v>402</v>
      </c>
      <c r="G87" s="368" t="s">
        <v>414</v>
      </c>
      <c r="H87" s="368" t="s">
        <v>503</v>
      </c>
      <c r="I87" s="368" t="s">
        <v>504</v>
      </c>
      <c r="J87" s="368" t="s">
        <v>505</v>
      </c>
      <c r="K87" s="368" t="s">
        <v>506</v>
      </c>
      <c r="L87" s="370">
        <v>210.44999999999996</v>
      </c>
      <c r="M87" s="370">
        <v>6</v>
      </c>
      <c r="N87" s="371">
        <v>1262.6999999999998</v>
      </c>
    </row>
    <row r="88" spans="1:14" ht="14.4" customHeight="1" x14ac:dyDescent="0.3">
      <c r="A88" s="366" t="s">
        <v>398</v>
      </c>
      <c r="B88" s="367" t="s">
        <v>400</v>
      </c>
      <c r="C88" s="368" t="s">
        <v>410</v>
      </c>
      <c r="D88" s="369" t="s">
        <v>411</v>
      </c>
      <c r="E88" s="368" t="s">
        <v>401</v>
      </c>
      <c r="F88" s="369" t="s">
        <v>402</v>
      </c>
      <c r="G88" s="368" t="s">
        <v>414</v>
      </c>
      <c r="H88" s="368" t="s">
        <v>628</v>
      </c>
      <c r="I88" s="368" t="s">
        <v>447</v>
      </c>
      <c r="J88" s="368" t="s">
        <v>629</v>
      </c>
      <c r="K88" s="368"/>
      <c r="L88" s="370">
        <v>264.4770675618015</v>
      </c>
      <c r="M88" s="370">
        <v>2</v>
      </c>
      <c r="N88" s="371">
        <v>528.95413512360301</v>
      </c>
    </row>
    <row r="89" spans="1:14" ht="14.4" customHeight="1" x14ac:dyDescent="0.3">
      <c r="A89" s="366" t="s">
        <v>398</v>
      </c>
      <c r="B89" s="367" t="s">
        <v>400</v>
      </c>
      <c r="C89" s="368" t="s">
        <v>410</v>
      </c>
      <c r="D89" s="369" t="s">
        <v>411</v>
      </c>
      <c r="E89" s="368" t="s">
        <v>401</v>
      </c>
      <c r="F89" s="369" t="s">
        <v>402</v>
      </c>
      <c r="G89" s="368" t="s">
        <v>414</v>
      </c>
      <c r="H89" s="368" t="s">
        <v>512</v>
      </c>
      <c r="I89" s="368" t="s">
        <v>513</v>
      </c>
      <c r="J89" s="368" t="s">
        <v>514</v>
      </c>
      <c r="K89" s="368" t="s">
        <v>515</v>
      </c>
      <c r="L89" s="370">
        <v>291.95086841946681</v>
      </c>
      <c r="M89" s="370">
        <v>18</v>
      </c>
      <c r="N89" s="371">
        <v>5255.1156315504031</v>
      </c>
    </row>
    <row r="90" spans="1:14" ht="14.4" customHeight="1" x14ac:dyDescent="0.3">
      <c r="A90" s="366" t="s">
        <v>398</v>
      </c>
      <c r="B90" s="367" t="s">
        <v>400</v>
      </c>
      <c r="C90" s="368" t="s">
        <v>410</v>
      </c>
      <c r="D90" s="369" t="s">
        <v>411</v>
      </c>
      <c r="E90" s="368" t="s">
        <v>401</v>
      </c>
      <c r="F90" s="369" t="s">
        <v>402</v>
      </c>
      <c r="G90" s="368" t="s">
        <v>414</v>
      </c>
      <c r="H90" s="368" t="s">
        <v>523</v>
      </c>
      <c r="I90" s="368" t="s">
        <v>447</v>
      </c>
      <c r="J90" s="368" t="s">
        <v>524</v>
      </c>
      <c r="K90" s="368"/>
      <c r="L90" s="370">
        <v>84.306899852181004</v>
      </c>
      <c r="M90" s="370">
        <v>2</v>
      </c>
      <c r="N90" s="371">
        <v>168.61379970436201</v>
      </c>
    </row>
    <row r="91" spans="1:14" ht="14.4" customHeight="1" x14ac:dyDescent="0.3">
      <c r="A91" s="366" t="s">
        <v>398</v>
      </c>
      <c r="B91" s="367" t="s">
        <v>400</v>
      </c>
      <c r="C91" s="368" t="s">
        <v>410</v>
      </c>
      <c r="D91" s="369" t="s">
        <v>411</v>
      </c>
      <c r="E91" s="368" t="s">
        <v>401</v>
      </c>
      <c r="F91" s="369" t="s">
        <v>402</v>
      </c>
      <c r="G91" s="368" t="s">
        <v>414</v>
      </c>
      <c r="H91" s="368" t="s">
        <v>630</v>
      </c>
      <c r="I91" s="368" t="s">
        <v>447</v>
      </c>
      <c r="J91" s="368" t="s">
        <v>631</v>
      </c>
      <c r="K91" s="368"/>
      <c r="L91" s="370">
        <v>40.959800000000001</v>
      </c>
      <c r="M91" s="370">
        <v>5</v>
      </c>
      <c r="N91" s="371">
        <v>204.79900000000001</v>
      </c>
    </row>
    <row r="92" spans="1:14" ht="14.4" customHeight="1" x14ac:dyDescent="0.3">
      <c r="A92" s="366" t="s">
        <v>398</v>
      </c>
      <c r="B92" s="367" t="s">
        <v>400</v>
      </c>
      <c r="C92" s="368" t="s">
        <v>410</v>
      </c>
      <c r="D92" s="369" t="s">
        <v>411</v>
      </c>
      <c r="E92" s="368" t="s">
        <v>401</v>
      </c>
      <c r="F92" s="369" t="s">
        <v>402</v>
      </c>
      <c r="G92" s="368" t="s">
        <v>414</v>
      </c>
      <c r="H92" s="368" t="s">
        <v>632</v>
      </c>
      <c r="I92" s="368" t="s">
        <v>447</v>
      </c>
      <c r="J92" s="368" t="s">
        <v>633</v>
      </c>
      <c r="K92" s="368"/>
      <c r="L92" s="370">
        <v>101.464177576566</v>
      </c>
      <c r="M92" s="370">
        <v>5</v>
      </c>
      <c r="N92" s="371">
        <v>507.32088788282999</v>
      </c>
    </row>
    <row r="93" spans="1:14" ht="14.4" customHeight="1" x14ac:dyDescent="0.3">
      <c r="A93" s="366" t="s">
        <v>398</v>
      </c>
      <c r="B93" s="367" t="s">
        <v>400</v>
      </c>
      <c r="C93" s="368" t="s">
        <v>410</v>
      </c>
      <c r="D93" s="369" t="s">
        <v>411</v>
      </c>
      <c r="E93" s="368" t="s">
        <v>401</v>
      </c>
      <c r="F93" s="369" t="s">
        <v>402</v>
      </c>
      <c r="G93" s="368" t="s">
        <v>414</v>
      </c>
      <c r="H93" s="368" t="s">
        <v>634</v>
      </c>
      <c r="I93" s="368" t="s">
        <v>447</v>
      </c>
      <c r="J93" s="368" t="s">
        <v>635</v>
      </c>
      <c r="K93" s="368"/>
      <c r="L93" s="370">
        <v>236.93755721426001</v>
      </c>
      <c r="M93" s="370">
        <v>1</v>
      </c>
      <c r="N93" s="371">
        <v>236.93755721426001</v>
      </c>
    </row>
    <row r="94" spans="1:14" ht="14.4" customHeight="1" x14ac:dyDescent="0.3">
      <c r="A94" s="366" t="s">
        <v>398</v>
      </c>
      <c r="B94" s="367" t="s">
        <v>400</v>
      </c>
      <c r="C94" s="368" t="s">
        <v>410</v>
      </c>
      <c r="D94" s="369" t="s">
        <v>411</v>
      </c>
      <c r="E94" s="368" t="s">
        <v>401</v>
      </c>
      <c r="F94" s="369" t="s">
        <v>402</v>
      </c>
      <c r="G94" s="368" t="s">
        <v>414</v>
      </c>
      <c r="H94" s="368" t="s">
        <v>527</v>
      </c>
      <c r="I94" s="368" t="s">
        <v>447</v>
      </c>
      <c r="J94" s="368" t="s">
        <v>528</v>
      </c>
      <c r="K94" s="368"/>
      <c r="L94" s="370">
        <v>73.220618339708267</v>
      </c>
      <c r="M94" s="370">
        <v>5</v>
      </c>
      <c r="N94" s="371">
        <v>366.10309169854133</v>
      </c>
    </row>
    <row r="95" spans="1:14" ht="14.4" customHeight="1" x14ac:dyDescent="0.3">
      <c r="A95" s="366" t="s">
        <v>398</v>
      </c>
      <c r="B95" s="367" t="s">
        <v>400</v>
      </c>
      <c r="C95" s="368" t="s">
        <v>410</v>
      </c>
      <c r="D95" s="369" t="s">
        <v>411</v>
      </c>
      <c r="E95" s="368" t="s">
        <v>401</v>
      </c>
      <c r="F95" s="369" t="s">
        <v>402</v>
      </c>
      <c r="G95" s="368" t="s">
        <v>414</v>
      </c>
      <c r="H95" s="368" t="s">
        <v>531</v>
      </c>
      <c r="I95" s="368" t="s">
        <v>447</v>
      </c>
      <c r="J95" s="368" t="s">
        <v>532</v>
      </c>
      <c r="K95" s="368" t="s">
        <v>533</v>
      </c>
      <c r="L95" s="370">
        <v>311.76488457229851</v>
      </c>
      <c r="M95" s="370">
        <v>2</v>
      </c>
      <c r="N95" s="371">
        <v>623.52976914459703</v>
      </c>
    </row>
    <row r="96" spans="1:14" ht="14.4" customHeight="1" x14ac:dyDescent="0.3">
      <c r="A96" s="366" t="s">
        <v>398</v>
      </c>
      <c r="B96" s="367" t="s">
        <v>400</v>
      </c>
      <c r="C96" s="368" t="s">
        <v>410</v>
      </c>
      <c r="D96" s="369" t="s">
        <v>411</v>
      </c>
      <c r="E96" s="368" t="s">
        <v>401</v>
      </c>
      <c r="F96" s="369" t="s">
        <v>402</v>
      </c>
      <c r="G96" s="368" t="s">
        <v>414</v>
      </c>
      <c r="H96" s="368" t="s">
        <v>636</v>
      </c>
      <c r="I96" s="368" t="s">
        <v>637</v>
      </c>
      <c r="J96" s="368" t="s">
        <v>638</v>
      </c>
      <c r="K96" s="368" t="s">
        <v>639</v>
      </c>
      <c r="L96" s="370">
        <v>81.8165452017234</v>
      </c>
      <c r="M96" s="370">
        <v>3</v>
      </c>
      <c r="N96" s="371">
        <v>245.44963560517022</v>
      </c>
    </row>
    <row r="97" spans="1:14" ht="14.4" customHeight="1" x14ac:dyDescent="0.3">
      <c r="A97" s="366" t="s">
        <v>398</v>
      </c>
      <c r="B97" s="367" t="s">
        <v>400</v>
      </c>
      <c r="C97" s="368" t="s">
        <v>410</v>
      </c>
      <c r="D97" s="369" t="s">
        <v>411</v>
      </c>
      <c r="E97" s="368" t="s">
        <v>401</v>
      </c>
      <c r="F97" s="369" t="s">
        <v>402</v>
      </c>
      <c r="G97" s="368" t="s">
        <v>414</v>
      </c>
      <c r="H97" s="368" t="s">
        <v>640</v>
      </c>
      <c r="I97" s="368" t="s">
        <v>447</v>
      </c>
      <c r="J97" s="368" t="s">
        <v>641</v>
      </c>
      <c r="K97" s="368"/>
      <c r="L97" s="370">
        <v>211.371469762267</v>
      </c>
      <c r="M97" s="370">
        <v>1</v>
      </c>
      <c r="N97" s="371">
        <v>211.371469762267</v>
      </c>
    </row>
    <row r="98" spans="1:14" ht="14.4" customHeight="1" x14ac:dyDescent="0.3">
      <c r="A98" s="366" t="s">
        <v>398</v>
      </c>
      <c r="B98" s="367" t="s">
        <v>400</v>
      </c>
      <c r="C98" s="368" t="s">
        <v>410</v>
      </c>
      <c r="D98" s="369" t="s">
        <v>411</v>
      </c>
      <c r="E98" s="368" t="s">
        <v>401</v>
      </c>
      <c r="F98" s="369" t="s">
        <v>402</v>
      </c>
      <c r="G98" s="368" t="s">
        <v>414</v>
      </c>
      <c r="H98" s="368" t="s">
        <v>539</v>
      </c>
      <c r="I98" s="368" t="s">
        <v>447</v>
      </c>
      <c r="J98" s="368" t="s">
        <v>540</v>
      </c>
      <c r="K98" s="368" t="s">
        <v>541</v>
      </c>
      <c r="L98" s="370">
        <v>55.889505035725499</v>
      </c>
      <c r="M98" s="370">
        <v>2</v>
      </c>
      <c r="N98" s="371">
        <v>111.779010071451</v>
      </c>
    </row>
    <row r="99" spans="1:14" ht="14.4" customHeight="1" x14ac:dyDescent="0.3">
      <c r="A99" s="366" t="s">
        <v>398</v>
      </c>
      <c r="B99" s="367" t="s">
        <v>400</v>
      </c>
      <c r="C99" s="368" t="s">
        <v>410</v>
      </c>
      <c r="D99" s="369" t="s">
        <v>411</v>
      </c>
      <c r="E99" s="368" t="s">
        <v>401</v>
      </c>
      <c r="F99" s="369" t="s">
        <v>402</v>
      </c>
      <c r="G99" s="368" t="s">
        <v>414</v>
      </c>
      <c r="H99" s="368" t="s">
        <v>544</v>
      </c>
      <c r="I99" s="368" t="s">
        <v>447</v>
      </c>
      <c r="J99" s="368" t="s">
        <v>545</v>
      </c>
      <c r="K99" s="368"/>
      <c r="L99" s="370">
        <v>99.799117381629003</v>
      </c>
      <c r="M99" s="370">
        <v>2</v>
      </c>
      <c r="N99" s="371">
        <v>199.59823476325801</v>
      </c>
    </row>
    <row r="100" spans="1:14" ht="14.4" customHeight="1" x14ac:dyDescent="0.3">
      <c r="A100" s="366" t="s">
        <v>398</v>
      </c>
      <c r="B100" s="367" t="s">
        <v>400</v>
      </c>
      <c r="C100" s="368" t="s">
        <v>410</v>
      </c>
      <c r="D100" s="369" t="s">
        <v>411</v>
      </c>
      <c r="E100" s="368" t="s">
        <v>401</v>
      </c>
      <c r="F100" s="369" t="s">
        <v>402</v>
      </c>
      <c r="G100" s="368" t="s">
        <v>414</v>
      </c>
      <c r="H100" s="368" t="s">
        <v>546</v>
      </c>
      <c r="I100" s="368" t="s">
        <v>447</v>
      </c>
      <c r="J100" s="368" t="s">
        <v>547</v>
      </c>
      <c r="K100" s="368"/>
      <c r="L100" s="370">
        <v>135.07388042211801</v>
      </c>
      <c r="M100" s="370">
        <v>2</v>
      </c>
      <c r="N100" s="371">
        <v>270.14776084423602</v>
      </c>
    </row>
    <row r="101" spans="1:14" ht="14.4" customHeight="1" x14ac:dyDescent="0.3">
      <c r="A101" s="366" t="s">
        <v>398</v>
      </c>
      <c r="B101" s="367" t="s">
        <v>400</v>
      </c>
      <c r="C101" s="368" t="s">
        <v>410</v>
      </c>
      <c r="D101" s="369" t="s">
        <v>411</v>
      </c>
      <c r="E101" s="368" t="s">
        <v>401</v>
      </c>
      <c r="F101" s="369" t="s">
        <v>402</v>
      </c>
      <c r="G101" s="368" t="s">
        <v>414</v>
      </c>
      <c r="H101" s="368" t="s">
        <v>557</v>
      </c>
      <c r="I101" s="368" t="s">
        <v>447</v>
      </c>
      <c r="J101" s="368" t="s">
        <v>558</v>
      </c>
      <c r="K101" s="368"/>
      <c r="L101" s="370">
        <v>53.183936328164769</v>
      </c>
      <c r="M101" s="370">
        <v>3</v>
      </c>
      <c r="N101" s="371">
        <v>159.5518089844943</v>
      </c>
    </row>
    <row r="102" spans="1:14" ht="14.4" customHeight="1" x14ac:dyDescent="0.3">
      <c r="A102" s="366" t="s">
        <v>398</v>
      </c>
      <c r="B102" s="367" t="s">
        <v>400</v>
      </c>
      <c r="C102" s="368" t="s">
        <v>410</v>
      </c>
      <c r="D102" s="369" t="s">
        <v>411</v>
      </c>
      <c r="E102" s="368" t="s">
        <v>401</v>
      </c>
      <c r="F102" s="369" t="s">
        <v>402</v>
      </c>
      <c r="G102" s="368" t="s">
        <v>414</v>
      </c>
      <c r="H102" s="368" t="s">
        <v>642</v>
      </c>
      <c r="I102" s="368" t="s">
        <v>643</v>
      </c>
      <c r="J102" s="368" t="s">
        <v>644</v>
      </c>
      <c r="K102" s="368" t="s">
        <v>616</v>
      </c>
      <c r="L102" s="370">
        <v>0</v>
      </c>
      <c r="M102" s="370">
        <v>0</v>
      </c>
      <c r="N102" s="371">
        <v>0</v>
      </c>
    </row>
    <row r="103" spans="1:14" ht="14.4" customHeight="1" x14ac:dyDescent="0.3">
      <c r="A103" s="366" t="s">
        <v>398</v>
      </c>
      <c r="B103" s="367" t="s">
        <v>400</v>
      </c>
      <c r="C103" s="368" t="s">
        <v>410</v>
      </c>
      <c r="D103" s="369" t="s">
        <v>411</v>
      </c>
      <c r="E103" s="368" t="s">
        <v>401</v>
      </c>
      <c r="F103" s="369" t="s">
        <v>402</v>
      </c>
      <c r="G103" s="368" t="s">
        <v>414</v>
      </c>
      <c r="H103" s="368" t="s">
        <v>645</v>
      </c>
      <c r="I103" s="368" t="s">
        <v>447</v>
      </c>
      <c r="J103" s="368" t="s">
        <v>646</v>
      </c>
      <c r="K103" s="368" t="s">
        <v>647</v>
      </c>
      <c r="L103" s="370">
        <v>41.945697145586202</v>
      </c>
      <c r="M103" s="370">
        <v>5</v>
      </c>
      <c r="N103" s="371">
        <v>209.728485727931</v>
      </c>
    </row>
    <row r="104" spans="1:14" ht="14.4" customHeight="1" x14ac:dyDescent="0.3">
      <c r="A104" s="366" t="s">
        <v>398</v>
      </c>
      <c r="B104" s="367" t="s">
        <v>400</v>
      </c>
      <c r="C104" s="368" t="s">
        <v>410</v>
      </c>
      <c r="D104" s="369" t="s">
        <v>411</v>
      </c>
      <c r="E104" s="368" t="s">
        <v>403</v>
      </c>
      <c r="F104" s="369" t="s">
        <v>404</v>
      </c>
      <c r="G104" s="368" t="s">
        <v>414</v>
      </c>
      <c r="H104" s="368" t="s">
        <v>580</v>
      </c>
      <c r="I104" s="368" t="s">
        <v>581</v>
      </c>
      <c r="J104" s="368" t="s">
        <v>582</v>
      </c>
      <c r="K104" s="368" t="s">
        <v>583</v>
      </c>
      <c r="L104" s="370">
        <v>38.26992426969003</v>
      </c>
      <c r="M104" s="370">
        <v>22</v>
      </c>
      <c r="N104" s="371">
        <v>841.93833393318062</v>
      </c>
    </row>
    <row r="105" spans="1:14" ht="14.4" customHeight="1" x14ac:dyDescent="0.3">
      <c r="A105" s="366" t="s">
        <v>398</v>
      </c>
      <c r="B105" s="367" t="s">
        <v>400</v>
      </c>
      <c r="C105" s="368" t="s">
        <v>410</v>
      </c>
      <c r="D105" s="369" t="s">
        <v>411</v>
      </c>
      <c r="E105" s="368" t="s">
        <v>403</v>
      </c>
      <c r="F105" s="369" t="s">
        <v>404</v>
      </c>
      <c r="G105" s="368" t="s">
        <v>414</v>
      </c>
      <c r="H105" s="368" t="s">
        <v>584</v>
      </c>
      <c r="I105" s="368" t="s">
        <v>585</v>
      </c>
      <c r="J105" s="368" t="s">
        <v>586</v>
      </c>
      <c r="K105" s="368" t="s">
        <v>587</v>
      </c>
      <c r="L105" s="370">
        <v>65.124185739412127</v>
      </c>
      <c r="M105" s="370">
        <v>27</v>
      </c>
      <c r="N105" s="371">
        <v>1758.3530149641274</v>
      </c>
    </row>
    <row r="106" spans="1:14" ht="14.4" customHeight="1" x14ac:dyDescent="0.3">
      <c r="A106" s="366" t="s">
        <v>398</v>
      </c>
      <c r="B106" s="367" t="s">
        <v>400</v>
      </c>
      <c r="C106" s="368" t="s">
        <v>410</v>
      </c>
      <c r="D106" s="369" t="s">
        <v>411</v>
      </c>
      <c r="E106" s="368" t="s">
        <v>403</v>
      </c>
      <c r="F106" s="369" t="s">
        <v>404</v>
      </c>
      <c r="G106" s="368" t="s">
        <v>414</v>
      </c>
      <c r="H106" s="368" t="s">
        <v>592</v>
      </c>
      <c r="I106" s="368" t="s">
        <v>593</v>
      </c>
      <c r="J106" s="368" t="s">
        <v>594</v>
      </c>
      <c r="K106" s="368" t="s">
        <v>595</v>
      </c>
      <c r="L106" s="370">
        <v>257.77</v>
      </c>
      <c r="M106" s="370">
        <v>4</v>
      </c>
      <c r="N106" s="371">
        <v>1031.08</v>
      </c>
    </row>
    <row r="107" spans="1:14" ht="14.4" customHeight="1" x14ac:dyDescent="0.3">
      <c r="A107" s="366" t="s">
        <v>398</v>
      </c>
      <c r="B107" s="367" t="s">
        <v>400</v>
      </c>
      <c r="C107" s="368" t="s">
        <v>412</v>
      </c>
      <c r="D107" s="369" t="s">
        <v>413</v>
      </c>
      <c r="E107" s="368" t="s">
        <v>401</v>
      </c>
      <c r="F107" s="369" t="s">
        <v>402</v>
      </c>
      <c r="G107" s="368" t="s">
        <v>414</v>
      </c>
      <c r="H107" s="368" t="s">
        <v>418</v>
      </c>
      <c r="I107" s="368" t="s">
        <v>419</v>
      </c>
      <c r="J107" s="368" t="s">
        <v>420</v>
      </c>
      <c r="K107" s="368" t="s">
        <v>421</v>
      </c>
      <c r="L107" s="370">
        <v>84.53657262032425</v>
      </c>
      <c r="M107" s="370">
        <v>30</v>
      </c>
      <c r="N107" s="371">
        <v>2536.0971786097275</v>
      </c>
    </row>
    <row r="108" spans="1:14" ht="14.4" customHeight="1" x14ac:dyDescent="0.3">
      <c r="A108" s="366" t="s">
        <v>398</v>
      </c>
      <c r="B108" s="367" t="s">
        <v>400</v>
      </c>
      <c r="C108" s="368" t="s">
        <v>412</v>
      </c>
      <c r="D108" s="369" t="s">
        <v>413</v>
      </c>
      <c r="E108" s="368" t="s">
        <v>401</v>
      </c>
      <c r="F108" s="369" t="s">
        <v>402</v>
      </c>
      <c r="G108" s="368" t="s">
        <v>414</v>
      </c>
      <c r="H108" s="368" t="s">
        <v>422</v>
      </c>
      <c r="I108" s="368" t="s">
        <v>423</v>
      </c>
      <c r="J108" s="368" t="s">
        <v>424</v>
      </c>
      <c r="K108" s="368" t="s">
        <v>425</v>
      </c>
      <c r="L108" s="370">
        <v>170.45</v>
      </c>
      <c r="M108" s="370">
        <v>6</v>
      </c>
      <c r="N108" s="371">
        <v>1022.6999999999999</v>
      </c>
    </row>
    <row r="109" spans="1:14" ht="14.4" customHeight="1" x14ac:dyDescent="0.3">
      <c r="A109" s="366" t="s">
        <v>398</v>
      </c>
      <c r="B109" s="367" t="s">
        <v>400</v>
      </c>
      <c r="C109" s="368" t="s">
        <v>412</v>
      </c>
      <c r="D109" s="369" t="s">
        <v>413</v>
      </c>
      <c r="E109" s="368" t="s">
        <v>401</v>
      </c>
      <c r="F109" s="369" t="s">
        <v>402</v>
      </c>
      <c r="G109" s="368" t="s">
        <v>414</v>
      </c>
      <c r="H109" s="368" t="s">
        <v>648</v>
      </c>
      <c r="I109" s="368" t="s">
        <v>649</v>
      </c>
      <c r="J109" s="368" t="s">
        <v>436</v>
      </c>
      <c r="K109" s="368" t="s">
        <v>650</v>
      </c>
      <c r="L109" s="370">
        <v>74.37</v>
      </c>
      <c r="M109" s="370">
        <v>6</v>
      </c>
      <c r="N109" s="371">
        <v>446.22</v>
      </c>
    </row>
    <row r="110" spans="1:14" ht="14.4" customHeight="1" x14ac:dyDescent="0.3">
      <c r="A110" s="366" t="s">
        <v>398</v>
      </c>
      <c r="B110" s="367" t="s">
        <v>400</v>
      </c>
      <c r="C110" s="368" t="s">
        <v>412</v>
      </c>
      <c r="D110" s="369" t="s">
        <v>413</v>
      </c>
      <c r="E110" s="368" t="s">
        <v>401</v>
      </c>
      <c r="F110" s="369" t="s">
        <v>402</v>
      </c>
      <c r="G110" s="368" t="s">
        <v>414</v>
      </c>
      <c r="H110" s="368" t="s">
        <v>442</v>
      </c>
      <c r="I110" s="368" t="s">
        <v>443</v>
      </c>
      <c r="J110" s="368" t="s">
        <v>444</v>
      </c>
      <c r="K110" s="368" t="s">
        <v>445</v>
      </c>
      <c r="L110" s="370">
        <v>63.64</v>
      </c>
      <c r="M110" s="370">
        <v>4</v>
      </c>
      <c r="N110" s="371">
        <v>254.56</v>
      </c>
    </row>
    <row r="111" spans="1:14" ht="14.4" customHeight="1" x14ac:dyDescent="0.3">
      <c r="A111" s="366" t="s">
        <v>398</v>
      </c>
      <c r="B111" s="367" t="s">
        <v>400</v>
      </c>
      <c r="C111" s="368" t="s">
        <v>412</v>
      </c>
      <c r="D111" s="369" t="s">
        <v>413</v>
      </c>
      <c r="E111" s="368" t="s">
        <v>401</v>
      </c>
      <c r="F111" s="369" t="s">
        <v>402</v>
      </c>
      <c r="G111" s="368" t="s">
        <v>414</v>
      </c>
      <c r="H111" s="368" t="s">
        <v>449</v>
      </c>
      <c r="I111" s="368" t="s">
        <v>450</v>
      </c>
      <c r="J111" s="368" t="s">
        <v>451</v>
      </c>
      <c r="K111" s="368" t="s">
        <v>452</v>
      </c>
      <c r="L111" s="370">
        <v>212.04</v>
      </c>
      <c r="M111" s="370">
        <v>4</v>
      </c>
      <c r="N111" s="371">
        <v>848.16</v>
      </c>
    </row>
    <row r="112" spans="1:14" ht="14.4" customHeight="1" x14ac:dyDescent="0.3">
      <c r="A112" s="366" t="s">
        <v>398</v>
      </c>
      <c r="B112" s="367" t="s">
        <v>400</v>
      </c>
      <c r="C112" s="368" t="s">
        <v>412</v>
      </c>
      <c r="D112" s="369" t="s">
        <v>413</v>
      </c>
      <c r="E112" s="368" t="s">
        <v>401</v>
      </c>
      <c r="F112" s="369" t="s">
        <v>402</v>
      </c>
      <c r="G112" s="368" t="s">
        <v>414</v>
      </c>
      <c r="H112" s="368" t="s">
        <v>651</v>
      </c>
      <c r="I112" s="368" t="s">
        <v>652</v>
      </c>
      <c r="J112" s="368" t="s">
        <v>653</v>
      </c>
      <c r="K112" s="368" t="s">
        <v>654</v>
      </c>
      <c r="L112" s="370">
        <v>111.19</v>
      </c>
      <c r="M112" s="370">
        <v>8</v>
      </c>
      <c r="N112" s="371">
        <v>889.52</v>
      </c>
    </row>
    <row r="113" spans="1:14" ht="14.4" customHeight="1" x14ac:dyDescent="0.3">
      <c r="A113" s="366" t="s">
        <v>398</v>
      </c>
      <c r="B113" s="367" t="s">
        <v>400</v>
      </c>
      <c r="C113" s="368" t="s">
        <v>412</v>
      </c>
      <c r="D113" s="369" t="s">
        <v>413</v>
      </c>
      <c r="E113" s="368" t="s">
        <v>401</v>
      </c>
      <c r="F113" s="369" t="s">
        <v>402</v>
      </c>
      <c r="G113" s="368" t="s">
        <v>414</v>
      </c>
      <c r="H113" s="368" t="s">
        <v>512</v>
      </c>
      <c r="I113" s="368" t="s">
        <v>513</v>
      </c>
      <c r="J113" s="368" t="s">
        <v>514</v>
      </c>
      <c r="K113" s="368" t="s">
        <v>515</v>
      </c>
      <c r="L113" s="370">
        <v>291.30003525579707</v>
      </c>
      <c r="M113" s="370">
        <v>22</v>
      </c>
      <c r="N113" s="371">
        <v>6408.6007756275358</v>
      </c>
    </row>
    <row r="114" spans="1:14" ht="14.4" customHeight="1" x14ac:dyDescent="0.3">
      <c r="A114" s="366" t="s">
        <v>398</v>
      </c>
      <c r="B114" s="367" t="s">
        <v>400</v>
      </c>
      <c r="C114" s="368" t="s">
        <v>412</v>
      </c>
      <c r="D114" s="369" t="s">
        <v>413</v>
      </c>
      <c r="E114" s="368" t="s">
        <v>401</v>
      </c>
      <c r="F114" s="369" t="s">
        <v>402</v>
      </c>
      <c r="G114" s="368" t="s">
        <v>414</v>
      </c>
      <c r="H114" s="368" t="s">
        <v>655</v>
      </c>
      <c r="I114" s="368" t="s">
        <v>656</v>
      </c>
      <c r="J114" s="368" t="s">
        <v>657</v>
      </c>
      <c r="K114" s="368" t="s">
        <v>658</v>
      </c>
      <c r="L114" s="370">
        <v>505.85458758744466</v>
      </c>
      <c r="M114" s="370">
        <v>6</v>
      </c>
      <c r="N114" s="371">
        <v>3035.1275255246678</v>
      </c>
    </row>
    <row r="115" spans="1:14" ht="14.4" customHeight="1" x14ac:dyDescent="0.3">
      <c r="A115" s="366" t="s">
        <v>398</v>
      </c>
      <c r="B115" s="367" t="s">
        <v>400</v>
      </c>
      <c r="C115" s="368" t="s">
        <v>412</v>
      </c>
      <c r="D115" s="369" t="s">
        <v>413</v>
      </c>
      <c r="E115" s="368" t="s">
        <v>401</v>
      </c>
      <c r="F115" s="369" t="s">
        <v>402</v>
      </c>
      <c r="G115" s="368" t="s">
        <v>414</v>
      </c>
      <c r="H115" s="368" t="s">
        <v>645</v>
      </c>
      <c r="I115" s="368" t="s">
        <v>447</v>
      </c>
      <c r="J115" s="368" t="s">
        <v>646</v>
      </c>
      <c r="K115" s="368" t="s">
        <v>647</v>
      </c>
      <c r="L115" s="370">
        <v>42.417168336062062</v>
      </c>
      <c r="M115" s="370">
        <v>13</v>
      </c>
      <c r="N115" s="371">
        <v>551.42318836880679</v>
      </c>
    </row>
    <row r="116" spans="1:14" ht="14.4" customHeight="1" thickBot="1" x14ac:dyDescent="0.35">
      <c r="A116" s="372" t="s">
        <v>398</v>
      </c>
      <c r="B116" s="373" t="s">
        <v>400</v>
      </c>
      <c r="C116" s="374" t="s">
        <v>412</v>
      </c>
      <c r="D116" s="375" t="s">
        <v>413</v>
      </c>
      <c r="E116" s="374" t="s">
        <v>403</v>
      </c>
      <c r="F116" s="375" t="s">
        <v>404</v>
      </c>
      <c r="G116" s="374" t="s">
        <v>414</v>
      </c>
      <c r="H116" s="374" t="s">
        <v>584</v>
      </c>
      <c r="I116" s="374" t="s">
        <v>585</v>
      </c>
      <c r="J116" s="374" t="s">
        <v>586</v>
      </c>
      <c r="K116" s="374" t="s">
        <v>587</v>
      </c>
      <c r="L116" s="376">
        <v>65.608167638403756</v>
      </c>
      <c r="M116" s="376">
        <v>23</v>
      </c>
      <c r="N116" s="377">
        <v>1508.9878556832864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6" t="s">
        <v>660</v>
      </c>
      <c r="B1" s="276"/>
      <c r="C1" s="276"/>
      <c r="D1" s="276"/>
      <c r="E1" s="276"/>
      <c r="F1" s="276"/>
    </row>
    <row r="2" spans="1:6" ht="14.4" customHeight="1" thickBot="1" x14ac:dyDescent="0.35">
      <c r="A2" s="319" t="s">
        <v>197</v>
      </c>
      <c r="B2" s="89"/>
      <c r="C2" s="90"/>
      <c r="D2" s="91"/>
      <c r="E2" s="90"/>
      <c r="F2" s="91"/>
    </row>
    <row r="3" spans="1:6" ht="14.4" customHeight="1" thickBot="1" x14ac:dyDescent="0.35">
      <c r="A3" s="161"/>
      <c r="B3" s="277" t="s">
        <v>160</v>
      </c>
      <c r="C3" s="278"/>
      <c r="D3" s="279" t="s">
        <v>159</v>
      </c>
      <c r="E3" s="278"/>
      <c r="F3" s="117" t="s">
        <v>6</v>
      </c>
    </row>
    <row r="4" spans="1:6" ht="14.4" customHeight="1" thickBot="1" x14ac:dyDescent="0.35">
      <c r="A4" s="378" t="s">
        <v>180</v>
      </c>
      <c r="B4" s="379" t="s">
        <v>17</v>
      </c>
      <c r="C4" s="380" t="s">
        <v>5</v>
      </c>
      <c r="D4" s="379" t="s">
        <v>17</v>
      </c>
      <c r="E4" s="380" t="s">
        <v>5</v>
      </c>
      <c r="F4" s="381" t="s">
        <v>17</v>
      </c>
    </row>
    <row r="5" spans="1:6" ht="14.4" customHeight="1" thickBot="1" x14ac:dyDescent="0.35">
      <c r="A5" s="389" t="s">
        <v>659</v>
      </c>
      <c r="B5" s="358">
        <v>276.65999999999997</v>
      </c>
      <c r="C5" s="382">
        <v>0.27455144490314382</v>
      </c>
      <c r="D5" s="358">
        <v>731.02</v>
      </c>
      <c r="E5" s="382">
        <v>0.72544855509685613</v>
      </c>
      <c r="F5" s="359">
        <v>1007.68</v>
      </c>
    </row>
    <row r="6" spans="1:6" ht="14.4" customHeight="1" thickBot="1" x14ac:dyDescent="0.35">
      <c r="A6" s="385" t="s">
        <v>6</v>
      </c>
      <c r="B6" s="386">
        <v>276.65999999999997</v>
      </c>
      <c r="C6" s="387">
        <v>0.27455144490314382</v>
      </c>
      <c r="D6" s="386">
        <v>731.02</v>
      </c>
      <c r="E6" s="387">
        <v>0.72544855509685613</v>
      </c>
      <c r="F6" s="388">
        <v>1007.68</v>
      </c>
    </row>
    <row r="7" spans="1:6" ht="14.4" customHeight="1" thickBot="1" x14ac:dyDescent="0.35"/>
    <row r="8" spans="1:6" ht="14.4" customHeight="1" x14ac:dyDescent="0.3">
      <c r="A8" s="394" t="s">
        <v>661</v>
      </c>
      <c r="B8" s="364">
        <v>276.65999999999997</v>
      </c>
      <c r="C8" s="383">
        <v>0.3</v>
      </c>
      <c r="D8" s="364">
        <v>645.54</v>
      </c>
      <c r="E8" s="383">
        <v>0.70000000000000007</v>
      </c>
      <c r="F8" s="365">
        <v>922.19999999999993</v>
      </c>
    </row>
    <row r="9" spans="1:6" ht="14.4" customHeight="1" thickBot="1" x14ac:dyDescent="0.35">
      <c r="A9" s="395" t="s">
        <v>662</v>
      </c>
      <c r="B9" s="391"/>
      <c r="C9" s="392">
        <v>0</v>
      </c>
      <c r="D9" s="391">
        <v>85.48</v>
      </c>
      <c r="E9" s="392">
        <v>1</v>
      </c>
      <c r="F9" s="393">
        <v>85.48</v>
      </c>
    </row>
    <row r="10" spans="1:6" ht="14.4" customHeight="1" thickBot="1" x14ac:dyDescent="0.35">
      <c r="A10" s="385" t="s">
        <v>6</v>
      </c>
      <c r="B10" s="386">
        <v>276.65999999999997</v>
      </c>
      <c r="C10" s="387">
        <v>0.27455144490314382</v>
      </c>
      <c r="D10" s="386">
        <v>731.02</v>
      </c>
      <c r="E10" s="387">
        <v>0.72544855509685613</v>
      </c>
      <c r="F10" s="388">
        <v>1007.68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2013-12-28T11:28:29Z</dcterms:modified>
</cp:coreProperties>
</file>