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7" hidden="1">'OD TISS'!$A$5:$N$5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E22" i="419"/>
  <c r="H22" i="419"/>
  <c r="L22" i="419"/>
  <c r="P22" i="419"/>
  <c r="T22" i="419"/>
  <c r="X22" i="419"/>
  <c r="AB22" i="419"/>
  <c r="AF22" i="419"/>
  <c r="J22" i="419"/>
  <c r="B22" i="419"/>
  <c r="I22" i="419"/>
  <c r="M22" i="419"/>
  <c r="Q22" i="419"/>
  <c r="U22" i="419"/>
  <c r="Y22" i="419"/>
  <c r="AC22" i="419"/>
  <c r="R22" i="419"/>
  <c r="V22" i="419"/>
  <c r="Z22" i="419"/>
  <c r="AD22" i="419"/>
  <c r="AG22" i="419"/>
  <c r="F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3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C16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47" l="1"/>
  <c r="S3" i="347"/>
  <c r="U3" i="347"/>
  <c r="N3" i="372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<sst xmlns="http://schemas.openxmlformats.org/spreadsheetml/2006/main" count="16692" uniqueCount="2997">
  <si>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</si>
  <si>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</si>
  <si>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</si>
  <si>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</si>
  <si>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</si>
  <si>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</si>
  <si>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</si>
  <si>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</si>
  <si>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</si>
  <si>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</si>
  <si>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</si>
  <si>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</si>
  <si>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</si>
  <si>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</si>
  <si>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</si>
  <si>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</si>
  <si>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</si>
  <si>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</si>
  <si>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</si>
  <si>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</si>
  <si>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</si>
  <si>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</si>
  <si>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</si>
  <si>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</si>
  <si>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</si>
  <si>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</si>
  <si>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</si>
  <si>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</si>
  <si>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</si>
  <si>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</si>
  <si>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</si>
  <si>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</si>
  <si>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</si>
  <si>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</si>
  <si>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</si>
  <si>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</si>
  <si>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</si>
  <si>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</si>
  <si>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</si>
  <si>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</si>
  <si>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</si>
  <si>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</si>
  <si>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</si>
  <si>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</si>
  <si>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</si>
  <si>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</si>
  <si>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</si>
  <si>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</si>
  <si>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</si>
  <si>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</si>
  <si>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</si>
  <si>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</si>
  <si>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</si>
  <si>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</si>
  <si>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</si>
  <si>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</si>
  <si>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</si>
  <si>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</si>
  <si>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</si>
  <si>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</si>
  <si>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</si>
  <si>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</si>
  <si>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</si>
  <si>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</si>
  <si>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</si>
  <si>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</si>
  <si>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</si>
  <si>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</si>
  <si>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</si>
  <si>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</si>
  <si>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</si>
  <si>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</si>
  <si>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</si>
  <si>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</si>
  <si>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</si>
  <si>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</si>
  <si>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</si>
  <si>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</si>
  <si>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</si>
  <si>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</si>
  <si>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</si>
  <si>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</si>
  <si>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</si>
  <si>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</si>
  <si>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</si>
  <si>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</si>
  <si>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</si>
  <si>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</si>
  <si>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</si>
  <si>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</si>
  <si>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</si>
  <si>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</si>
  <si>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</si>
  <si>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</si>
  <si>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</si>
  <si>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</si>
  <si>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</si>
  <si>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</si>
  <si>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</si>
  <si>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</si>
  <si>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</si>
  <si>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</si>
  <si>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</si>
  <si>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</si>
  <si>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</si>
  <si>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</si>
  <si>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</si>
  <si>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</si>
  <si>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</si>
  <si>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</si>
  <si>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</si>
  <si>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</si>
  <si>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</si>
  <si>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</si>
  <si>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</si>
  <si>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</si>
  <si>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</si>
  <si>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</si>
  <si>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</si>
  <si>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</si>
  <si>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</si>
  <si>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</si>
  <si>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</si>
  <si>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</si>
  <si>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</si>
  <si>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</si>
  <si>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</si>
  <si>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</si>
  <si>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</si>
  <si>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</si>
  <si>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</si>
  <si>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</si>
  <si>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</si>
  <si>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</si>
  <si>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</si>
  <si>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</si>
  <si>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</si>
  <si>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</si>
  <si>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</si>
  <si>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</si>
  <si>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</si>
  <si>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</si>
  <si>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</si>
  <si>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</si>
  <si>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</si>
  <si>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</si>
  <si>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</si>
  <si>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</si>
  <si>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</si>
  <si>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</si>
  <si>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</si>
  <si>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</si>
  <si>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</si>
  <si>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</si>
  <si>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</si>
  <si>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</si>
  <si>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</si>
  <si>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</si>
  <si>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</si>
  <si>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</si>
  <si>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</si>
  <si>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</si>
  <si>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</si>
  <si>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</si>
  <si>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</si>
  <si>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</si>
  <si>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</si>
  <si>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</si>
  <si>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</si>
  <si>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</si>
  <si>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</si>
  <si>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</si>
  <si>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</si>
  <si>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</si>
  <si>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</si>
  <si>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</si>
  <si>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</si>
  <si>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</si>
  <si>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</si>
  <si>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</si>
  <si>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</si>
  <si>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</si>
  <si>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</si>
  <si>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</si>
  <si>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</si>
  <si>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</si>
  <si>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</si>
  <si>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</si>
  <si>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</si>
  <si>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</si>
  <si>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</si>
  <si>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</si>
  <si>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</si>
  <si>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</si>
  <si>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</si>
  <si>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</si>
  <si>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</si>
  <si>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</si>
  <si>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</si>
  <si>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</si>
  <si>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</si>
  <si>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</si>
  <si>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</si>
  <si>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</si>
  <si>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</si>
  <si>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</si>
  <si>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</si>
  <si>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</si>
  <si>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</si>
  <si>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</si>
  <si>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</si>
  <si>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</si>
  <si>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</si>
  <si>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</si>
  <si>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</si>
  <si>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</si>
  <si>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</si>
  <si>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</si>
  <si>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</si>
  <si>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</si>
  <si>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</si>
  <si>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</si>
  <si>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</si>
  <si>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</si>
  <si>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</si>
  <si>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</si>
  <si>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</si>
  <si>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</si>
  <si>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</si>
  <si>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</si>
  <si>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</si>
  <si>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</si>
  <si>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</si>
  <si>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</si>
  <si>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</si>
  <si>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</si>
  <si>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</si>
  <si>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</si>
  <si>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</si>
  <si>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</si>
  <si>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</si>
  <si>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</si>
  <si>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</si>
  <si>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</si>
  <si>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</si>
  <si>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</si>
  <si>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</si>
  <si>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</si>
  <si>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</si>
  <si>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</si>
  <si>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</si>
  <si>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</si>
  <si>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</si>
  <si>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</si>
  <si>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</si>
  <si>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</si>
  <si>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</si>
  <si>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</si>
  <si>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</si>
  <si>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</si>
  <si>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</si>
  <si>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</si>
  <si>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</si>
  <si>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</si>
  <si>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</si>
  <si>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</si>
  <si>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</si>
  <si>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</si>
  <si>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</si>
  <si>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</si>
  <si>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</si>
  <si>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</si>
  <si>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</si>
  <si>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</si>
  <si>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</si>
  <si>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</si>
  <si>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</si>
  <si>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</si>
  <si>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</si>
  <si>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</si>
  <si>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</si>
  <si>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</si>
  <si>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</si>
  <si>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</si>
  <si>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</si>
  <si>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</si>
  <si>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</si>
  <si>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</si>
  <si>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</si>
  <si>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</si>
  <si>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</si>
  <si>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</si>
  <si>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</si>
  <si>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</si>
  <si>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</si>
  <si>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</si>
  <si>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</si>
  <si>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</si>
  <si>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</si>
  <si>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</si>
  <si>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</si>
  <si>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</si>
  <si>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</si>
  <si>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</si>
  <si>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</si>
  <si>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</si>
  <si>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</si>
  <si>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</si>
  <si>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</si>
  <si>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</si>
  <si>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</si>
  <si>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</si>
  <si>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</si>
  <si>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</si>
  <si>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</si>
  <si>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</si>
  <si>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</si>
  <si>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</si>
  <si>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</si>
  <si>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</si>
  <si>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</si>
  <si>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</si>
  <si>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</si>
  <si>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</si>
  <si>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</si>
  <si>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</si>
  <si>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</si>
  <si>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</si>
  <si>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</si>
  <si>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</si>
  <si>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</si>
  <si>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</si>
  <si>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</si>
  <si>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</si>
  <si>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</si>
  <si>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</si>
  <si>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</si>
  <si>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</si>
  <si>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</si>
  <si>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</si>
  <si>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</si>
  <si>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</si>
  <si>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</si>
  <si>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</si>
  <si>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</si>
  <si>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</si>
  <si>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</si>
  <si>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</si>
  <si>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</si>
  <si>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</si>
  <si>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</si>
  <si>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</si>
  <si>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</si>
  <si>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</si>
  <si>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</si>
  <si>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</si>
  <si>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</si>
  <si>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</si>
  <si>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</si>
  <si>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</si>
  <si>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</si>
  <si>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</si>
  <si>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</si>
  <si>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</si>
  <si>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</si>
  <si>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</si>
  <si>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</si>
  <si>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</si>
  <si>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</si>
  <si>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</si>
  <si>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</si>
  <si>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</si>
  <si>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</si>
  <si>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</si>
  <si>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</si>
  <si>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</si>
  <si>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</si>
  <si>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</si>
  <si>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</si>
  <si>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</si>
  <si>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</si>
  <si>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</si>
  <si>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</si>
  <si>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</si>
  <si>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</si>
  <si>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</si>
  <si>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</si>
  <si>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</si>
  <si>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</si>
  <si>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</si>
  <si>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</si>
  <si>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</si>
  <si>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</si>
  <si>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</si>
  <si>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</si>
  <si>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</si>
  <si>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</si>
  <si>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</si>
  <si>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</si>
  <si>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</si>
  <si>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</si>
  <si>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</si>
  <si>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</si>
  <si>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</si>
  <si>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</si>
  <si>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</si>
  <si>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</si>
  <si>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</si>
  <si>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</si>
  <si>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</si>
  <si>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</si>
  <si>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</si>
  <si>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</si>
  <si>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</si>
  <si>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</si>
  <si>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</si>
  <si>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</si>
  <si>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</si>
  <si>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</si>
  <si>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</si>
  <si>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</si>
  <si>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</si>
  <si>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</si>
  <si>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</si>
  <si>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</si>
  <si>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</si>
  <si>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</si>
  <si>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</si>
  <si>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</si>
  <si>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</si>
  <si>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</si>
  <si>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</si>
  <si>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</si>
  <si>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</si>
  <si>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</si>
  <si>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</si>
  <si>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</si>
  <si>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</si>
  <si>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</si>
  <si>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</si>
  <si>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</si>
  <si>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</si>
  <si>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</si>
  <si>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</si>
  <si>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</si>
  <si>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</si>
  <si>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</si>
  <si>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</si>
  <si>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</si>
  <si>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</si>
  <si>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</si>
  <si>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</si>
  <si>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</si>
  <si>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</si>
  <si>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</si>
  <si>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</si>
  <si>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</si>
  <si>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</si>
  <si>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</si>
  <si>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</si>
  <si>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64924439     klinické hodnocení - tuzemci (81xx,9003,9028)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</si>
  <si>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</si>
  <si>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</si>
  <si>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</si>
  <si>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</si>
  <si>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</si>
  <si>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</si>
  <si>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</si>
  <si>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</si>
  <si>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</si>
  <si>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</si>
  <si>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</si>
  <si>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</si>
  <si>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</si>
  <si>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</si>
  <si>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</si>
  <si>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</si>
  <si>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</si>
  <si>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</si>
  <si>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</si>
  <si>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</si>
  <si>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</si>
  <si>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</si>
  <si>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</si>
  <si>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</si>
  <si>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</si>
  <si>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</si>
  <si>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</si>
  <si>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</si>
  <si>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</si>
  <si>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</si>
  <si>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</si>
  <si>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</si>
  <si>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</si>
  <si>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</si>
  <si>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</si>
  <si>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</si>
  <si>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</si>
  <si>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</si>
  <si>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</si>
  <si>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</si>
  <si>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</si>
  <si>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</si>
  <si>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</si>
  <si>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</si>
  <si>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</si>
  <si>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</si>
  <si>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</si>
  <si>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</si>
  <si>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</si>
  <si>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</si>
  <si>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</si>
  <si>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</si>
  <si>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</si>
  <si>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</si>
  <si>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</si>
  <si>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</si>
  <si>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</si>
  <si>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</si>
  <si>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</si>
  <si>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</si>
  <si>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102477</t>
  </si>
  <si>
    <t>2477</t>
  </si>
  <si>
    <t>DIAZEPAM SLOVAKOFARMA</t>
  </si>
  <si>
    <t>TBL 20X5MG</t>
  </si>
  <si>
    <t>103575</t>
  </si>
  <si>
    <t>3575</t>
  </si>
  <si>
    <t>HEPAROID LECIVA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</si>
  <si>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</si>
  <si>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</si>
  <si>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</si>
  <si>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</si>
  <si>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</si>
  <si>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</si>
  <si>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</si>
  <si>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</si>
  <si>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155823</t>
  </si>
  <si>
    <t>55823</t>
  </si>
  <si>
    <t>TBL OBD 20X500MG</t>
  </si>
  <si>
    <t>155947</t>
  </si>
  <si>
    <t>55947</t>
  </si>
  <si>
    <t>OPHTAL LIQ 2X50ML</t>
  </si>
  <si>
    <t>162316</t>
  </si>
  <si>
    <t>62316</t>
  </si>
  <si>
    <t>BETADINE - zelená</t>
  </si>
  <si>
    <t>LIQ 1X120ML</t>
  </si>
  <si>
    <t>191836</t>
  </si>
  <si>
    <t>91836</t>
  </si>
  <si>
    <t>TORECAN</t>
  </si>
  <si>
    <t>INJ 5X1ML/6.5MG</t>
  </si>
  <si>
    <t>395997</t>
  </si>
  <si>
    <t>DZ SOFTASEPT N BEZBARVÝ 250 ml</t>
  </si>
  <si>
    <t>905097</t>
  </si>
  <si>
    <t>23987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</si>
  <si>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</si>
  <si>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</si>
  <si>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</si>
  <si>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</si>
  <si>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</si>
  <si>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</si>
  <si>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</si>
  <si>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</si>
  <si>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</si>
  <si>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</si>
  <si>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</si>
  <si>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900240</t>
  </si>
  <si>
    <t>DZ TRIXO LIND 500ML</t>
  </si>
  <si>
    <t>905022</t>
  </si>
  <si>
    <t>DZ Prontosan wound gel 30ml</t>
  </si>
  <si>
    <t>193109</t>
  </si>
  <si>
    <t>93109</t>
  </si>
  <si>
    <t>SUPRACAIN 4%</t>
  </si>
  <si>
    <t>INJ 10X2ML</t>
  </si>
  <si>
    <t>803169</t>
  </si>
  <si>
    <t>KL BENZINUM 300g</t>
  </si>
  <si>
    <t>113803</t>
  </si>
  <si>
    <t>13803</t>
  </si>
  <si>
    <t>PANTHENOL SPRAY</t>
  </si>
  <si>
    <t>DRM SPR SUS 1X130GM</t>
  </si>
  <si>
    <t>198864</t>
  </si>
  <si>
    <t>98864</t>
  </si>
  <si>
    <t>FYZIOLOGICKÝ ROZTOK VIAFLO</t>
  </si>
  <si>
    <t>INF SOL 50X100ML</t>
  </si>
  <si>
    <t>846873</t>
  </si>
  <si>
    <t>82012</t>
  </si>
  <si>
    <t>DZ PRONTODERM ROZTOK 500 ml</t>
  </si>
  <si>
    <t>847559</t>
  </si>
  <si>
    <t>Calcium pantothenicum 100g</t>
  </si>
  <si>
    <t>16321</t>
  </si>
  <si>
    <t>BRAUNOVIDON MAST</t>
  </si>
  <si>
    <t>DRM UNG 1X250GM</t>
  </si>
  <si>
    <t>104178</t>
  </si>
  <si>
    <t>4178</t>
  </si>
  <si>
    <t>TRIAMCINOLON E LECIVA</t>
  </si>
  <si>
    <t>UNG 1X20GM</t>
  </si>
  <si>
    <t>116320</t>
  </si>
  <si>
    <t>16320</t>
  </si>
  <si>
    <t>UNG 1X100GM-TUBA</t>
  </si>
  <si>
    <t>900511</t>
  </si>
  <si>
    <t>KL SOL.ACIDI BORICI 3%,200G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</si>
  <si>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</si>
  <si>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</si>
  <si>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</si>
  <si>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</si>
  <si>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</si>
  <si>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</si>
  <si>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</si>
  <si>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</si>
  <si>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988330</t>
  </si>
  <si>
    <t>HBF Borová mast 30g</t>
  </si>
  <si>
    <t>847842</t>
  </si>
  <si>
    <t>119938</t>
  </si>
  <si>
    <t>VIATROMB FORTE SPRAY GEL</t>
  </si>
  <si>
    <t>DRM GEL 1X25GM/60KU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</si>
  <si>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</si>
  <si>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</si>
  <si>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</si>
  <si>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</si>
  <si>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</si>
  <si>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</si>
  <si>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</si>
  <si>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</si>
  <si>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</si>
  <si>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</si>
  <si>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</si>
  <si>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</si>
  <si>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</si>
  <si>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</si>
  <si>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</si>
  <si>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</si>
  <si>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</si>
  <si>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192414</t>
  </si>
  <si>
    <t>92414</t>
  </si>
  <si>
    <t>SEPTONEX</t>
  </si>
  <si>
    <t>SPR 1X45ML</t>
  </si>
  <si>
    <t>396754</t>
  </si>
  <si>
    <t>DZ PRONTODERM NASAL GEL  30ML</t>
  </si>
  <si>
    <t>920120</t>
  </si>
  <si>
    <t>KL FORMALDEHYDI S.10% 5 KG</t>
  </si>
  <si>
    <t>UN 2209</t>
  </si>
  <si>
    <t>900427</t>
  </si>
  <si>
    <t>KL SOL.METHYLROS.CHL.1% 20 G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</si>
  <si>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</si>
  <si>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</si>
  <si>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</si>
  <si>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</si>
  <si>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</si>
  <si>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</si>
  <si>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</si>
  <si>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382099</t>
  </si>
  <si>
    <t>82099</t>
  </si>
  <si>
    <t>KRYTÍ GELOVÉ HEMAGEL 5G</t>
  </si>
  <si>
    <t>HEMAGEL V TUBĚ O OBSAHU 5G</t>
  </si>
  <si>
    <t>396374</t>
  </si>
  <si>
    <t>KL SOL.ACIDI BORICI 3% 500G</t>
  </si>
  <si>
    <t>FAGRON, KULICH</t>
  </si>
  <si>
    <t>500676</t>
  </si>
  <si>
    <t>DZ Prontosan wound gel 250ml</t>
  </si>
  <si>
    <t>900015</t>
  </si>
  <si>
    <t>KL SOL.HYD.PEROX.3% 300 G</t>
  </si>
  <si>
    <t>920376</t>
  </si>
  <si>
    <t>KL SOL.HYD.PEROX.3% 200G v sirokohrdle lahvi</t>
  </si>
  <si>
    <t>116325</t>
  </si>
  <si>
    <t>16325</t>
  </si>
  <si>
    <t>DRM LIG IPR 1X20X10CM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</si>
  <si>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</si>
  <si>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</si>
  <si>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</si>
  <si>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</si>
  <si>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</si>
  <si>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</si>
  <si>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</si>
  <si>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</si>
  <si>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108511</t>
  </si>
  <si>
    <t>8511</t>
  </si>
  <si>
    <t>AETHOXYSKLEROL 2%</t>
  </si>
  <si>
    <t>INJ 5X2ML</t>
  </si>
  <si>
    <t>200863</t>
  </si>
  <si>
    <t>OPHTHALMO-SEPTONEX</t>
  </si>
  <si>
    <t>OPH GTT SOL 1X10ML PLAST</t>
  </si>
  <si>
    <t>394153</t>
  </si>
  <si>
    <t>Calcium Pantotenicum 30g Generica</t>
  </si>
  <si>
    <t>395712</t>
  </si>
  <si>
    <t>HBF Calcium panthotenát mast 30g</t>
  </si>
  <si>
    <t>500247</t>
  </si>
  <si>
    <t>MS BENZINUM  500 ml  KULICH</t>
  </si>
  <si>
    <t>P</t>
  </si>
  <si>
    <t>110803</t>
  </si>
  <si>
    <t>10803</t>
  </si>
  <si>
    <t>ZOFRAN</t>
  </si>
  <si>
    <t>INJ SOL 5X2ML/4MG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</si>
  <si>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</si>
  <si>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</si>
  <si>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</si>
  <si>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</si>
  <si>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</si>
  <si>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</si>
  <si>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</si>
  <si>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</si>
  <si>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</si>
  <si>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</si>
  <si>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</si>
  <si>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</si>
  <si>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</si>
  <si>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</si>
  <si>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</si>
  <si>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</si>
  <si>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</si>
  <si>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</si>
  <si>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</si>
  <si>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</si>
  <si>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100802</t>
  </si>
  <si>
    <t>802</t>
  </si>
  <si>
    <t>GTT OPH 1X10ML</t>
  </si>
  <si>
    <t>196610</t>
  </si>
  <si>
    <t>96610</t>
  </si>
  <si>
    <t>APAURIN</t>
  </si>
  <si>
    <t>INJ 10X2ML/10MG</t>
  </si>
  <si>
    <t>101681</t>
  </si>
  <si>
    <t>1681</t>
  </si>
  <si>
    <t>EMLA KREM 5%</t>
  </si>
  <si>
    <t>CRM 1X30GM</t>
  </si>
  <si>
    <t>198880</t>
  </si>
  <si>
    <t>98880</t>
  </si>
  <si>
    <t>INF SOL 10X1000ML</t>
  </si>
  <si>
    <t>920200</t>
  </si>
  <si>
    <t>15877</t>
  </si>
  <si>
    <t>DZ BRAUNOL 1 L</t>
  </si>
  <si>
    <t>900520</t>
  </si>
  <si>
    <t>KL SOL.ACIDI BORICI 3%,100G</t>
  </si>
  <si>
    <t>920064</t>
  </si>
  <si>
    <t>KL SOL.METHYLROS.CHL.1% 10G</t>
  </si>
  <si>
    <t>921048</t>
  </si>
  <si>
    <t>KL SOL.HYD.PEROX.3% 250G</t>
  </si>
  <si>
    <t>500355</t>
  </si>
  <si>
    <t>15879</t>
  </si>
  <si>
    <t>DZ BRAUNOL 250 ML</t>
  </si>
  <si>
    <t>930224</t>
  </si>
  <si>
    <t>KL BENZINUM 900 ml</t>
  </si>
  <si>
    <t>UN 3295</t>
  </si>
  <si>
    <t>500979</t>
  </si>
  <si>
    <t>KL MS HYDROG.PEROX. 3% 500g</t>
  </si>
  <si>
    <t>500194</t>
  </si>
  <si>
    <t>KL ZLUTA (FLAVINOVA) VATA, 1000G</t>
  </si>
  <si>
    <t>2x500g v litrových lahvích</t>
  </si>
  <si>
    <t>501364</t>
  </si>
  <si>
    <t>IR PARAFFINUM PERLIQUIDUM 2ml</t>
  </si>
  <si>
    <t>IR 2 ml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</si>
  <si>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</si>
  <si>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</si>
  <si>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</si>
  <si>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</si>
  <si>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</si>
  <si>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</si>
  <si>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</si>
  <si>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</si>
  <si>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</si>
  <si>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</si>
  <si>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</si>
  <si>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</si>
  <si>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</si>
  <si>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</si>
  <si>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A04AA01 - Ondansetron</t>
  </si>
  <si>
    <t>A04AA01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</si>
  <si>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</si>
  <si>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</si>
  <si>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</si>
  <si>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</si>
  <si>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</si>
  <si>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</si>
  <si>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</si>
  <si>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</si>
  <si>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</si>
  <si>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</si>
  <si>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</si>
  <si>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</si>
  <si>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</si>
  <si>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</si>
  <si>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</si>
  <si>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</si>
  <si>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</si>
  <si>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</si>
  <si>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</si>
  <si>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</si>
  <si>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</si>
  <si>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</si>
  <si>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</si>
  <si>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Betamethason</t>
  </si>
  <si>
    <t>89870</t>
  </si>
  <si>
    <t>INJ SUS 1X1ML/7MG</t>
  </si>
  <si>
    <t>INJ SUS 5X1ML/7MG</t>
  </si>
  <si>
    <t>Butamirát</t>
  </si>
  <si>
    <t>14725</t>
  </si>
  <si>
    <t>TUSSIN</t>
  </si>
  <si>
    <t>POR GTT SOL 1X25ML</t>
  </si>
  <si>
    <t>Cefuroxim</t>
  </si>
  <si>
    <t>42844</t>
  </si>
  <si>
    <t>ZINNAT 125 MG</t>
  </si>
  <si>
    <t>POR GRA SUS 1X100ML</t>
  </si>
  <si>
    <t>47727</t>
  </si>
  <si>
    <t>ZINNAT 500 MG</t>
  </si>
  <si>
    <t>POR TBL FLM 10X500MG</t>
  </si>
  <si>
    <t>Cetirizin</t>
  </si>
  <si>
    <t>66030</t>
  </si>
  <si>
    <t>ZODAC</t>
  </si>
  <si>
    <t>POR TBL FLM 30X10MG</t>
  </si>
  <si>
    <t>99600</t>
  </si>
  <si>
    <t>POR TBL FLM 90X10MG</t>
  </si>
  <si>
    <t>Ciprofloxacin</t>
  </si>
  <si>
    <t>15658</t>
  </si>
  <si>
    <t>CIPLOX 500</t>
  </si>
  <si>
    <t>53201</t>
  </si>
  <si>
    <t>CIPHIN 250</t>
  </si>
  <si>
    <t>POR TBL FLM 10X250MG</t>
  </si>
  <si>
    <t>53202</t>
  </si>
  <si>
    <t>CIPHIN 500</t>
  </si>
  <si>
    <t>Diklofenak</t>
  </si>
  <si>
    <t>119672</t>
  </si>
  <si>
    <t>DICLOFENAC DUO PHARMASWISS 75 MG</t>
  </si>
  <si>
    <t>POR CPS RDR 30X75MG</t>
  </si>
  <si>
    <t>Erdostein</t>
  </si>
  <si>
    <t>95560</t>
  </si>
  <si>
    <t>ERDOMED</t>
  </si>
  <si>
    <t>POR CPS DUR 30X300MG</t>
  </si>
  <si>
    <t>Fusafungin</t>
  </si>
  <si>
    <t>40349</t>
  </si>
  <si>
    <t>BIOPAROX</t>
  </si>
  <si>
    <t>NAS+ORM SPR SOL 10ML/400DÁV</t>
  </si>
  <si>
    <t>Hydrogenované námelové alkaloidy</t>
  </si>
  <si>
    <t>91032</t>
  </si>
  <si>
    <t>SECATOXIN FORTE</t>
  </si>
  <si>
    <t>Indometacin</t>
  </si>
  <si>
    <t>93724</t>
  </si>
  <si>
    <t>INDOMETACIN 100 BERLIN-CHEMIE</t>
  </si>
  <si>
    <t>RCT SUP 10X100MG</t>
  </si>
  <si>
    <t>Jiná antibiotika pro lokální aplikaci</t>
  </si>
  <si>
    <t>DRM UNG 1X10GM</t>
  </si>
  <si>
    <t>55759</t>
  </si>
  <si>
    <t>PAMYCON NA PŘÍPRAVU KAPEK</t>
  </si>
  <si>
    <t>DRM PLV SOL 1X1LAH</t>
  </si>
  <si>
    <t>Jodovaný povidon</t>
  </si>
  <si>
    <t>DRM UNG 1X100GM</t>
  </si>
  <si>
    <t>62315</t>
  </si>
  <si>
    <t>BETADINE</t>
  </si>
  <si>
    <t>DRM SOL 1X30ML</t>
  </si>
  <si>
    <t>62320</t>
  </si>
  <si>
    <t>DRM UNG 1X20GM 10%</t>
  </si>
  <si>
    <t>Kodein</t>
  </si>
  <si>
    <t>56993</t>
  </si>
  <si>
    <t>CODEIN SLOVAKOFARMA 30 MG</t>
  </si>
  <si>
    <t>POR TBL NOB 10X30MG</t>
  </si>
  <si>
    <t>Kolagenáza, kombinace</t>
  </si>
  <si>
    <t>4269</t>
  </si>
  <si>
    <t>Kombinace různých antibiotik</t>
  </si>
  <si>
    <t>OPH UNG 1X5GM</t>
  </si>
  <si>
    <t>Levocetirizin</t>
  </si>
  <si>
    <t>124343</t>
  </si>
  <si>
    <t>CEZERA 5 MG</t>
  </si>
  <si>
    <t>POR TBL FLM 30X5MG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</si>
  <si>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</si>
  <si>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</si>
  <si>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</si>
  <si>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</si>
  <si>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</si>
  <si>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</si>
  <si>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</si>
  <si>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</si>
  <si>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</si>
  <si>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</si>
  <si>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</si>
  <si>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32061</t>
  </si>
  <si>
    <t>INJ SOL 10X0.6ML</t>
  </si>
  <si>
    <t>32063</t>
  </si>
  <si>
    <t>INJ SOL 10X0.8ML</t>
  </si>
  <si>
    <t>Nimesulid</t>
  </si>
  <si>
    <t>12892</t>
  </si>
  <si>
    <t>AULIN</t>
  </si>
  <si>
    <t>POR TBL NOB 30X100MG</t>
  </si>
  <si>
    <t>Omeprazol</t>
  </si>
  <si>
    <t>157241</t>
  </si>
  <si>
    <t>OMEPRAZOL ACTAVIS 20 MG</t>
  </si>
  <si>
    <t>POR CPS ETD 30X20MG</t>
  </si>
  <si>
    <t>Organo-heparinoid</t>
  </si>
  <si>
    <t>HEPAROID LÉČIVA</t>
  </si>
  <si>
    <t>DRM CRM 1X30GM</t>
  </si>
  <si>
    <t>Piracetam</t>
  </si>
  <si>
    <t>64865</t>
  </si>
  <si>
    <t>PIRACETAM AL 1200</t>
  </si>
  <si>
    <t>POR TBL FLM 60X1200MG</t>
  </si>
  <si>
    <t>Pseudoefedrin, kombinace</t>
  </si>
  <si>
    <t>64934</t>
  </si>
  <si>
    <t>CLARINASE REPETABS</t>
  </si>
  <si>
    <t>POR TBL RET 7</t>
  </si>
  <si>
    <t>83059</t>
  </si>
  <si>
    <t>POR TBL RET 14</t>
  </si>
  <si>
    <t>Sodná sůl metamizolu</t>
  </si>
  <si>
    <t>NOVALGIN TABLETY</t>
  </si>
  <si>
    <t>POR TBL FLM 20X500MG</t>
  </si>
  <si>
    <t>Sulfadiazin, stříbrná sůl, kombinace</t>
  </si>
  <si>
    <t>DRM CRM 1X60GM</t>
  </si>
  <si>
    <t>Telmisartan</t>
  </si>
  <si>
    <t>26556</t>
  </si>
  <si>
    <t>MICARDIS 80 MG</t>
  </si>
  <si>
    <t>POR TBL NOB 98X80MG</t>
  </si>
  <si>
    <t>Tolperison</t>
  </si>
  <si>
    <t>57525</t>
  </si>
  <si>
    <t>MYDOCALM 150 MG</t>
  </si>
  <si>
    <t>POR TBL FLM 30X150MG</t>
  </si>
  <si>
    <t>Tramadol, kombinace</t>
  </si>
  <si>
    <t>17924</t>
  </si>
  <si>
    <t>ZALDIAR</t>
  </si>
  <si>
    <t>POR TBL FLM 10</t>
  </si>
  <si>
    <t>17925</t>
  </si>
  <si>
    <t>POR TBL FLM 20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</si>
  <si>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</si>
  <si>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</si>
  <si>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</si>
  <si>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</si>
  <si>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</si>
  <si>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</si>
  <si>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</si>
  <si>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</si>
  <si>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</si>
  <si>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45387</t>
  </si>
  <si>
    <t>PUNČOCHY KOMPRESNÍ LÝTKOVÉ II.K.T.</t>
  </si>
  <si>
    <t>MAXIS COMFORT A-D</t>
  </si>
  <si>
    <t>45700</t>
  </si>
  <si>
    <t>VENOTRAIN MICRO A-D</t>
  </si>
  <si>
    <t>45797</t>
  </si>
  <si>
    <t>PUNČOCHY KOMPRESNÍ LÝTKOVÉ               II.K.T.</t>
  </si>
  <si>
    <t>MAXIS COMFORT  COTTON A-D</t>
  </si>
  <si>
    <t>MAXIS COMFORT COTTON A-D</t>
  </si>
  <si>
    <t>Obvazový materiál</t>
  </si>
  <si>
    <t>15902</t>
  </si>
  <si>
    <t>KRYTÍ HYDROKOLOIDNÍ GRANUFLEX</t>
  </si>
  <si>
    <t>10X10 10KS</t>
  </si>
  <si>
    <t>19681</t>
  </si>
  <si>
    <t>GÁZA SKLÁDANÁ KOMPRESY NESTERILNÍ STERILUX ES</t>
  </si>
  <si>
    <t>10X10CM,8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</si>
  <si>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</si>
  <si>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</si>
  <si>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</si>
  <si>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</si>
  <si>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</si>
  <si>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</si>
  <si>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</si>
  <si>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80986</t>
  </si>
  <si>
    <t>OBINADLO ELASTICKÉ FIXA CREP</t>
  </si>
  <si>
    <t>8CMX4M,TAŽNOST 160%,20KS</t>
  </si>
  <si>
    <t>80987</t>
  </si>
  <si>
    <t>10CMX4M,TAŽNOST 160%,20KS</t>
  </si>
  <si>
    <t>81096</t>
  </si>
  <si>
    <t>KRYTÍ TENDERWET 24 ACTIVE</t>
  </si>
  <si>
    <t>4CM PRŮMĚR PŘEDAKTIVOVANÉ KRYTÍ 10KS</t>
  </si>
  <si>
    <t>81098</t>
  </si>
  <si>
    <t>4X7CM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</si>
  <si>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</si>
  <si>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</si>
  <si>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</si>
  <si>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</si>
  <si>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</si>
  <si>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80990</t>
  </si>
  <si>
    <t>6CMX4M,TAŽNOST 160%,1KS</t>
  </si>
  <si>
    <t>80975</t>
  </si>
  <si>
    <t>GÁZA HYDROFILNÍ SKLÁDANÁ KOMPRESY STERILNÍ</t>
  </si>
  <si>
    <t>7,5X7,5CM,8 VRSTEV,100KS</t>
  </si>
  <si>
    <t>4711</t>
  </si>
  <si>
    <t>14CMX5M,V NAPNUTÉM STAVU,DLOUHÝ TAH,1KS</t>
  </si>
  <si>
    <t>21073</t>
  </si>
  <si>
    <t>GÁZA SKLÁDANÁ KOMPRESY STERILNÍ STERILUX ES</t>
  </si>
  <si>
    <t>10X10CM,8 VRSTEV,2KS</t>
  </si>
  <si>
    <t>80579</t>
  </si>
  <si>
    <t>NÁPLAST HYPOALERGENNÍ CURAPOR STERILNÍ</t>
  </si>
  <si>
    <t>8X10CM,SAMOLEPÍCÍ,S POLŠTÁŘKEM,5KS</t>
  </si>
  <si>
    <t>80891</t>
  </si>
  <si>
    <t>GÁZA HYDROFILNÍ STERILNÍ STERIKO</t>
  </si>
  <si>
    <t>10X10CM,8 VRSTEV,17 NITÍ,25X2KS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</si>
  <si>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</si>
  <si>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</si>
  <si>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</si>
  <si>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</si>
  <si>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</si>
  <si>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</si>
  <si>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</si>
  <si>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</si>
  <si>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</si>
  <si>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</si>
  <si>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</si>
  <si>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62919</t>
  </si>
  <si>
    <t>ORTÉZA KOLENNÍ FIXAČNÍ S FLEXÍ 20.,PANOPFLEX PAN 7</t>
  </si>
  <si>
    <t>ZADNÍ ANATOMICKY TVAROVANÁ DLAHA A DVĚ BOČNÍ DLAHY VE 20.,VEL.XS,S,M,L,XL</t>
  </si>
  <si>
    <t>39709</t>
  </si>
  <si>
    <t>DLAHA PRO FIXACI PRSTŮ RUKY TYP A</t>
  </si>
  <si>
    <t>VELIKOST A2</t>
  </si>
  <si>
    <t>39963</t>
  </si>
  <si>
    <t>ORTÉZA PRSTOVÁ</t>
  </si>
  <si>
    <t>TYP 012C</t>
  </si>
  <si>
    <t>140722</t>
  </si>
  <si>
    <t>ORTÉZA PRSTOVÁ DYNAMICKÁ EXTENČNÍ (PIP)</t>
  </si>
  <si>
    <t>UNIVERZÁLNÍ PROVEDENÍ PRO PRSTY PRAVÉ A LEVÉ RUKY, VELIKOST 1-5</t>
  </si>
  <si>
    <t>140672</t>
  </si>
  <si>
    <t>ORTÉZA PRSTOVÁ S DLAHOU - TYP 317</t>
  </si>
  <si>
    <t>11857</t>
  </si>
  <si>
    <t>ORTÉZA PRSTU RUKY DIGITA</t>
  </si>
  <si>
    <t>793136965011-012,021-022,VYZTUŽ.PLANž. VEL.1-V 22CM,VEL.2-V 25CM,OBOUSTR.</t>
  </si>
  <si>
    <t>93885</t>
  </si>
  <si>
    <t>DLAHA PRSTOVÁ THUASNE 7084</t>
  </si>
  <si>
    <t>POLYPROPYLENOVÁ DLAHA PRO FIXACI POSLEDNÍCH DVOU ČLÁNKŮ PRSTU</t>
  </si>
  <si>
    <t>11822</t>
  </si>
  <si>
    <t>ORTÉZA PALCE POLEX</t>
  </si>
  <si>
    <t>893136960110-120,210-220 2 VEL.(13-17,17-21CM) OBV.ZÁPĚSTÍ</t>
  </si>
  <si>
    <t>12494</t>
  </si>
  <si>
    <t>AUGMENTIN 1 G</t>
  </si>
  <si>
    <t>132654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</si>
  <si>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</si>
  <si>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</si>
  <si>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</si>
  <si>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</si>
  <si>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</si>
  <si>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</si>
  <si>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Klarithromycin</t>
  </si>
  <si>
    <t>32546</t>
  </si>
  <si>
    <t>KLACID SR</t>
  </si>
  <si>
    <t>POR TBL RET 14X500MG-DOUBLE BL</t>
  </si>
  <si>
    <t>Klindamycin</t>
  </si>
  <si>
    <t>100339</t>
  </si>
  <si>
    <t>DALACIN C 300 MG</t>
  </si>
  <si>
    <t>POR CPS DUR 16X300MG</t>
  </si>
  <si>
    <t>88</t>
  </si>
  <si>
    <t>CODEIN SLOVAKOFARMA 15 MG</t>
  </si>
  <si>
    <t>POR TBL NOB 10X15MG</t>
  </si>
  <si>
    <t>Methylprednisolon-aceponát</t>
  </si>
  <si>
    <t>85450</t>
  </si>
  <si>
    <t>ADVANTAN KRÉM</t>
  </si>
  <si>
    <t>DRM CRM 1X50GM</t>
  </si>
  <si>
    <t>59808</t>
  </si>
  <si>
    <t>FRAXIPARINE FORTE</t>
  </si>
  <si>
    <t>Pefloxacin</t>
  </si>
  <si>
    <t>94156</t>
  </si>
  <si>
    <t>ABAKTAL 400 MG TABLETY</t>
  </si>
  <si>
    <t>POR TBL FLM 10X400MG</t>
  </si>
  <si>
    <t>Tramadol</t>
  </si>
  <si>
    <t>59671</t>
  </si>
  <si>
    <t>TRALGIT SR 100</t>
  </si>
  <si>
    <t>POR TBL PRO 10X100MG</t>
  </si>
  <si>
    <t>81456</t>
  </si>
  <si>
    <t>KRYTÍ S MASTÍ LOMATUELL STERILNÍ</t>
  </si>
  <si>
    <t>10X10CM,10KS</t>
  </si>
  <si>
    <t>81102</t>
  </si>
  <si>
    <t>7,5X7,5CM PŘEDAKTIVOVANÉ KRYTÍ 10KS</t>
  </si>
  <si>
    <t>93661</t>
  </si>
  <si>
    <t>BERLE PODPAŽNÍ DŘEVĚNÁ STŘEDNÍ</t>
  </si>
  <si>
    <t>NASTAVITELNÁ OD 116 DO 123CM, K20505</t>
  </si>
  <si>
    <t>11652</t>
  </si>
  <si>
    <t>ORTÉZA KLAVIKULÁRNÍ PAN 2.05</t>
  </si>
  <si>
    <t>VELIKOST S,M,L,XL, UNIVERZÁLNÍ PRO PRAVÉ A LEVÉ RAMENO</t>
  </si>
  <si>
    <t>39710</t>
  </si>
  <si>
    <t>VELIKOST A3</t>
  </si>
  <si>
    <t>5112</t>
  </si>
  <si>
    <t>PÁS BŘIŠNÍ VERBA 932 521 4</t>
  </si>
  <si>
    <t>OBDVOD TRUPU 105-115CM,VEL.5</t>
  </si>
  <si>
    <t>5114</t>
  </si>
  <si>
    <t>PÁS BŘIŠNÍ VERBA 932 519 8</t>
  </si>
  <si>
    <t>OBDVOD TRUPU 85-95CM,VEL.3</t>
  </si>
  <si>
    <t>Pomůcky ortopedickoprotetické  individuálně zhotovované</t>
  </si>
  <si>
    <t>328</t>
  </si>
  <si>
    <t>EPITÉZA INDIVIDUÁLNĚ ZHOTOVENÁ</t>
  </si>
  <si>
    <t>47725</t>
  </si>
  <si>
    <t>ZINNAT 250 MG</t>
  </si>
  <si>
    <t>Dexamethason a antiinfektiva</t>
  </si>
  <si>
    <t>2546</t>
  </si>
  <si>
    <t>MAXITROL</t>
  </si>
  <si>
    <t>OPH GTT SUS 1X5ML</t>
  </si>
  <si>
    <t>48261</t>
  </si>
  <si>
    <t>PLV ADS 1X20GM</t>
  </si>
  <si>
    <t>16319</t>
  </si>
  <si>
    <t>DRM UNG 1X20GM</t>
  </si>
  <si>
    <t>62318</t>
  </si>
  <si>
    <t>LIQ CHIR 1X120ML</t>
  </si>
  <si>
    <t>89227</t>
  </si>
  <si>
    <t>BACTROBAN NASAL</t>
  </si>
  <si>
    <t>NAS UNG 1X3GM/60MG</t>
  </si>
  <si>
    <t>14875</t>
  </si>
  <si>
    <t>DRM CRM 1X20GM</t>
  </si>
  <si>
    <t>32086</t>
  </si>
  <si>
    <t>TRALGIT</t>
  </si>
  <si>
    <t>POR CPS DUR 20X50MG</t>
  </si>
  <si>
    <t>42779</t>
  </si>
  <si>
    <t>TRALGIT SR 200</t>
  </si>
  <si>
    <t>POR TBL PRO 10X200MG</t>
  </si>
  <si>
    <t>45459</t>
  </si>
  <si>
    <t>LONARIS EXTRA B VELIKOST 1,2,3 A-D</t>
  </si>
  <si>
    <t>80578</t>
  </si>
  <si>
    <t>5X7CM,SAMOLEPÍCÍ,S POLŠTÁŘKEM,5KS</t>
  </si>
  <si>
    <t>80985</t>
  </si>
  <si>
    <t>6CMX4M,TAŽNOST 160%,20KS</t>
  </si>
  <si>
    <t>80107</t>
  </si>
  <si>
    <t>FIXACE HYPOALERGENNÍ PRO STOMIKY OMNIFIX ELASTIC</t>
  </si>
  <si>
    <t>10CMX2M,1KS</t>
  </si>
  <si>
    <t>80152</t>
  </si>
  <si>
    <t>KOMPRESY MEDICOMP STERILNÍ</t>
  </si>
  <si>
    <t>10X10CM,NETKANÝ TEXTIL,25X2KS</t>
  </si>
  <si>
    <t>21072</t>
  </si>
  <si>
    <t>7,5X7,5CM,8 VRSTEV,2KS</t>
  </si>
  <si>
    <t>81750</t>
  </si>
  <si>
    <t>NÁPLAST HYPOALERGENNÍ CURAPOR</t>
  </si>
  <si>
    <t>15X10CM,S POLŠTÁŘKEM,1KS</t>
  </si>
  <si>
    <t>39960</t>
  </si>
  <si>
    <t>ORTÉZA ZÁPĚSTÍ PEVNÁ</t>
  </si>
  <si>
    <t>TYP 011B</t>
  </si>
  <si>
    <t>5115</t>
  </si>
  <si>
    <t>PÁS BŘIŠNÍ VERBA 932 518 9</t>
  </si>
  <si>
    <t>OBDVOD TRUPU 75-85CM,VEL.2</t>
  </si>
  <si>
    <t>11651</t>
  </si>
  <si>
    <t>ZÁVĚS RAMENNÍHO KLOUBU PAN 2.04</t>
  </si>
  <si>
    <t>VELIKOST S,M, UNIVERZÁLNÍ PRO PRAVÉ A LEVÉ RAMENO</t>
  </si>
  <si>
    <t>Amoxicilin</t>
  </si>
  <si>
    <t>32557</t>
  </si>
  <si>
    <t>OSPAMOX 500 MG</t>
  </si>
  <si>
    <t>POR TBL FLM 14X500MG</t>
  </si>
  <si>
    <t>Antibiotika v kombinaci s ostatními léčivy</t>
  </si>
  <si>
    <t>OPHTHALMO-FRAMYKOIN COMP.</t>
  </si>
  <si>
    <t>Desloratadin</t>
  </si>
  <si>
    <t>26324</t>
  </si>
  <si>
    <t>AERIUS 5 MG</t>
  </si>
  <si>
    <t>POR TBL FLM 10X5MG</t>
  </si>
  <si>
    <t>28834</t>
  </si>
  <si>
    <t>AERIUS 2,5 MG</t>
  </si>
  <si>
    <t>POR TBL DIS 90X2.5MG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</si>
  <si>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</si>
  <si>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</si>
  <si>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</si>
  <si>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</si>
  <si>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</si>
  <si>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</si>
  <si>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</si>
  <si>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</si>
  <si>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Hořčík (různé sole v kombinaci)</t>
  </si>
  <si>
    <t>137120</t>
  </si>
  <si>
    <t>MAGNESIUM 250 MG PHARMAVIT</t>
  </si>
  <si>
    <t>POR TBL EFF 20</t>
  </si>
  <si>
    <t>Hydrokortison a antibiotika</t>
  </si>
  <si>
    <t>41515</t>
  </si>
  <si>
    <t>PIMAFUCORT</t>
  </si>
  <si>
    <t>DRM CRM 1X15GM</t>
  </si>
  <si>
    <t>Chlorid draselný</t>
  </si>
  <si>
    <t>200935</t>
  </si>
  <si>
    <t>KALNORMIN</t>
  </si>
  <si>
    <t>POR TBL PRO 30X1GM</t>
  </si>
  <si>
    <t>202701</t>
  </si>
  <si>
    <t>POR TBL ENT 90X20MG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</si>
  <si>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</si>
  <si>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</si>
  <si>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</si>
  <si>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</si>
  <si>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</si>
  <si>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</si>
  <si>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Laktulóza</t>
  </si>
  <si>
    <t>42546</t>
  </si>
  <si>
    <t>LACTULOSE AL SIRUP</t>
  </si>
  <si>
    <t>POR SIR 1X200ML</t>
  </si>
  <si>
    <t>Levothyroxin, sodná sůl</t>
  </si>
  <si>
    <t>97186</t>
  </si>
  <si>
    <t>EUTHYROX 100 MIKROGRAMŮ</t>
  </si>
  <si>
    <t>POR TBL NOB 100X100RG</t>
  </si>
  <si>
    <t>Metoklopramid</t>
  </si>
  <si>
    <t>96974</t>
  </si>
  <si>
    <t>CERUCAL</t>
  </si>
  <si>
    <t>POR TBL NOB 50X10MG</t>
  </si>
  <si>
    <t>66044</t>
  </si>
  <si>
    <t>AULIN GEL</t>
  </si>
  <si>
    <t>DRM GEL 1X30GM/900MG</t>
  </si>
  <si>
    <t>66046</t>
  </si>
  <si>
    <t>DRM GEL 1X100GM/3GM</t>
  </si>
  <si>
    <t>66045</t>
  </si>
  <si>
    <t>DRM GEL 1X50GM/1.5GM</t>
  </si>
  <si>
    <t>Organismy produkující kyselinu mléčnou</t>
  </si>
  <si>
    <t>9159</t>
  </si>
  <si>
    <t>HYLAK FORTE</t>
  </si>
  <si>
    <t>POR SOL 1X100ML</t>
  </si>
  <si>
    <t>Pentoxifylin</t>
  </si>
  <si>
    <t>53480</t>
  </si>
  <si>
    <t>TRENTAL 400</t>
  </si>
  <si>
    <t>POR TBL RET 100X400MG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</si>
  <si>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</si>
  <si>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</si>
  <si>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</si>
  <si>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</si>
  <si>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</si>
  <si>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</si>
  <si>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</si>
  <si>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</si>
  <si>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</si>
  <si>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</si>
  <si>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</si>
  <si>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Sultamicilin</t>
  </si>
  <si>
    <t>17149</t>
  </si>
  <si>
    <t>UNASYN</t>
  </si>
  <si>
    <t>POR TBL FLM 12X375MG</t>
  </si>
  <si>
    <t>Thiethylperazin</t>
  </si>
  <si>
    <t>9847</t>
  </si>
  <si>
    <t>RCT SUP 6X6.5MG</t>
  </si>
  <si>
    <t>17926</t>
  </si>
  <si>
    <t>POR TBL FLM 30</t>
  </si>
  <si>
    <t>45800</t>
  </si>
  <si>
    <t>PUNČOCHY KOMPRESNÍ STEHENNÍ II.K.T.</t>
  </si>
  <si>
    <t>MAXIS COMFORT COTTON A-G SE SAMODRŽÍCÍM LEMEM</t>
  </si>
  <si>
    <t>Obuv ortopedická</t>
  </si>
  <si>
    <t>962</t>
  </si>
  <si>
    <t>OBUV ORTOPEDICKÁ-JEDNODUCHÁ-INDIV.ZHOTOVOVANÁ</t>
  </si>
  <si>
    <t>50%</t>
  </si>
  <si>
    <t>81960</t>
  </si>
  <si>
    <t>KRYTÍ ALGINÁTOVÉ MELGISORB AG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</si>
  <si>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</si>
  <si>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</si>
  <si>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</si>
  <si>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</si>
  <si>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</si>
  <si>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63120</t>
  </si>
  <si>
    <t>ORTÉZA LOKETNÍ NÁVLEKOVÁ</t>
  </si>
  <si>
    <t>TYP 010B</t>
  </si>
  <si>
    <t>84792</t>
  </si>
  <si>
    <t>AUGMENTIN DUO</t>
  </si>
  <si>
    <t>POR PLV SUS 1X70ML+ODM</t>
  </si>
  <si>
    <t>85525</t>
  </si>
  <si>
    <t>AMOKSIKLAV 625 MG</t>
  </si>
  <si>
    <t>POR TBL FLM 21X625MG</t>
  </si>
  <si>
    <t>201622</t>
  </si>
  <si>
    <t>POR PLV SUS 1X70ML+STŘ</t>
  </si>
  <si>
    <t>192144</t>
  </si>
  <si>
    <t>Bromazepam</t>
  </si>
  <si>
    <t>88217</t>
  </si>
  <si>
    <t>LEXAURIN 1,5</t>
  </si>
  <si>
    <t>POR TBL NOB 30X1.5MG</t>
  </si>
  <si>
    <t>132676</t>
  </si>
  <si>
    <t>66555</t>
  </si>
  <si>
    <t>MAGNOSOLV</t>
  </si>
  <si>
    <t>POR GRA SOL 30</t>
  </si>
  <si>
    <t>Ibuprofen, kombinace</t>
  </si>
  <si>
    <t>87179</t>
  </si>
  <si>
    <t>NUROFEN STOPGRIP</t>
  </si>
  <si>
    <t>POR TBL FLM 24</t>
  </si>
  <si>
    <t>Montelukast</t>
  </si>
  <si>
    <t>125133</t>
  </si>
  <si>
    <t>SINGULAIR 5 JUNIOR</t>
  </si>
  <si>
    <t>POR TBL MND 98X5MG</t>
  </si>
  <si>
    <t>53076</t>
  </si>
  <si>
    <t>POR TBL MND 28X5MG</t>
  </si>
  <si>
    <t>12895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</si>
  <si>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</si>
  <si>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</si>
  <si>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</si>
  <si>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</si>
  <si>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</si>
  <si>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</si>
  <si>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</si>
  <si>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</si>
  <si>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</si>
  <si>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14872</t>
  </si>
  <si>
    <t>DRM LIG IPR 5KS(10X10CM)</t>
  </si>
  <si>
    <t>Sulfamethoxazol a trimethoprim</t>
  </si>
  <si>
    <t>6264</t>
  </si>
  <si>
    <t>SUMETROLIM</t>
  </si>
  <si>
    <t>POR TBL NOB 20X480MG</t>
  </si>
  <si>
    <t>201609</t>
  </si>
  <si>
    <t>Triamcinolon</t>
  </si>
  <si>
    <t>2829</t>
  </si>
  <si>
    <t>TRIAMCINOLON LÉČIVA UNG</t>
  </si>
  <si>
    <t>19679</t>
  </si>
  <si>
    <t>5X5CM,8 VRSTEV,100KS</t>
  </si>
  <si>
    <t>80573</t>
  </si>
  <si>
    <t>KRYTÍ ABSORPČNÍ MEPILEX</t>
  </si>
  <si>
    <t>10X10CM SE SILIKONOVOU VRSTVOU SAFETAC, 5KS</t>
  </si>
  <si>
    <t>PRONTODERM ROZTOK</t>
  </si>
  <si>
    <t>500ML NA OŠETŘENÍ KŮŽE A SLIZNIC</t>
  </si>
  <si>
    <t>80577</t>
  </si>
  <si>
    <t>8X10CM,SAMOLEPÍCÍ,S POLŠTÁŘKEM,1KS</t>
  </si>
  <si>
    <t>80508</t>
  </si>
  <si>
    <t>KRYTÍ HYDROGELOVÉ HYPERGEL,20%NACL</t>
  </si>
  <si>
    <t>15G 5X1KS</t>
  </si>
  <si>
    <t>140360</t>
  </si>
  <si>
    <t>BERLE PODPAŽNÍ DURALOVÁ DPB 10</t>
  </si>
  <si>
    <t>VELIKOST STŘEDNÍ,DLOUHÁ A DĚTSKÁ,130 KG VYMĚKČENÁ RUKOJEŤ A PODPAŽNÍ NÁVLEK</t>
  </si>
  <si>
    <t>140622</t>
  </si>
  <si>
    <t>EPITÉZA MAMÁRNÍ ESSENTIAL LIGHT 2S</t>
  </si>
  <si>
    <t>SILIKONOVÁ ODLEHČENÁ, SYMETRICKÁ, 442</t>
  </si>
  <si>
    <t>63749</t>
  </si>
  <si>
    <t>ZÁVĚS RAMENNÍ</t>
  </si>
  <si>
    <t>11870</t>
  </si>
  <si>
    <t>ORTÉZA ZÁPĚSTÍ MODEL 410</t>
  </si>
  <si>
    <t>DVĚ HLINÍKOVÉ DLAHY</t>
  </si>
  <si>
    <t>Amidy</t>
  </si>
  <si>
    <t>2684</t>
  </si>
  <si>
    <t>URT GEL 1X20GM/200MG</t>
  </si>
  <si>
    <t>Amidy, kombinace</t>
  </si>
  <si>
    <t>EMLA KRÉM 5%</t>
  </si>
  <si>
    <t>85524</t>
  </si>
  <si>
    <t>AMOKSIKLAV 375 MG</t>
  </si>
  <si>
    <t>POR TBL FLM 21X375MG</t>
  </si>
  <si>
    <t>75603</t>
  </si>
  <si>
    <t>DICLOFENAC AL 25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</si>
  <si>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</si>
  <si>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</si>
  <si>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</si>
  <si>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</si>
  <si>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</si>
  <si>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</si>
  <si>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</si>
  <si>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</si>
  <si>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Gabapentin</t>
  </si>
  <si>
    <t>84399</t>
  </si>
  <si>
    <t>NEURONTIN 300 MG</t>
  </si>
  <si>
    <t>POR CPS DUR 50X300MG</t>
  </si>
  <si>
    <t>84400</t>
  </si>
  <si>
    <t>POR CPS DUR 100X300MG</t>
  </si>
  <si>
    <t>Jiná oftalmologika</t>
  </si>
  <si>
    <t>136396</t>
  </si>
  <si>
    <t>SOLCOSERYL</t>
  </si>
  <si>
    <t>OPH GEL 1X5GM</t>
  </si>
  <si>
    <t>Makrogol</t>
  </si>
  <si>
    <t>58827</t>
  </si>
  <si>
    <t>FORTRANS</t>
  </si>
  <si>
    <t>POR PLV SOL 1X4(SÁČKY)</t>
  </si>
  <si>
    <t>Mebendazol</t>
  </si>
  <si>
    <t>122198</t>
  </si>
  <si>
    <t>VERMOX</t>
  </si>
  <si>
    <t>POR TBL NOB 6X100MG</t>
  </si>
  <si>
    <t>Nafazolin</t>
  </si>
  <si>
    <t>58160</t>
  </si>
  <si>
    <t>SANORIN 0,5 PM</t>
  </si>
  <si>
    <t>NAS SPR SOL 1X10ML</t>
  </si>
  <si>
    <t>17187</t>
  </si>
  <si>
    <t>NIMESIL</t>
  </si>
  <si>
    <t>POR GRA SUS 30X100MG</t>
  </si>
  <si>
    <t>25366</t>
  </si>
  <si>
    <t>HELICID 20 ZENTIVA</t>
  </si>
  <si>
    <t>POR CPS ETD 90X20MG SKLO</t>
  </si>
  <si>
    <t>Paracetamol, kombinace kromě psycholeptik</t>
  </si>
  <si>
    <t>186199</t>
  </si>
  <si>
    <t>VALETOL</t>
  </si>
  <si>
    <t>POR TBL NOB 24</t>
  </si>
  <si>
    <t>Perindopril a diuretika</t>
  </si>
  <si>
    <t>122690</t>
  </si>
  <si>
    <t>PRESTARIUM NEO COMBI 5 MG/1,25 MG</t>
  </si>
  <si>
    <t>POR TBL FLM 90</t>
  </si>
  <si>
    <t>169380</t>
  </si>
  <si>
    <t>KOMPRESY Z NETKANÉHO TEXTILU STERILNÍ</t>
  </si>
  <si>
    <t>10X10CM, 4 VRSTVY, 5 KS</t>
  </si>
  <si>
    <t>82090</t>
  </si>
  <si>
    <t>KRYTÍ S HYALURONANEM  BIONECT KRÉM</t>
  </si>
  <si>
    <t>30G, 1KS</t>
  </si>
  <si>
    <t>93529</t>
  </si>
  <si>
    <t>HŮL SKLÁDACÍ VYCHÁZKOVÁ THUASNE W2070</t>
  </si>
  <si>
    <t>VÝŠKOVĚ NASTAVITELNÁ 83-93CM, DO 100KG</t>
  </si>
  <si>
    <t>39708</t>
  </si>
  <si>
    <t>VELIKOST A1</t>
  </si>
  <si>
    <t>93899</t>
  </si>
  <si>
    <t>ORTÉZA ZÁPĚSTÍ RIGIDUX PAN 5.07</t>
  </si>
  <si>
    <t>S VOLÁRNÍ A DORZÁLNÍ DLAHOU, PROVEDENÍ PRAVÁ A LEVÁ</t>
  </si>
  <si>
    <t>5116</t>
  </si>
  <si>
    <t>PÁS BŘIŠNÍ VERBA 932 517 0</t>
  </si>
  <si>
    <t>OBDVOD TRUPU 65-75CM,VEL.1</t>
  </si>
  <si>
    <t>86148</t>
  </si>
  <si>
    <t>AUGMENTIN 625 MG</t>
  </si>
  <si>
    <t>POR TBL FLM 21X625MG+SÁČ</t>
  </si>
  <si>
    <t>46362</t>
  </si>
  <si>
    <t>CURAM 1 G</t>
  </si>
  <si>
    <t>Heparin</t>
  </si>
  <si>
    <t>83106</t>
  </si>
  <si>
    <t>LIOTON 100 000 GEL</t>
  </si>
  <si>
    <t>DRM GEL 1X50GM</t>
  </si>
  <si>
    <t>16322</t>
  </si>
  <si>
    <t>Kyselina acetylsalicylová</t>
  </si>
  <si>
    <t>125114</t>
  </si>
  <si>
    <t>ANOPYRIN 100 MG</t>
  </si>
  <si>
    <t>POR TBL NOB 3X20X100MG</t>
  </si>
  <si>
    <t>151142</t>
  </si>
  <si>
    <t>99295</t>
  </si>
  <si>
    <t>POR TBL NOB 2X10X100MG</t>
  </si>
  <si>
    <t>200214</t>
  </si>
  <si>
    <t>POR TBL NOB 56X100MG</t>
  </si>
  <si>
    <t>32057</t>
  </si>
  <si>
    <t>INJ SOL 2X0.3ML</t>
  </si>
  <si>
    <t>59806</t>
  </si>
  <si>
    <t>Ofloxacin</t>
  </si>
  <si>
    <t>55636</t>
  </si>
  <si>
    <t>OFLOXIN 200</t>
  </si>
  <si>
    <t>POR TBL FLM 10X200MG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</si>
  <si>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</si>
  <si>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</si>
  <si>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</si>
  <si>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</si>
  <si>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</si>
  <si>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</si>
  <si>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14876</t>
  </si>
  <si>
    <t>DRM CRM 1X25GM</t>
  </si>
  <si>
    <t>3377</t>
  </si>
  <si>
    <t>BISEPTOL 480</t>
  </si>
  <si>
    <t>59672</t>
  </si>
  <si>
    <t>POR TBL PRO 30X100MG</t>
  </si>
  <si>
    <t>138839</t>
  </si>
  <si>
    <t>DORETA 37,5 MG/325 MG</t>
  </si>
  <si>
    <t>Triamcinolon a antiseptika</t>
  </si>
  <si>
    <t>TRIAMCINOLON E LÉČIVA</t>
  </si>
  <si>
    <t>Zolpidem</t>
  </si>
  <si>
    <t>132619</t>
  </si>
  <si>
    <t>STILNOX</t>
  </si>
  <si>
    <t>POR TBL FLM 20X10MG</t>
  </si>
  <si>
    <t>80108</t>
  </si>
  <si>
    <t>5CMX10M,1KS</t>
  </si>
  <si>
    <t>81100</t>
  </si>
  <si>
    <t>5,5CM PRŮMĚR PŘEDAKTIVOVANÉ KRYTÍ 10KS</t>
  </si>
  <si>
    <t>169610</t>
  </si>
  <si>
    <t>KRYTÍ ANTIMIKROBIÁLNÍ MEPILEX TRANSFER AG</t>
  </si>
  <si>
    <t>7,5 X 8,5 CM,SILIKONOVÁ KONTAKTNÍ VRSTVA K.ODVODU EXSUDÁTU,10KS</t>
  </si>
  <si>
    <t>80258</t>
  </si>
  <si>
    <t>GÁZA HYDROFILNÍ SKLÁDANÁ KOMPRESY</t>
  </si>
  <si>
    <t>10X10CM,8 VRSTEV,STERILNÍ,2KS</t>
  </si>
  <si>
    <t>80385</t>
  </si>
  <si>
    <t>OBINADLO ELASTICKÉ SAMOFIXAČNÍ</t>
  </si>
  <si>
    <t>2,5CMX4,6M,1KS</t>
  </si>
  <si>
    <t>140470</t>
  </si>
  <si>
    <t>BERLE PODPAŽNÍ DURALOVÁ CA 802 L</t>
  </si>
  <si>
    <t>NASTAVITELNÁ VÝŠKA BERLE I MADLA, VYMĚKČENÁ PODPAŽNÍ OPĚRKA, NOSNOST DO 100 KG</t>
  </si>
  <si>
    <t>11871</t>
  </si>
  <si>
    <t>ORTÉZA ZÁPĚSTÍ DLOUHÁ MODEL 420</t>
  </si>
  <si>
    <t>HLINÍKOVÁ DLAHA, DVA TAPOVÁCÍ PÁSKY</t>
  </si>
  <si>
    <t>93124</t>
  </si>
  <si>
    <t>ORTÉZA ZÁPĚSTÍ, PALCE A PRSTŮ 011B/III</t>
  </si>
  <si>
    <t>2 VELIKOSTI</t>
  </si>
  <si>
    <t>140638</t>
  </si>
  <si>
    <t>ORTÉZA ZÁPĚSTÍ NEO</t>
  </si>
  <si>
    <t>DÉLKA 17 CM, 5 VELIKOSTÍ,VYZTUŽENA VOLÁRNÍ DLAHOU, L-P PROVEDENÍ</t>
  </si>
  <si>
    <t>22811</t>
  </si>
  <si>
    <t>BANDÁŽ NA ZÁPĚSTÍ S VOLÁRNÍM KLOUBEM</t>
  </si>
  <si>
    <t>22862</t>
  </si>
  <si>
    <t>SUSPENZOR PEVNÝ</t>
  </si>
  <si>
    <t>VEL.7,8,9,10</t>
  </si>
  <si>
    <t>140410</t>
  </si>
  <si>
    <t>ORTÉZA PALCE RUKY POLFIX</t>
  </si>
  <si>
    <t>VYZTUŽENA PLANŽETOU, 3 VEL.,OBVOD ZÁPĚSTÍ V ROZSAHU 12-24 CM, PROVEDENÍ L A P</t>
  </si>
  <si>
    <t>954</t>
  </si>
  <si>
    <t>ORTÉZA KONČETINOVÁ-STANDARDNÍ</t>
  </si>
  <si>
    <t>S KONSTRUK.ZÁKL.Z PEV.MAT.(PE,LAMINÁT,KOV) ZHOTOV.NA PODKL.SEJMUTÍ MĚR.PODKLADŮ</t>
  </si>
  <si>
    <t>Alprazolam</t>
  </si>
  <si>
    <t>91788</t>
  </si>
  <si>
    <t>NEUROL 0,25</t>
  </si>
  <si>
    <t>POR TBL NOB 30X0.25MG</t>
  </si>
  <si>
    <t>89852</t>
  </si>
  <si>
    <t>Azithromycin</t>
  </si>
  <si>
    <t>155859</t>
  </si>
  <si>
    <t>SUMAMED 500 MG</t>
  </si>
  <si>
    <t>POR TBL FLM 3X500MG</t>
  </si>
  <si>
    <t>45010</t>
  </si>
  <si>
    <t>AZITROMYCIN SANDOZ 500 MG</t>
  </si>
  <si>
    <t>53913</t>
  </si>
  <si>
    <t>AZITROMYCIN SANDOZ 250 MG</t>
  </si>
  <si>
    <t>POR TBL FLM 6X250MG</t>
  </si>
  <si>
    <t>132600</t>
  </si>
  <si>
    <t>42845</t>
  </si>
  <si>
    <t>POR GRA SUS 1X50ML</t>
  </si>
  <si>
    <t>Dihydrokodein</t>
  </si>
  <si>
    <t>41811</t>
  </si>
  <si>
    <t>DHC CONTINUS 60 MG</t>
  </si>
  <si>
    <t>POR TBL RET 50X60MG</t>
  </si>
  <si>
    <t>41799</t>
  </si>
  <si>
    <t>POR TBL RET 30X60MG B</t>
  </si>
  <si>
    <t>46621</t>
  </si>
  <si>
    <t>UNO</t>
  </si>
  <si>
    <t>POR TBL RET 20X150MG</t>
  </si>
  <si>
    <t>132547</t>
  </si>
  <si>
    <t>132634</t>
  </si>
  <si>
    <t>Dosulepin</t>
  </si>
  <si>
    <t>4207</t>
  </si>
  <si>
    <t>PROTHIADEN 25</t>
  </si>
  <si>
    <t>POR TBL OBD 30X25MG</t>
  </si>
  <si>
    <t>77047</t>
  </si>
  <si>
    <t>PROTHIADEN 75</t>
  </si>
  <si>
    <t>POR TBL FLM 30X75MG</t>
  </si>
  <si>
    <t>132653</t>
  </si>
  <si>
    <t>Guajazulen</t>
  </si>
  <si>
    <t>874</t>
  </si>
  <si>
    <t>OPHTHALMO-AZULEN</t>
  </si>
  <si>
    <t>OPH UNG 1X5GM/7.5MG</t>
  </si>
  <si>
    <t>Jiná antiinfektiva</t>
  </si>
  <si>
    <t>876</t>
  </si>
  <si>
    <t>OPH UNG 1X5GM/5MG</t>
  </si>
  <si>
    <t>107135</t>
  </si>
  <si>
    <t>DALACIN C 150 MG</t>
  </si>
  <si>
    <t>POR CPS DUR 16X150MG</t>
  </si>
  <si>
    <t>155781</t>
  </si>
  <si>
    <t>GODASAL 100</t>
  </si>
  <si>
    <t>POR TBL NOB 50</t>
  </si>
  <si>
    <t>Lauromakrogol 400 (polidokanol)</t>
  </si>
  <si>
    <t>INJ SOL 5X2ML</t>
  </si>
  <si>
    <t>124346</t>
  </si>
  <si>
    <t>POR TBL FLM 90X5MG</t>
  </si>
  <si>
    <t>85142</t>
  </si>
  <si>
    <t>XYZAL</t>
  </si>
  <si>
    <t>Lornoxikam</t>
  </si>
  <si>
    <t>119899</t>
  </si>
  <si>
    <t>XEFO RAPID 8 MG</t>
  </si>
  <si>
    <t>POR TBL FLM 30X8MG</t>
  </si>
  <si>
    <t>Losartan</t>
  </si>
  <si>
    <t>114067</t>
  </si>
  <si>
    <t>LOZAP 50 ZENTIVA</t>
  </si>
  <si>
    <t>POR TBL FLM 90X50MG</t>
  </si>
  <si>
    <t>12893</t>
  </si>
  <si>
    <t>POR TBL NOB 60X100MG</t>
  </si>
  <si>
    <t>Norfloxacin</t>
  </si>
  <si>
    <t>67015</t>
  </si>
  <si>
    <t>GYRABLOCK 400</t>
  </si>
  <si>
    <t>POR TBL FLM 14X400MG</t>
  </si>
  <si>
    <t>Nystatin, kombinace</t>
  </si>
  <si>
    <t>92490</t>
  </si>
  <si>
    <t>MACMIROR COMPLEX 500</t>
  </si>
  <si>
    <t>VAG GLB 8</t>
  </si>
  <si>
    <t>Oxikonazol</t>
  </si>
  <si>
    <t>99248</t>
  </si>
  <si>
    <t>MYFUNGAR</t>
  </si>
  <si>
    <t>Pantoprazol</t>
  </si>
  <si>
    <t>49113</t>
  </si>
  <si>
    <t>CONTROLOC 20 MG</t>
  </si>
  <si>
    <t>POR TBL ENT 28X20MG I</t>
  </si>
  <si>
    <t>Sertralin</t>
  </si>
  <si>
    <t>53950</t>
  </si>
  <si>
    <t>ZOLOFT 50 MG</t>
  </si>
  <si>
    <t>POR TBL FLM 28X50MG</t>
  </si>
  <si>
    <t>14873</t>
  </si>
  <si>
    <t>DRM LIG IPR 10KS(10X10CM)</t>
  </si>
  <si>
    <t>14874</t>
  </si>
  <si>
    <t>DRM LIG IPR 30KS(10X10CM)</t>
  </si>
  <si>
    <t>Vápník, kombinace s vitaminem D a/nebo jinými léčivy</t>
  </si>
  <si>
    <t>169675</t>
  </si>
  <si>
    <t>CALTRATE PLUS</t>
  </si>
  <si>
    <t>POR TBL FLM 60</t>
  </si>
  <si>
    <t>45389</t>
  </si>
  <si>
    <t>MAXIS COMFORT A-G</t>
  </si>
  <si>
    <t>PUNČOCHY KOMPRESNÍ STEHENNÍ              II.K.T.</t>
  </si>
  <si>
    <t>MAXIS COMFORT  COTTON A-G SE SAMODRŽÍCÍM LEMEM</t>
  </si>
  <si>
    <t>81082</t>
  </si>
  <si>
    <t>KRYTÍ AQUACEL AG - HYDROFIBER</t>
  </si>
  <si>
    <t>10X10CM TECHNOLOGIE HYDROFIBER 10KS</t>
  </si>
  <si>
    <t>80359</t>
  </si>
  <si>
    <t>NÁPLAST HYPOALERGENNÍ TRANSPORE</t>
  </si>
  <si>
    <t>7,5CMX9,15M,1KS</t>
  </si>
  <si>
    <t>80973</t>
  </si>
  <si>
    <t>KRYTÍ HYDROSORB STERILNÍ GELOVÉ</t>
  </si>
  <si>
    <t>10X10CM 5KS</t>
  </si>
  <si>
    <t>21071</t>
  </si>
  <si>
    <t>5X5CM,8 VRSTEV,2KS</t>
  </si>
  <si>
    <t>22739</t>
  </si>
  <si>
    <t>ORTÉZA HK-PRSTOVÁ TYP 030</t>
  </si>
  <si>
    <t>UNIVERSÁLNÍ VELIKOST</t>
  </si>
  <si>
    <t>93841</t>
  </si>
  <si>
    <t>ORTÉZA HLEZNA EQUALIZER WALKER LOW TOP</t>
  </si>
  <si>
    <t>RIGIDNÍ S FIXAČNÍ VLOŽKOU, SNÍŽENÁ VÝŠKA</t>
  </si>
  <si>
    <t>11875</t>
  </si>
  <si>
    <t>ORTÉZA ZÁPĚSTÍ MODEL 470</t>
  </si>
  <si>
    <t>S DORSÁLNÍ DLAHOU A VOLÁRNÍ DLAHOU POD PRSTY</t>
  </si>
  <si>
    <t>Brýle a optické pomůcky</t>
  </si>
  <si>
    <t>90900</t>
  </si>
  <si>
    <t>PROTÉZA OČNÍ AKRYLÁTOVÁ ZAKÁZKOVÝ ZDRAVOTNICKÝ PRO</t>
  </si>
  <si>
    <t>OPTIK- GRUEBER OPAVA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</si>
  <si>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</si>
  <si>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</si>
  <si>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</si>
  <si>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</si>
  <si>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N03AX12 - Gabapentin</t>
  </si>
  <si>
    <t>C09CA07 - Telmisartan</t>
  </si>
  <si>
    <t>J01FA10 - Azithromycin</t>
  </si>
  <si>
    <t>J01MA02 - Ciprofloxacin</t>
  </si>
  <si>
    <t>M01AX17 - Nimesulid</t>
  </si>
  <si>
    <t>N05BA12 - Alprazolam</t>
  </si>
  <si>
    <t>N02AX02 - Tramadol</t>
  </si>
  <si>
    <t>H02AB04 - Methylprednisolon</t>
  </si>
  <si>
    <t>R06AE07 - Cetirizin</t>
  </si>
  <si>
    <t>J01FA09 - Klarithromycin</t>
  </si>
  <si>
    <t>J01CR02 - Amoxicilin a enzymový inhibitor</t>
  </si>
  <si>
    <t>C09CA01 - Losartan</t>
  </si>
  <si>
    <t>J01DC02 - Cefuroxim</t>
  </si>
  <si>
    <t>N06AB06 - Sertralin</t>
  </si>
  <si>
    <t>B01AB06 - Nadroparin</t>
  </si>
  <si>
    <t>R03AC02 - Salbutamol</t>
  </si>
  <si>
    <t>A02BC02 - Pantoprazol</t>
  </si>
  <si>
    <t>A06AD11 - Laktulóza</t>
  </si>
  <si>
    <t>J01MA01 - Ofloxacin</t>
  </si>
  <si>
    <t>J01FF01 - Klindamycin</t>
  </si>
  <si>
    <t>B01AB06</t>
  </si>
  <si>
    <t>C09CA07</t>
  </si>
  <si>
    <t>H02AB04</t>
  </si>
  <si>
    <t>J01CR02</t>
  </si>
  <si>
    <t>J01DC02</t>
  </si>
  <si>
    <t>J01MA02</t>
  </si>
  <si>
    <t>M01AX17</t>
  </si>
  <si>
    <t>R06AE07</t>
  </si>
  <si>
    <t>R06AE09</t>
  </si>
  <si>
    <t>J01FA09</t>
  </si>
  <si>
    <t>J01FF01</t>
  </si>
  <si>
    <t>N02AX02</t>
  </si>
  <si>
    <t>A02BC02</t>
  </si>
  <si>
    <t>C09CA01</t>
  </si>
  <si>
    <t>J01FA10</t>
  </si>
  <si>
    <t>N03AX12</t>
  </si>
  <si>
    <t>N05BA12</t>
  </si>
  <si>
    <t>N06AB06</t>
  </si>
  <si>
    <t>A06AD11</t>
  </si>
  <si>
    <t>R03AC02</t>
  </si>
  <si>
    <t>J01MA01</t>
  </si>
  <si>
    <t>Přehled plnění PL - Preskripce léčivých přípravků - orientační přehled</t>
  </si>
  <si>
    <t>50115020     diagnostika laboratorní-LEK (sk.Z_501)</t>
  </si>
  <si>
    <t>50115070     ostatní ZPr - katetry, stenty, porty (sk.Z_513)</t>
  </si>
  <si>
    <t>2966</t>
  </si>
  <si>
    <t>pracoviště DK COS</t>
  </si>
  <si>
    <t>pracoviště DK COS Celkem</t>
  </si>
  <si>
    <t>ZA008</t>
  </si>
  <si>
    <t>Obinadlo pruban č.10 4273101</t>
  </si>
  <si>
    <t>ZA315</t>
  </si>
  <si>
    <t>Kompresa NT   5 x  5 cm / 2 ks sterilní 26501</t>
  </si>
  <si>
    <t>ZA444</t>
  </si>
  <si>
    <t>Tampon nesterilní stáčený 20 x 19 cm 1320300404</t>
  </si>
  <si>
    <t>ZA447</t>
  </si>
  <si>
    <t>Vata obvazová 200 g nesterilní skládaná 1102352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</si>
  <si>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</si>
  <si>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</si>
  <si>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</si>
  <si>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</si>
  <si>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</si>
  <si>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</si>
  <si>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ZA589</t>
  </si>
  <si>
    <t>Tampon sterilní stáčený 30 x 30 cm / 5 ks karton á 1500 ks 28007</t>
  </si>
  <si>
    <t>ZC854</t>
  </si>
  <si>
    <t xml:space="preserve">Kompresa NT 7,5 x 7,5 cm / 2 ks sterilní 26510 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</si>
  <si>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</si>
  <si>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</si>
  <si>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</si>
  <si>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</si>
  <si>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</si>
  <si>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22 120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</si>
  <si>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</si>
  <si>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</si>
  <si>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</si>
  <si>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</si>
  <si>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ZA556</t>
  </si>
  <si>
    <t>Obvaz sádrový safix plus 10 cm x 3 m 3327410</t>
  </si>
  <si>
    <t>ZL663</t>
  </si>
  <si>
    <t>Krytí mastný tyl pharmatull 10 x 10 cm bal. á 10 ks P-Tull1010</t>
  </si>
  <si>
    <t>ZA486</t>
  </si>
  <si>
    <t>Krytí mastný tyl jelonet   5 x 5 cm á 50 ks 7403</t>
  </si>
  <si>
    <t>ZL854</t>
  </si>
  <si>
    <t>Krytí mastný tyl jelonet 10 x 10 cm á 36 ks 66007478</t>
  </si>
  <si>
    <t>ZL662</t>
  </si>
  <si>
    <t>Krytí mastný tyl pharmatull   5 x   5 cm bal. á 10 ks P-Tull5050</t>
  </si>
  <si>
    <t>ZA599</t>
  </si>
  <si>
    <t>Steh náplasťový Steri-strip 6 x 75 mm bal. á 50 ks elast. E4541</t>
  </si>
  <si>
    <t>ZD754</t>
  </si>
  <si>
    <t>Textilie obv.kombinov. 140-1510 COM 30</t>
  </si>
  <si>
    <t>ZL853</t>
  </si>
  <si>
    <t>Krytí mastný tyl jelonet 10 x 40 cm á 10 ks 7459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</si>
  <si>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</si>
  <si>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</si>
  <si>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</si>
  <si>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</si>
  <si>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</si>
  <si>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</si>
  <si>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</si>
  <si>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</si>
  <si>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</si>
  <si>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</si>
  <si>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</si>
  <si>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</si>
  <si>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</si>
  <si>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</si>
  <si>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</si>
  <si>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</si>
  <si>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</si>
  <si>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</si>
  <si>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</si>
  <si>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</si>
  <si>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</si>
  <si>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</si>
  <si>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</si>
  <si>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</si>
  <si>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</si>
  <si>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</si>
  <si>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</si>
  <si>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</si>
  <si>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</si>
  <si>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</si>
  <si>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</si>
  <si>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</si>
  <si>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ZM243</t>
  </si>
  <si>
    <t>Pinzeta chirurgická oční jemná semken 1x 2 zuby 12,5 cm 06.31.12</t>
  </si>
  <si>
    <t>ZM240</t>
  </si>
  <si>
    <t>Jehelec hasley 13,5 cm 0121.63</t>
  </si>
  <si>
    <t>ZM246</t>
  </si>
  <si>
    <t>Pinzeta anatomická semken 12,5 cm 6003.12</t>
  </si>
  <si>
    <t>ZM241</t>
  </si>
  <si>
    <t>Háček jemný 2-zubý gurthie 13 cm 2 x 3 mm 20.52.11</t>
  </si>
  <si>
    <t>ZM245</t>
  </si>
  <si>
    <t>Nůžky preparační jabeley zahnuté 13 cm 202.07.13</t>
  </si>
  <si>
    <t>ZM244</t>
  </si>
  <si>
    <t>Nůžky preparační jemné zahnuté 13 cm 4018.13</t>
  </si>
  <si>
    <t>ZM242</t>
  </si>
  <si>
    <t>Pinzeta chirurgická rovná semken 1x 2 zuby 12,5 cm 6013.12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</si>
  <si>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</si>
  <si>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</si>
  <si>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</si>
  <si>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</si>
  <si>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</si>
  <si>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</si>
  <si>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ZM295</t>
  </si>
  <si>
    <t>Implantát mammární 350cc mentor kulatý 354-3501</t>
  </si>
  <si>
    <t>ZL405</t>
  </si>
  <si>
    <t>Implantát mammární 300cc mentor kulatý 354-3001</t>
  </si>
  <si>
    <t>ZB196</t>
  </si>
  <si>
    <t>Šití prolen 4/0 bal. á 36 ks EH7151H</t>
  </si>
  <si>
    <t>ZB060</t>
  </si>
  <si>
    <t>Šití prolen 6/0 bal. á 24 ks W8005T</t>
  </si>
  <si>
    <t>Šití prolen bl 6/0 bal. á 24 ks W8005T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</si>
  <si>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</si>
  <si>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</si>
  <si>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</si>
  <si>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</si>
  <si>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</si>
  <si>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</si>
  <si>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ZC876</t>
  </si>
  <si>
    <t>Šití vicryl rapide 5/0 bal. á 36 ks V4930H</t>
  </si>
  <si>
    <t>ZD143</t>
  </si>
  <si>
    <t>Šití prolen 3/0 bal. á 24 ks W8021T</t>
  </si>
  <si>
    <t>ZD188</t>
  </si>
  <si>
    <t>Šití monocryl 5/0 bal. á 12 ks W3221</t>
  </si>
  <si>
    <t>ZG561</t>
  </si>
  <si>
    <t>Šití chiralen monofil blue EP 0,7- USP 6/0 bal. á 24 ks PP 5001-2</t>
  </si>
  <si>
    <t>Šití monofil chiralen bl EP 0,7- USP 6/0 bal. á 24 ks PP 5001-2</t>
  </si>
  <si>
    <t>ZB156</t>
  </si>
  <si>
    <t>Šití premilene 3/0 bal. á 36 ks C2090014</t>
  </si>
  <si>
    <t>ZA975</t>
  </si>
  <si>
    <t>Šití safil fialový 4/0 bal. á 36 ks C1048220</t>
  </si>
  <si>
    <t>ZB183</t>
  </si>
  <si>
    <t>Šití vicryl un 2/0 bal. á 24 ks W9532T</t>
  </si>
  <si>
    <t>ZB154</t>
  </si>
  <si>
    <t>Šití premilene 5/0 bal. á 36 ks C2090012</t>
  </si>
  <si>
    <t>ZB184</t>
  </si>
  <si>
    <t>Šití vicryl un 3/0 bal. á 12 ks W9890</t>
  </si>
  <si>
    <t>ZA959</t>
  </si>
  <si>
    <t>Šití safil fialový 3/0 bal. á 36 ks C1048241</t>
  </si>
  <si>
    <t>ZD189</t>
  </si>
  <si>
    <t>Šití monocryl 4/0 bal. á 12 ks W3201</t>
  </si>
  <si>
    <t>ZB528</t>
  </si>
  <si>
    <t>Šití monosyn bezbarvý 4/0 bal. á 36 ks C0023624</t>
  </si>
  <si>
    <t>ZB094</t>
  </si>
  <si>
    <t>Šití maxon 5/0 1EP bal. á 36 ks SMM5526 (náhrada za pův.6535-21)</t>
  </si>
  <si>
    <t>ZI487</t>
  </si>
  <si>
    <t>Šití vicryl rapide un 4/0 bal. á 12 ks W9930</t>
  </si>
  <si>
    <t>ZB529</t>
  </si>
  <si>
    <t>Šití monosyn bezbarvý 3/0 bal. á 36 ks C0023635</t>
  </si>
  <si>
    <t>ZD187</t>
  </si>
  <si>
    <t>Šití prolen 5/0 bal. á 36 ks F2859</t>
  </si>
  <si>
    <t>ZF256</t>
  </si>
  <si>
    <t>Šití vicryl 5/0 bal. á 12 ks W9442</t>
  </si>
  <si>
    <t>ZA360</t>
  </si>
  <si>
    <t>Jehla sterican 0,5 x 25 mm oranžová 9186158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</si>
  <si>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</si>
  <si>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</si>
  <si>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</si>
  <si>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</si>
  <si>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</si>
  <si>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</si>
  <si>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</si>
  <si>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</si>
  <si>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</si>
  <si>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</si>
  <si>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</si>
  <si>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</si>
  <si>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</si>
  <si>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</si>
  <si>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</si>
  <si>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</si>
  <si>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</si>
  <si>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 (302762)</t>
  </si>
  <si>
    <t>ZK475</t>
  </si>
  <si>
    <t>Rukavice operační latexové s pudrem ansell medigrip plus vel. 7,0 302924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</si>
  <si>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</si>
  <si>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</si>
  <si>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</si>
  <si>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303505 (302925)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</si>
  <si>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</si>
  <si>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</si>
  <si>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</si>
  <si>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</si>
  <si>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</si>
  <si>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</si>
  <si>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</si>
  <si>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</si>
  <si>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</si>
  <si>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</si>
  <si>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</si>
  <si>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</si>
  <si>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</si>
  <si>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</si>
  <si>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</si>
  <si>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</si>
  <si>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</si>
  <si>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</si>
  <si>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</si>
  <si>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</si>
  <si>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</si>
  <si>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</si>
  <si>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</si>
  <si>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</si>
  <si>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</si>
  <si>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</si>
  <si>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</si>
  <si>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</si>
  <si>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</si>
  <si>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</si>
  <si>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</si>
  <si>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</si>
  <si>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</si>
  <si>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</si>
  <si>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</si>
  <si>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</si>
  <si>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ZM415</t>
  </si>
  <si>
    <t>Implantát mammární anatomický GS-AN-480-MT</t>
  </si>
  <si>
    <t>ZM414</t>
  </si>
  <si>
    <t>Expander tkáňový ES12   10cc kulatý vysoký 12010</t>
  </si>
  <si>
    <t xml:space="preserve">Expander tkáňový ES12 10cc kulatý vysoký z130010 </t>
  </si>
  <si>
    <t>ZM418</t>
  </si>
  <si>
    <t xml:space="preserve">Implantát mammární anatomický CUI-CMM-245 </t>
  </si>
  <si>
    <t>ZG348</t>
  </si>
  <si>
    <t>Expander tkáňový mentor 400cc kulatý 350-4305M</t>
  </si>
  <si>
    <t>ZE207</t>
  </si>
  <si>
    <t>Implantát mammární anatomický GS-AN-175-T</t>
  </si>
  <si>
    <t>ZM500</t>
  </si>
  <si>
    <t>Implantát mammární anatomický GS-AN-265-MT</t>
  </si>
  <si>
    <t>ZK528</t>
  </si>
  <si>
    <t>Implantát mammární anatomický GS-AN-245-T</t>
  </si>
  <si>
    <t>ZI432</t>
  </si>
  <si>
    <t>Expander tkáňový mentor 125cc oválný 350-5306M</t>
  </si>
  <si>
    <t>ZH245</t>
  </si>
  <si>
    <t>Implantát mammární anatomický CUI-CMM-280</t>
  </si>
  <si>
    <t>ZM613</t>
  </si>
  <si>
    <t>Implantát mammární anatomický CUI-CMM-450cc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</si>
  <si>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</si>
  <si>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</si>
  <si>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</si>
  <si>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</si>
  <si>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</si>
  <si>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</si>
  <si>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</si>
  <si>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</si>
  <si>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</si>
  <si>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</si>
  <si>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</si>
  <si>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</si>
  <si>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</si>
  <si>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</si>
  <si>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</si>
  <si>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</si>
  <si>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</si>
  <si>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</si>
  <si>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</si>
  <si>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</si>
  <si>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</si>
  <si>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</si>
  <si>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</si>
  <si>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</si>
  <si>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ZC352</t>
  </si>
  <si>
    <t>Obinadlo elastické universalní 12 cm x 10 m bal. á 12 ks 1320200207</t>
  </si>
  <si>
    <t>ZK405</t>
  </si>
  <si>
    <t>Krytí gelitaspon standard 80 x 50 mm x 10 mm bal. á 10 ks A2107861</t>
  </si>
  <si>
    <t>ZA417</t>
  </si>
  <si>
    <t>Krytí mastný tyl lomatuell H 10 x 20, á 10 ks, 23316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</si>
  <si>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</si>
  <si>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</si>
  <si>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</si>
  <si>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</si>
  <si>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</si>
  <si>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</si>
  <si>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</si>
  <si>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</si>
  <si>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ZE396</t>
  </si>
  <si>
    <t>Krytí mastný tyl grassolind 7,5 x 10 cm bal. á 10 ks 499313</t>
  </si>
  <si>
    <t>ZA513</t>
  </si>
  <si>
    <t>Krytí s mastí atrauman 10 x 10 cm bal. á 10 ks 499573</t>
  </si>
  <si>
    <t>ZA754</t>
  </si>
  <si>
    <t>Stříkačka injekční 3-dílná 10 ml LL Omnifix Solo 4617100V</t>
  </si>
  <si>
    <t>ZA788</t>
  </si>
  <si>
    <t>Stříkačka injekční 2-dílná 20 ml L Inject Solo 4606205V</t>
  </si>
  <si>
    <t>ZA964</t>
  </si>
  <si>
    <t>Stříkačka janett 3-dílná 60 ml sterilní vyplachovací MRG564</t>
  </si>
  <si>
    <t>ZB384</t>
  </si>
  <si>
    <t>Stříkačka injekční 3-dílná 20 ml LL Omnifix Solo 4617207V</t>
  </si>
  <si>
    <t>ZC900</t>
  </si>
  <si>
    <t>Systém odsávací hi-vac 200 ml-komplet bal. á 60 ks 05.000.22.801</t>
  </si>
  <si>
    <t>ZH168</t>
  </si>
  <si>
    <t>Stříkačka injekční 3-dílná 1 ml L tuberculin s jehlou KD-JECT III 831786</t>
  </si>
  <si>
    <t>ZB296</t>
  </si>
  <si>
    <t>Mikroskalpel Stab Blade/Tip 22,5° Straig 72-2202</t>
  </si>
  <si>
    <t>ZH094</t>
  </si>
  <si>
    <t>Stříkačka injekční BD 3 ml Syringe-luer-lok do liposukční pistolky 09.87.97</t>
  </si>
  <si>
    <t>Stříkačka injekční BD 3 ml Syringe-luer-lok do liposukční pistolky bal. á 200 ks 09.87.98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</si>
  <si>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</si>
  <si>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</si>
  <si>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</si>
  <si>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</si>
  <si>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</si>
  <si>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</si>
  <si>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</si>
  <si>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</si>
  <si>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</si>
  <si>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</si>
  <si>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</si>
  <si>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</si>
  <si>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ZA014</t>
  </si>
  <si>
    <t>Šroub kortikální 1.5 mm 200.806</t>
  </si>
  <si>
    <t>ZM402</t>
  </si>
  <si>
    <t xml:space="preserve">Šroubovák pacientský k prstovému distraktoru 26-750-25-07 </t>
  </si>
  <si>
    <t>ZA491</t>
  </si>
  <si>
    <t>Drát K-Wire 1.00 mm L150 á 10 ks 292.100.10</t>
  </si>
  <si>
    <t>ZM401</t>
  </si>
  <si>
    <t xml:space="preserve">Šroub uzamykatelný TI CROSS - DRIVE 25-772-10-09 </t>
  </si>
  <si>
    <t>ZM400</t>
  </si>
  <si>
    <t>Distraktor prstový interní Mini TI 26-706-18-09</t>
  </si>
  <si>
    <t>KD034</t>
  </si>
  <si>
    <t>basx kit cholecystekt á 5 ks RLA004A</t>
  </si>
  <si>
    <t>KH904</t>
  </si>
  <si>
    <t>stapler kožní PMR35-X</t>
  </si>
  <si>
    <t>KH171</t>
  </si>
  <si>
    <t>klipy titanové 18zásobníků LT400</t>
  </si>
  <si>
    <t>ZB730</t>
  </si>
  <si>
    <t>Stapler kožní bal. á 10 ks WM-SS-35R</t>
  </si>
  <si>
    <t>ZB178</t>
  </si>
  <si>
    <t>Šití etlon bk 9/0 bal. á 12 ks W2813</t>
  </si>
  <si>
    <t>ZB023</t>
  </si>
  <si>
    <t>Šití maxon 2/0 bal. á 36 ks 8886626151</t>
  </si>
  <si>
    <t>ZI467</t>
  </si>
  <si>
    <t>Šití monoplus fialový 1 (4) bal. á 24 ks B0024091</t>
  </si>
  <si>
    <t>ZD308</t>
  </si>
  <si>
    <t>Šití monocryl 3/0 bal. á 12 ks W3664</t>
  </si>
  <si>
    <t>ZB201</t>
  </si>
  <si>
    <t>Šití etlon bk 8/0 bal. á 12 ks W2812</t>
  </si>
  <si>
    <t>ZA919</t>
  </si>
  <si>
    <t>Šití merslen zelený 2/0 bal. á 36 ks EH6414H</t>
  </si>
  <si>
    <t>ZE535</t>
  </si>
  <si>
    <t>Šití vicryl rapide un 6/0 bal. á 12 ks W9913</t>
  </si>
  <si>
    <t>ZM354</t>
  </si>
  <si>
    <t>Šití PDS 5/0 bal. á 36 ks W9108H</t>
  </si>
  <si>
    <t>ZB304</t>
  </si>
  <si>
    <t>Šití vicryl 2/0 bal. á 12 ks W9158</t>
  </si>
  <si>
    <t>ZA429</t>
  </si>
  <si>
    <t>Obinadlo elastické idealtex   8 cm x 5 m 931061</t>
  </si>
  <si>
    <t>ZA436</t>
  </si>
  <si>
    <t>Obinadlo pruban č.12 427312</t>
  </si>
  <si>
    <t>ZA443</t>
  </si>
  <si>
    <t>Šátek trojcípý pletený 125 x 85 x 85 cm 20001</t>
  </si>
  <si>
    <t>ZA450</t>
  </si>
  <si>
    <t>Náplast omniplast hospital 1,25 cm x 9,1 m 9004520</t>
  </si>
  <si>
    <t>ZA540</t>
  </si>
  <si>
    <t>Náplast omnifix E 15 cm x 10 m 9006513</t>
  </si>
  <si>
    <t>ZA604</t>
  </si>
  <si>
    <t>Tyčinka vatová sterilní á 1000 ks 5100/SG/CS</t>
  </si>
  <si>
    <t>Tyčinka vatová sterilní jednotlivě balalená bal. á 1000 ks 5100/SG/CS</t>
  </si>
  <si>
    <t>ZA646</t>
  </si>
  <si>
    <t>Přířez steril. rolo. 12 x 120 cm/4 vr.á 2 ks, bal. 200 ks 1230116032</t>
  </si>
  <si>
    <t>ZA664</t>
  </si>
  <si>
    <t>Flamigel 250 ml FLAM250</t>
  </si>
  <si>
    <t>ZB404</t>
  </si>
  <si>
    <t>Náplast cosmos 8 cm x 1m 5403353</t>
  </si>
  <si>
    <t>ZD103</t>
  </si>
  <si>
    <t>Náplast omniplast   2,5 cm x 9,2 m 9004530</t>
  </si>
  <si>
    <t>Náplast curapor   7 x   5 cm 22120 ( náhrada za cosmopor )</t>
  </si>
  <si>
    <t>ZI600</t>
  </si>
  <si>
    <t>Náplast curapor 10 x 15 cm 22122 ( náhrada za cosmopor )</t>
  </si>
  <si>
    <t>ZF716</t>
  </si>
  <si>
    <t>Obinadlo fixační peha-haft 6cm á 20m 9324471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</si>
  <si>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</si>
  <si>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</si>
  <si>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</si>
  <si>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</si>
  <si>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 xml:space="preserve">Krytí askina derm - sterilní folie 10 x 12 cm bal. á 10 ks F72035 </t>
  </si>
  <si>
    <t xml:space="preserve">Krytí askina 10 x 12 cm derm - sterilní folie bal. á 10 ks F72035 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</si>
  <si>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</si>
  <si>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</si>
  <si>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</si>
  <si>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</si>
  <si>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</si>
  <si>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</si>
  <si>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ZL977</t>
  </si>
  <si>
    <t>Kanystr renasys GO 750 ml 66800916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</si>
  <si>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</si>
  <si>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</si>
  <si>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</si>
  <si>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</si>
  <si>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</si>
  <si>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</si>
  <si>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</si>
  <si>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</si>
  <si>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</si>
  <si>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</si>
  <si>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</si>
  <si>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</si>
  <si>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</si>
  <si>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</si>
  <si>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</si>
  <si>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</si>
  <si>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</si>
  <si>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</si>
  <si>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ZM255</t>
  </si>
  <si>
    <t>Obinadlo mollelast 4 cm x 4 m bal. á 20 ks 19410</t>
  </si>
  <si>
    <t>ZF714</t>
  </si>
  <si>
    <t>Náplast derma plast sensitive spots pr.22 mm bal. á 200 ks 535382</t>
  </si>
  <si>
    <t>ZL987</t>
  </si>
  <si>
    <t>Soft port 69 cm s koncovkou 15 x 10 cm  66800799</t>
  </si>
  <si>
    <t>ZB735</t>
  </si>
  <si>
    <t>Obvaz ortho-pad   8 cm x 3 m karton á 240 ks 1320105003</t>
  </si>
  <si>
    <t>ZL980</t>
  </si>
  <si>
    <t>Pěna renasys-F softextra velký set (XL) 66800797</t>
  </si>
  <si>
    <t>ZH913</t>
  </si>
  <si>
    <t>Krytí askina 15 x 20 cm derm - sterilní folie bal. á 10 ks F72038</t>
  </si>
  <si>
    <t>ZL978</t>
  </si>
  <si>
    <t>Kanystr renasys GO 300 ml 66800914</t>
  </si>
  <si>
    <t>ZA441</t>
  </si>
  <si>
    <t>Steh náplasťový Steri-strip 6 x 38 mm bal. á 200 ks R1542</t>
  </si>
  <si>
    <t>ZL984</t>
  </si>
  <si>
    <t>Role gázy 11,4 x 3,7 m bal. á 5 ks 66800391</t>
  </si>
  <si>
    <t>ZL844</t>
  </si>
  <si>
    <t>Krytí PICO pro jednorázovou podtlakovou terapii 15 x 20 cm 66800955</t>
  </si>
  <si>
    <t>ZC096</t>
  </si>
  <si>
    <t>Polštářek vatový 10 x 10 sterilní á 2 ks karton á 600 ks 28500</t>
  </si>
  <si>
    <t>ZA897</t>
  </si>
  <si>
    <t>Nůž na stehy krátký sterilní bal. á 100 ks 11.000.00.010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</si>
  <si>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</si>
  <si>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</si>
  <si>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</si>
  <si>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</si>
  <si>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ZB453</t>
  </si>
  <si>
    <t>Lopatka dřevěná ústní sterilní bal. á 100 ks 4700096</t>
  </si>
  <si>
    <t>Lopatka dřevěná ústní sterilní bal. á 100 ks 4700096 - již se nevyrábí</t>
  </si>
  <si>
    <t>ZB615</t>
  </si>
  <si>
    <t>Stříkačka injekční 3-dílná 3 ml LL Omnifix Solo bal. á 100 ks 4617022V</t>
  </si>
  <si>
    <t>ZB756</t>
  </si>
  <si>
    <t>Zkumavka 3 ml K3 edta fialová 454086</t>
  </si>
  <si>
    <t>ZB767</t>
  </si>
  <si>
    <t>Jehla vakuová 226/38 mm černá 450075</t>
  </si>
  <si>
    <t>ZB775</t>
  </si>
  <si>
    <t>Zkumavka koagulace 4 ml modrá 454328</t>
  </si>
  <si>
    <t>ZB777</t>
  </si>
  <si>
    <t>Zkumavka červená 4 ml gel 454071</t>
  </si>
  <si>
    <t>ZC059</t>
  </si>
  <si>
    <t>Láhev redon drenofast 400 ml-kompletní bal. á 40 ks 28 400</t>
  </si>
  <si>
    <t>ZC769</t>
  </si>
  <si>
    <t>Hadička spojovací HS 1,8 x 450LL 606301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</si>
  <si>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</si>
  <si>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</si>
  <si>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</si>
  <si>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</si>
  <si>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</si>
  <si>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</si>
  <si>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ZK798</t>
  </si>
  <si>
    <t xml:space="preserve">Zátka combi modrá 4495152 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</si>
  <si>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</si>
  <si>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</si>
  <si>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</si>
  <si>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</si>
  <si>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</si>
  <si>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</si>
  <si>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ZM059</t>
  </si>
  <si>
    <t>Nůžky hrotnaté rovné na duhovku tvrdokovové B397113910688</t>
  </si>
  <si>
    <t>ZB969</t>
  </si>
  <si>
    <t>Spojka universální CH 06-15 86180572</t>
  </si>
  <si>
    <t>ZD998</t>
  </si>
  <si>
    <t>Spojka Y 8-10 ster. 884.08</t>
  </si>
  <si>
    <t>ZA715</t>
  </si>
  <si>
    <t>Set infuzní intrafix primeline classic 150 cm 4062957</t>
  </si>
  <si>
    <t>ZA868</t>
  </si>
  <si>
    <t>Jehla sterican G23 0,6 x 80 mm modrá bal. á 100 ks 4665635</t>
  </si>
  <si>
    <t>Rukavice operační latexové s pudrem ansell medigrip plus vel. 7,0 303364</t>
  </si>
  <si>
    <t>Rukavice operační latexové s pudrem ansell medigrip plus vel. 7,5 302925 (302765)</t>
  </si>
  <si>
    <t>Rukavice operační latexové s pudrem ansell medigrip plus vel. 8,0 303506(303366)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</si>
  <si>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</si>
  <si>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</si>
  <si>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</si>
  <si>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</si>
  <si>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</si>
  <si>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</si>
  <si>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</si>
  <si>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</si>
  <si>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</si>
  <si>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</si>
  <si>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</si>
  <si>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</si>
  <si>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</si>
  <si>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</si>
  <si>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</si>
  <si>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</si>
  <si>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</si>
  <si>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</si>
  <si>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</si>
  <si>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</si>
  <si>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</si>
  <si>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</si>
  <si>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</si>
  <si>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</si>
  <si>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</si>
  <si>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</si>
  <si>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</si>
  <si>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</si>
  <si>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</si>
  <si>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</si>
  <si>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</si>
  <si>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</si>
  <si>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</si>
  <si>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</si>
  <si>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</si>
  <si>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</si>
  <si>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</si>
  <si>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</si>
  <si>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</si>
  <si>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</si>
  <si>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</si>
  <si>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</si>
  <si>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</si>
  <si>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</si>
  <si>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</si>
  <si>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</si>
  <si>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</si>
  <si>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Kalinová Lucie</t>
  </si>
  <si>
    <t>PodkalskáSommerová Kamila</t>
  </si>
  <si>
    <t>Rešková Ivana</t>
  </si>
  <si>
    <t>Zdravotní výkony vykázané na pracovišti v rámci ambulantní péče dle lékařů *</t>
  </si>
  <si>
    <t>601</t>
  </si>
  <si>
    <t>1</t>
  </si>
  <si>
    <t>0000502</t>
  </si>
  <si>
    <t>MESOCAIN 1%</t>
  </si>
  <si>
    <t>0002439</t>
  </si>
  <si>
    <t>MARCAINE 0,5%</t>
  </si>
  <si>
    <t>0058092</t>
  </si>
  <si>
    <t>CEFAZOLIN SANDOZ 1 G</t>
  </si>
  <si>
    <t>0084090</t>
  </si>
  <si>
    <t>DEXAMED</t>
  </si>
  <si>
    <t>0090021</t>
  </si>
  <si>
    <t>MARCAINE SPINAL 0,5%</t>
  </si>
  <si>
    <t>0093109</t>
  </si>
  <si>
    <t>0000362</t>
  </si>
  <si>
    <t>ADRENALIN LÉČIVA</t>
  </si>
  <si>
    <t>0089869</t>
  </si>
  <si>
    <t>0154815</t>
  </si>
  <si>
    <t>0072972</t>
  </si>
  <si>
    <t>AMOKSIKLAV 1,2 G</t>
  </si>
  <si>
    <t>0090719</t>
  </si>
  <si>
    <t>TRAMAL INJEKČNÍ ROZTOK 100 MG/2 ML</t>
  </si>
  <si>
    <t>0007981</t>
  </si>
  <si>
    <t>NOVALGIN INJEKCE</t>
  </si>
  <si>
    <t>3</t>
  </si>
  <si>
    <t>0017751</t>
  </si>
  <si>
    <t>DRÁT KIRSCHNERŮV OCEL</t>
  </si>
  <si>
    <t>0082509</t>
  </si>
  <si>
    <t>0110664</t>
  </si>
  <si>
    <t>KOLÍK ODLAMOVACÍ K-SNAP</t>
  </si>
  <si>
    <t>0111047</t>
  </si>
  <si>
    <t>DRÁT KIRSCHNER., DÉL.15,5 CM, PR. 0,8-4 MM</t>
  </si>
  <si>
    <t>0110592</t>
  </si>
  <si>
    <t>K - DRÁT 1.0, TI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</si>
  <si>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</si>
  <si>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</si>
  <si>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</si>
  <si>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</si>
  <si>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</si>
  <si>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</si>
  <si>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</si>
  <si>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</si>
  <si>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</si>
  <si>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</si>
  <si>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</si>
  <si>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</si>
  <si>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</si>
  <si>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</si>
  <si>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</si>
  <si>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</si>
  <si>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</si>
  <si>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</si>
  <si>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</si>
  <si>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</si>
  <si>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</si>
  <si>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51877</t>
  </si>
  <si>
    <t>PŘILOŽENÍ LÉČEBNÉ POMŮCKY - ORTÉZY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</si>
  <si>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</si>
  <si>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</si>
  <si>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</si>
  <si>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</si>
  <si>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</si>
  <si>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</si>
  <si>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</si>
  <si>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</si>
  <si>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</si>
  <si>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</si>
  <si>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</si>
  <si>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</si>
  <si>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</si>
  <si>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</si>
  <si>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61209</t>
  </si>
  <si>
    <t>TENOLÝZA FLEXORU</t>
  </si>
  <si>
    <t>61219</t>
  </si>
  <si>
    <t>TENOLÝZA EXTENZORU</t>
  </si>
  <si>
    <t>61253</t>
  </si>
  <si>
    <t xml:space="preserve">PALM. APONEUREKTOMIE U DLAŇOVÉ FORMY DUPUYTRENOVY </t>
  </si>
  <si>
    <t>66413</t>
  </si>
  <si>
    <t>AMPUTACE PRSTU RUKY NEBO ČLÁNKU PRSTU - ZA KAŽDÝ D</t>
  </si>
  <si>
    <t>66823</t>
  </si>
  <si>
    <t>ODSTRANĚNÍ ZEVNÍHO FIXATÉRU</t>
  </si>
  <si>
    <t>71521</t>
  </si>
  <si>
    <t>RESEKCE BOLTCE S POSUNEM KOŽNÍHO LALOKU MÍSTNĚ</t>
  </si>
  <si>
    <t>61021</t>
  </si>
  <si>
    <t>KOMPLEXNÍ VYŠETŘENÍ PLASTICKÝM CHIRURGEM</t>
  </si>
  <si>
    <t>09543</t>
  </si>
  <si>
    <t>REGULAČNÍ POPLATEK ZA NÁVŠTĚVU -- POPLATEK UHRAZEN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</si>
  <si>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</si>
  <si>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</si>
  <si>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</si>
  <si>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</si>
  <si>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</si>
  <si>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</si>
  <si>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</si>
  <si>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</si>
  <si>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</si>
  <si>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</si>
  <si>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09563</t>
  </si>
  <si>
    <t>VÝKON ÚSTAVNÍ POHOTOVOSTNÍ SLUŽBY</t>
  </si>
  <si>
    <t>09513</t>
  </si>
  <si>
    <t>TELEFONICKÁ KONZULTACE OŠETŘUJÍCÍHO LÉKAŘE PACIENT</t>
  </si>
  <si>
    <t>51851</t>
  </si>
  <si>
    <t>FIXAČNÍ SÁDROVÁ DLAHA - RUKA, PŘEDLOKTÍ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</si>
  <si>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</si>
  <si>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</si>
  <si>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</si>
  <si>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</si>
  <si>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</si>
  <si>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</si>
  <si>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61125</t>
  </si>
  <si>
    <t>EXCIZE KOŽNÍ LÉZE NAD 10 CM^2, BEZ UZAVŘENÍ VZNIKL</t>
  </si>
  <si>
    <t>51811</t>
  </si>
  <si>
    <t>ABSCES NEBO HEMATOM SUBKUTANNÍ, PILONIDÁLNÍ, INTRA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</si>
  <si>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</si>
  <si>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</si>
  <si>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</si>
  <si>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</si>
  <si>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</si>
  <si>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</si>
  <si>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</si>
  <si>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</si>
  <si>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</si>
  <si>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</si>
  <si>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</si>
  <si>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</si>
  <si>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</si>
  <si>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</si>
  <si>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</si>
  <si>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</si>
  <si>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</si>
  <si>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</si>
  <si>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</si>
  <si>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</si>
  <si>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</si>
  <si>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</si>
  <si>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</si>
  <si>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</si>
  <si>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</si>
  <si>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</si>
  <si>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</si>
  <si>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</si>
  <si>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</si>
  <si>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</si>
  <si>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61211</t>
  </si>
  <si>
    <t>REKONSTRUKCE ŠLACHOVÉHO POUTKA</t>
  </si>
  <si>
    <t>75399</t>
  </si>
  <si>
    <t>DERMATOPLASTIKA JEDNOHO VÍČKA NEBO BLEPHAROCHALASI</t>
  </si>
  <si>
    <t>62160</t>
  </si>
  <si>
    <t>POPÁLENI - OŠETŘENÍ A PŘEVAZ, 5 - 10 % POVRCHU</t>
  </si>
  <si>
    <t>66425</t>
  </si>
  <si>
    <t xml:space="preserve">SYNOVEKTOMIE KLOUBU PRSTU RUKY ČI NOHY - ZA PRVNÍ </t>
  </si>
  <si>
    <t>61425</t>
  </si>
  <si>
    <t>OPERACE RINOFYMY</t>
  </si>
  <si>
    <t>09216</t>
  </si>
  <si>
    <t>INJEKCE DO MĚKKÝCH TKÁNÍ NEBO INTRADERMÁLNÍ PUPENY</t>
  </si>
  <si>
    <t>51818</t>
  </si>
  <si>
    <t>61149</t>
  </si>
  <si>
    <t xml:space="preserve">UZAVŘENÍ DEFEKTU  KOŽNÍM LALOKEM MÍSTNÍM OD 10 DO 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</si>
  <si>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</si>
  <si>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</si>
  <si>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</si>
  <si>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</si>
  <si>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</si>
  <si>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</si>
  <si>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09215</t>
  </si>
  <si>
    <t>INJEKCE I. M., S. C., I. D.</t>
  </si>
  <si>
    <t>61115</t>
  </si>
  <si>
    <t>62120</t>
  </si>
  <si>
    <t>POPÁLENINY - OŠETŘENÍ A PŘEVAZ (NOS, TVÁŘ, RET, UC</t>
  </si>
  <si>
    <t>51825</t>
  </si>
  <si>
    <t>SEKUNDÁRNÍ SUTURA RÁNY</t>
  </si>
  <si>
    <t>09115</t>
  </si>
  <si>
    <t>ODBĚR BIOLOGICKÉHO MATERIÁLU JINÉHO NEŽ KREV NA KV</t>
  </si>
  <si>
    <t>51821</t>
  </si>
  <si>
    <t>CHIRURGICKÉ ODSTRANĚNÍ CIZÍHO TĚLESA</t>
  </si>
  <si>
    <t>66837</t>
  </si>
  <si>
    <t>EXSTIRPACE BURZY NEBO GANGLIA - POVRCHOVÁ</t>
  </si>
  <si>
    <t>61165</t>
  </si>
  <si>
    <t>ROZPROSTŘENÍ NEBO MODELACE LALOKU</t>
  </si>
  <si>
    <t>61131</t>
  </si>
  <si>
    <t>EXCIZE KOŽNÍ LÉZE, SUTURA VÍCE NEŽ 10 CM</t>
  </si>
  <si>
    <t>62130</t>
  </si>
  <si>
    <t>POPÁLENINY - OŠETŘENÍ A PŘEVAZ PRSTU RUKY, NOHY NE</t>
  </si>
  <si>
    <t>53112</t>
  </si>
  <si>
    <t>ZAVŘENÁ REPOZICE ZLOMENINY NEBO LUXACE FALANGY - M</t>
  </si>
  <si>
    <t>62870</t>
  </si>
  <si>
    <t>ZHOTOVENÍ 1 DLAHY NA JIZVY PO POPÁLENÍ</t>
  </si>
  <si>
    <t>62430</t>
  </si>
  <si>
    <t>ŠTĚP PŘI POPÁLENÍ (A OSTATNÍCH KOŽNÍCH ZTRÁTÁCH) -</t>
  </si>
  <si>
    <t>62440</t>
  </si>
  <si>
    <t>ŠTĚP PŘI POPÁLENÍ (A OSTATNÍCH KOŽNÍCH ZTRÁTÁCH) D</t>
  </si>
  <si>
    <t>62420</t>
  </si>
  <si>
    <t>51233</t>
  </si>
  <si>
    <t>EXCIZE TUMORU MAMMY NEBO ODBĚR TKÁNĚ PRO BIOPSII</t>
  </si>
  <si>
    <t>51859</t>
  </si>
  <si>
    <t>FIXAČNÍ SÁDROVÁ DLAHA - NOHA, BÉREC</t>
  </si>
  <si>
    <t>61213</t>
  </si>
  <si>
    <t>IMPLANTACE SILIKONU PŘI DEFEKTU ŠLACHY</t>
  </si>
  <si>
    <t>61247</t>
  </si>
  <si>
    <t>OPERACE KARPÁLNÍHO TUNELU</t>
  </si>
  <si>
    <t>61409</t>
  </si>
  <si>
    <t>MODELACE A PŘITAŽENÍ ODSTÁLÉHO BOLTCE</t>
  </si>
  <si>
    <t>66423</t>
  </si>
  <si>
    <t>ODSTRANĚNÍ EXOSTÓZY DORZA RUKY</t>
  </si>
  <si>
    <t>66679</t>
  </si>
  <si>
    <t>EXARTIKULACE (AMPUTACE METATARZÁLNÍ) FALANGEÁLNÍ -</t>
  </si>
  <si>
    <t>66733</t>
  </si>
  <si>
    <t>REKONSTRUKCE KLADÍVKOVÉHO PRSTU - ZA KAŽDÝ DALŠÍ P</t>
  </si>
  <si>
    <t>61401</t>
  </si>
  <si>
    <t>KOREKCE MALÉ VROZENÉ ANOMÁLIE BOLTCE A OKOLÍ (VÝRŮ</t>
  </si>
  <si>
    <t>09235</t>
  </si>
  <si>
    <t>ODSTRANĚNÍ MALÝCH LÉZÍ KŮŽE</t>
  </si>
  <si>
    <t>61391</t>
  </si>
  <si>
    <t>VYTVOŘENÍ NOVÉ PRSNÍ BRADAVKY A PRSNÍHO DVORCE</t>
  </si>
  <si>
    <t>09220</t>
  </si>
  <si>
    <t>KANYLACE PERIFERNÍ ŽÍLY VČETNĚ INFÚZE</t>
  </si>
  <si>
    <t>09219</t>
  </si>
  <si>
    <t xml:space="preserve">INTRAVENÓZNÍ INJEKCE U DOSPĚLÉHO ČI DÍTĚTE NAD 10 </t>
  </si>
  <si>
    <t>61221</t>
  </si>
  <si>
    <t>REKONSTRUKCE EXTENZOROVÉHO APARÁTU PRSTU RUKY</t>
  </si>
  <si>
    <t>61111</t>
  </si>
  <si>
    <t>PRIMÁRNÍ OŠETŘENÍ TRAUMATICKÉ TETOVÁŽE Á 20 MIN.</t>
  </si>
  <si>
    <t>44225</t>
  </si>
  <si>
    <t>SKLEROTERAPIE METLIČKOVITÝCH A RETIKULÁRNÍCH VARIX</t>
  </si>
  <si>
    <t>61227</t>
  </si>
  <si>
    <t>CHIRURGICKÉ OŠETŘENÍ NEUROMU</t>
  </si>
  <si>
    <t>75385</t>
  </si>
  <si>
    <t>EXSTIRPACE JEDNOHO CHALÁZIA, VYNĚTÍ I S POUZDREM</t>
  </si>
  <si>
    <t>51875</t>
  </si>
  <si>
    <t>PŘILOŽENÍ MĚKKÉHO OBVAZU (ZINKOKLIH, ŠKROBOVÝ OBVA</t>
  </si>
  <si>
    <t>09217</t>
  </si>
  <si>
    <t xml:space="preserve">INTRAVENÓZNÍ INJEKCE U KOJENCE NEBO DÍTĚTE  DO 10 </t>
  </si>
  <si>
    <t>51853</t>
  </si>
  <si>
    <t>CIRKULÁRNÍ SÁDROVÝ OBVAZ - PRSTY, RUKA, PŘEDLOKTÍ</t>
  </si>
  <si>
    <t>61413</t>
  </si>
  <si>
    <t>KOREKCE PTÓZY VÍČKA (RIESE-BURIAN, HESS, ... U FAS</t>
  </si>
  <si>
    <t>61422</t>
  </si>
  <si>
    <t>RINOPLASTIKA - MĚKKÝ NOS</t>
  </si>
  <si>
    <t>09253</t>
  </si>
  <si>
    <t>UVOLNĚNÍ PREPUCIA, VČETNĚ NEOPERAČNÍ REPOZICE PARA</t>
  </si>
  <si>
    <t>09544</t>
  </si>
  <si>
    <t>REGULAČNÍ POPLATEK ZA KAŽDÝ DEN LŮŽKOVÉ PÉČE -- PO</t>
  </si>
  <si>
    <t>61411</t>
  </si>
  <si>
    <t>XANTHELASMA - XANTOMY VÍČKA, EXCIZE XANTOMU VÍČKA</t>
  </si>
  <si>
    <t>09249</t>
  </si>
  <si>
    <t>KATETRIZACE MOČOVÉHO MĚCHÝŘE U MUŽE JEDNORÁZOVÁ</t>
  </si>
  <si>
    <t>66811</t>
  </si>
  <si>
    <t>INJEKCE DO BURZY, GANGLIA, POCHVY ŠLACHOVÉ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</si>
  <si>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</si>
  <si>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</si>
  <si>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</si>
  <si>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</si>
  <si>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</si>
  <si>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</si>
  <si>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</si>
  <si>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</si>
  <si>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</si>
  <si>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</si>
  <si>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</si>
  <si>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</si>
  <si>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</si>
  <si>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</si>
  <si>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</si>
  <si>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</si>
  <si>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</si>
  <si>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</si>
  <si>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</si>
  <si>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</si>
  <si>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</si>
  <si>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</si>
  <si>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</si>
  <si>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</si>
  <si>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</si>
  <si>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</si>
  <si>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</si>
  <si>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</si>
  <si>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</si>
  <si>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</si>
  <si>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</si>
  <si>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</si>
  <si>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</si>
  <si>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</si>
  <si>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</si>
  <si>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</si>
  <si>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</si>
  <si>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</si>
  <si>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0092207</t>
  </si>
  <si>
    <t>AUGMENTIN 1,2 G</t>
  </si>
  <si>
    <t>NEKREKTOMIE DO 5 % POVRCHU TĚLA - TANGENCIÁLNÍ NEB</t>
  </si>
  <si>
    <t>66697</t>
  </si>
  <si>
    <t>EXCIZE / EXSTIRPACE HLAVIČKY METATARZU - JEDNA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</si>
  <si>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</si>
  <si>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</si>
  <si>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</si>
  <si>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</si>
  <si>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</si>
  <si>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</si>
  <si>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</si>
  <si>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</si>
  <si>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</si>
  <si>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</si>
  <si>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</si>
  <si>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</si>
  <si>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</si>
  <si>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09</t>
  </si>
  <si>
    <t>10</t>
  </si>
  <si>
    <t>61473</t>
  </si>
  <si>
    <t>IMPLANTACE TKÁŇOVÉHO EXPANDERU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</si>
  <si>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</si>
  <si>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</si>
  <si>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</si>
  <si>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</si>
  <si>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</si>
  <si>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</si>
  <si>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</si>
  <si>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</si>
  <si>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</si>
  <si>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</si>
  <si>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</si>
  <si>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</si>
  <si>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</si>
  <si>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</si>
  <si>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</si>
  <si>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</si>
  <si>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</si>
  <si>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</si>
  <si>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</si>
  <si>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</si>
  <si>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</si>
  <si>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</si>
  <si>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</si>
  <si>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</si>
  <si>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</si>
  <si>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</si>
  <si>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</si>
  <si>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</si>
  <si>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</si>
  <si>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</si>
  <si>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</si>
  <si>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</si>
  <si>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78115</t>
  </si>
  <si>
    <t>ANESTÉZIE S ŘÍZENOU VENTILACÍ Á 20 MIN.</t>
  </si>
  <si>
    <t>78140</t>
  </si>
  <si>
    <t>ANESTÉZIE U PACIENTA S ASA 3E A VÍCE Á 20 MINUT, P</t>
  </si>
  <si>
    <t>78820</t>
  </si>
  <si>
    <t>ZAJIŠTĚNÍ DÝCHACÍCH CEST PŘI ANESTEZII</t>
  </si>
  <si>
    <t>78116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</si>
  <si>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</si>
  <si>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</si>
  <si>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</si>
  <si>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</si>
  <si>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</si>
  <si>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</si>
  <si>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</si>
  <si>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0053922</t>
  </si>
  <si>
    <t>CIPHIN PRO INFUSIONE 200 MG/100 ML</t>
  </si>
  <si>
    <t>0056801</t>
  </si>
  <si>
    <t>0076353</t>
  </si>
  <si>
    <t>FORTUM 1 G</t>
  </si>
  <si>
    <t>0076360</t>
  </si>
  <si>
    <t>ZINACEF 1,5 G</t>
  </si>
  <si>
    <t>0092290</t>
  </si>
  <si>
    <t>EDICIN 1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</si>
  <si>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</si>
  <si>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</si>
  <si>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</si>
  <si>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</si>
  <si>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</si>
  <si>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</si>
  <si>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</si>
  <si>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</si>
  <si>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</si>
  <si>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</si>
  <si>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</si>
  <si>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</si>
  <si>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</si>
  <si>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</si>
  <si>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</si>
  <si>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</si>
  <si>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</si>
  <si>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</si>
  <si>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</si>
  <si>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</si>
  <si>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</si>
  <si>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0042726</t>
  </si>
  <si>
    <t>DRÁT MINI TI; VRTACÍ; VODÍCÍ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</si>
  <si>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</si>
  <si>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</si>
  <si>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</si>
  <si>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</si>
  <si>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</si>
  <si>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</si>
  <si>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</si>
  <si>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</si>
  <si>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</si>
  <si>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</si>
  <si>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</si>
  <si>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</si>
  <si>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</si>
  <si>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</si>
  <si>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</si>
  <si>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</si>
  <si>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</si>
  <si>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0082513</t>
  </si>
  <si>
    <t>0082517</t>
  </si>
  <si>
    <t>0107287</t>
  </si>
  <si>
    <t>ŠROUB KOMPRESNÍ HBS MINI TI T-DRIVE</t>
  </si>
  <si>
    <t>0107459</t>
  </si>
  <si>
    <t>SET PRO APLIKACI LAREV - DÁVKA CCA 150 LAREV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</si>
  <si>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</si>
  <si>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</si>
  <si>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</si>
  <si>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</si>
  <si>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</si>
  <si>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</si>
  <si>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</si>
  <si>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</si>
  <si>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</si>
  <si>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0024990</t>
  </si>
  <si>
    <t>KOTVIČKA TITANOVÁ EASY PRO SUTURU RC</t>
  </si>
  <si>
    <t>0059978</t>
  </si>
  <si>
    <t>KLIPY EXTRA TITAN LT100,LT200</t>
  </si>
  <si>
    <t>0109204</t>
  </si>
  <si>
    <t>ŠROUB KORTIKÁLNÍ 2.0, TI</t>
  </si>
  <si>
    <t>0043996</t>
  </si>
  <si>
    <t>LEPIDLO TKÁŇOVÉ,HISTOACRYL -1050028</t>
  </si>
  <si>
    <t>00631</t>
  </si>
  <si>
    <t>OD TYPU 31 - PRO NEMOCNICE TYPU 3, (KATEGORIE 6)</t>
  </si>
  <si>
    <t>51239</t>
  </si>
  <si>
    <t xml:space="preserve">RADIKÁLNÍ EXSTIRPACE AXILÁRNÍCH NEBO INQUINÁLNÍCH </t>
  </si>
  <si>
    <t>53152</t>
  </si>
  <si>
    <t>OTEVŘENÁ REPOZICE A OSTEOSYNTÉZA ZLOMENINY NEBO LU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</si>
  <si>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</si>
  <si>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</si>
  <si>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</si>
  <si>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</si>
  <si>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</si>
  <si>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</si>
  <si>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</si>
  <si>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</si>
  <si>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</si>
  <si>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</si>
  <si>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</si>
  <si>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</si>
  <si>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</si>
  <si>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</si>
  <si>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</si>
  <si>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</si>
  <si>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</si>
  <si>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</si>
  <si>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</si>
  <si>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</si>
  <si>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61203</t>
  </si>
  <si>
    <t>REPLANTACE RUKY VE DLANI</t>
  </si>
  <si>
    <t>61233</t>
  </si>
  <si>
    <t>KAPSULOTOMIE MP NEBO IP KLOUBU</t>
  </si>
  <si>
    <t>61237</t>
  </si>
  <si>
    <t>KOREKČNÍ OSTEOTOMIE FALANGY NEBO METAKARPU</t>
  </si>
  <si>
    <t>61319</t>
  </si>
  <si>
    <t>KOREKCE NOSU PO ROZŠTĚPU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</si>
  <si>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</si>
  <si>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</si>
  <si>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</si>
  <si>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</si>
  <si>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</si>
  <si>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</si>
  <si>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</si>
  <si>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</si>
  <si>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66439</t>
  </si>
  <si>
    <t>REKONSTRUKCE JEDNODUCHÉ ŠLACHY - RUKA, ZÁPĚSTÍ - P</t>
  </si>
  <si>
    <t>66819</t>
  </si>
  <si>
    <t>APLIKACE ZEVNÍHO FIXATÉRU</t>
  </si>
  <si>
    <t>66879</t>
  </si>
  <si>
    <t>OTEVŘENÁ SPONGIOPLASTIKA</t>
  </si>
  <si>
    <t>66919</t>
  </si>
  <si>
    <t>SEKVESTROTOMIE</t>
  </si>
  <si>
    <t>71747</t>
  </si>
  <si>
    <t>ČÁSTEČNÁ EXSTIRPACE KRČNÍCH UZLIN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</si>
  <si>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</si>
  <si>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</si>
  <si>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</si>
  <si>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</si>
  <si>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</si>
  <si>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</si>
  <si>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</si>
  <si>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</si>
  <si>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</si>
  <si>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</si>
  <si>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</si>
  <si>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</si>
  <si>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61175</t>
  </si>
  <si>
    <t>VOLNÝ PŘENOS VASKULARIZOVANÉ KOSTI, PŘENOS PRSTU Z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</si>
  <si>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</si>
  <si>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</si>
  <si>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</si>
  <si>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</si>
  <si>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</si>
  <si>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</si>
  <si>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51855</t>
  </si>
  <si>
    <t>FIXAČNÍ SÁDROVÁ DLAHA CELÉ HORNÍ KONČETINY</t>
  </si>
  <si>
    <t>31130</t>
  </si>
  <si>
    <t>PŘIJETÍ DOPROVODU DÍTĚTE</t>
  </si>
  <si>
    <t>61461</t>
  </si>
  <si>
    <t>VENTER PENDULUS S DIASTÁZOU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</si>
  <si>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</si>
  <si>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</si>
  <si>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</si>
  <si>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</si>
  <si>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</si>
  <si>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</si>
  <si>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</si>
  <si>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</si>
  <si>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</si>
  <si>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</si>
  <si>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</si>
  <si>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</si>
  <si>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</si>
  <si>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</si>
  <si>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</si>
  <si>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</si>
  <si>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</si>
  <si>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</si>
  <si>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</si>
  <si>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</si>
  <si>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</si>
  <si>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</si>
  <si>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61155</t>
  </si>
  <si>
    <t>UZAVŘENÍ DEFEKTU KOŽNÍM LALOKEM PŘÍMÝM ZE VZDÁLENÉ</t>
  </si>
  <si>
    <t>53151</t>
  </si>
  <si>
    <t>OTEVĚNÁ REPOZICE A OSTEOSYNTÉZA ZLOMENINY NEBO LUX</t>
  </si>
  <si>
    <t>61171</t>
  </si>
  <si>
    <t>VOLNÝ PŘENOS KOŽNÍHO A FASCIOKUTÁNNÍHO LALOKU MIKR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</si>
  <si>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</si>
  <si>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</si>
  <si>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</si>
  <si>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</si>
  <si>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</si>
  <si>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</si>
  <si>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</si>
  <si>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</si>
  <si>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</si>
  <si>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</si>
  <si>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53511</t>
  </si>
  <si>
    <t>SUTURA ŠLACHY EXTENZORU - MIMO RUKU A ZÁPĚSTÍ A KO</t>
  </si>
  <si>
    <t>66741</t>
  </si>
  <si>
    <t>REKONSTRUKCE DIG. SUPRADUCTI V. NOHY</t>
  </si>
  <si>
    <t>61169</t>
  </si>
  <si>
    <t>TRANSPOZICE MUSKULÁRNÍHO LALOKU</t>
  </si>
  <si>
    <t>61241</t>
  </si>
  <si>
    <t>IMPLANTACE KOSTNÍHO ŠTĚPU NA RUCE</t>
  </si>
  <si>
    <t>61261</t>
  </si>
  <si>
    <t>SEPARACE JEDNOHO MEZIPRSTÍ U MĚKKÉ SYNDAKTYLIE</t>
  </si>
  <si>
    <t>66431</t>
  </si>
  <si>
    <t>REKONSTRUKCE / OSTEOTOMIE FALANGY, METAKARPU - PRV</t>
  </si>
  <si>
    <t>65321</t>
  </si>
  <si>
    <t xml:space="preserve">KOREKCE BRADY - OSTEOTOMIE (VČETNĚ ZVĚTŠENÍ BRADY </t>
  </si>
  <si>
    <t>61235</t>
  </si>
  <si>
    <t>ARTHRODÉZA MP NEBO IP KLOUBU</t>
  </si>
  <si>
    <t>13071</t>
  </si>
  <si>
    <t>LARVÁLNÍ LÉČBA RAN</t>
  </si>
  <si>
    <t>61161</t>
  </si>
  <si>
    <t>ZHOTOVENÍ DVOUSTOPKOVÉHO TUBULOVANÉHO LALOKU</t>
  </si>
  <si>
    <t>61201</t>
  </si>
  <si>
    <t>REPLANTACE JEDNOHO PRSTU</t>
  </si>
  <si>
    <t>62520</t>
  </si>
  <si>
    <t>XENOTRANSPLANTACE 1 - 5% POVRCHU TĚLA</t>
  </si>
  <si>
    <t>61455</t>
  </si>
  <si>
    <t>ODSTRANĚNÍ IMPLANTÁTU PRSU S KAPSULEKTOMIÍ</t>
  </si>
  <si>
    <t>61361</t>
  </si>
  <si>
    <t>JEDNODOBÁ REKONSTRUKCE U HYPOSPADIE DISTÁLNÍ</t>
  </si>
  <si>
    <t>62180</t>
  </si>
  <si>
    <t>POPÁLENINY - OŠETŘENÍ A PŘEVAZ, 15 - 20 % POVRCHU</t>
  </si>
  <si>
    <t>6F5</t>
  </si>
  <si>
    <t>71749</t>
  </si>
  <si>
    <t>BLOKOVÁ DISEKCE KRČNÍCH UZLIN</t>
  </si>
  <si>
    <t>30</t>
  </si>
  <si>
    <t>31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</si>
  <si>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</si>
  <si>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</si>
  <si>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</si>
  <si>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</si>
  <si>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</si>
  <si>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</si>
  <si>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</si>
  <si>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</si>
  <si>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</si>
  <si>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</si>
  <si>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</si>
  <si>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</si>
  <si>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</si>
  <si>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</si>
  <si>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</si>
  <si>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</si>
  <si>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</si>
  <si>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</si>
  <si>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</si>
  <si>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</si>
  <si>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</si>
  <si>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</si>
  <si>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</si>
  <si>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</si>
  <si>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</si>
  <si>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</si>
  <si>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</si>
  <si>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</si>
  <si>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</si>
  <si>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</si>
  <si>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</si>
  <si>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</si>
  <si>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</si>
  <si>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</si>
  <si>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</si>
  <si>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</si>
  <si>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</si>
  <si>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</si>
  <si>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</si>
  <si>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</si>
  <si>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</si>
  <si>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</si>
  <si>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</si>
  <si>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</si>
  <si>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</si>
  <si>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</si>
  <si>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</si>
  <si>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</si>
  <si>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</si>
  <si>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</si>
  <si>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</si>
  <si>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</si>
  <si>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</si>
  <si>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</si>
  <si>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</si>
  <si>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</si>
  <si>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</si>
  <si>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</si>
  <si>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</si>
  <si>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</si>
  <si>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</si>
  <si>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</si>
  <si>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</si>
  <si>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</si>
  <si>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</si>
  <si>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</si>
  <si>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</si>
  <si>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</si>
  <si>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</si>
  <si>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</si>
  <si>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</si>
  <si>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</si>
  <si>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</si>
  <si>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</si>
  <si>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</si>
  <si>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</si>
  <si>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</si>
  <si>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</si>
  <si>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</si>
  <si>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</si>
  <si>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</si>
  <si>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</si>
  <si>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</si>
  <si>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</si>
  <si>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</si>
  <si>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</si>
  <si>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</si>
  <si>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</si>
  <si>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</si>
  <si>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</si>
  <si>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</si>
  <si>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</si>
  <si>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</si>
  <si>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</si>
  <si>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</si>
  <si>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</si>
  <si>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</si>
  <si>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</si>
  <si>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</si>
  <si>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</si>
  <si>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</si>
  <si>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</si>
  <si>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</si>
  <si>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</si>
  <si>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</si>
  <si>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</si>
  <si>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</si>
  <si>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</si>
  <si>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</si>
  <si>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</si>
  <si>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</si>
  <si>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</si>
  <si>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</si>
  <si>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</si>
  <si>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</si>
  <si>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</si>
  <si>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</si>
  <si>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</si>
  <si>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</si>
  <si>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</si>
  <si>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</si>
  <si>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</si>
  <si>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</si>
  <si>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</si>
  <si>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</si>
  <si>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</si>
  <si>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</si>
  <si>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</si>
  <si>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0022075</t>
  </si>
  <si>
    <t>IOMERON 400</t>
  </si>
  <si>
    <t>0042433</t>
  </si>
  <si>
    <t>VISIPAQUE 320 MG I/ML</t>
  </si>
  <si>
    <t>0045123</t>
  </si>
  <si>
    <t>0077019</t>
  </si>
  <si>
    <t>ULTRAVIST 370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</si>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</sst>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4" fontId="32" fillId="0" borderId="73" xfId="53" applyNumberFormat="1" applyFont="1" applyFill="1" applyBorder="1"/>
    <xf numFmtId="164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3" fontId="40" fillId="4" borderId="92" xfId="0" applyNumberFormat="1" applyFont="1" applyFill="1" applyBorder="1" applyAlignment="1"/>
    <xf numFmtId="173" fontId="40" fillId="4" borderId="85" xfId="0" applyNumberFormat="1" applyFont="1" applyFill="1" applyBorder="1" applyAlignment="1"/>
    <xf numFmtId="173" fontId="40" fillId="4" borderId="86" xfId="0" applyNumberFormat="1" applyFont="1" applyFill="1" applyBorder="1" applyAlignment="1"/>
    <xf numFmtId="173" fontId="40" fillId="0" borderId="94" xfId="0" applyNumberFormat="1" applyFont="1" applyBorder="1"/>
    <xf numFmtId="173" fontId="33" fillId="0" borderId="98" xfId="0" applyNumberFormat="1" applyFont="1" applyBorder="1"/>
    <xf numFmtId="173" fontId="33" fillId="0" borderId="96" xfId="0" applyNumberFormat="1" applyFont="1" applyBorder="1"/>
    <xf numFmtId="173" fontId="40" fillId="0" borderId="105" xfId="0" applyNumberFormat="1" applyFont="1" applyBorder="1"/>
    <xf numFmtId="173" fontId="33" fillId="0" borderId="106" xfId="0" applyNumberFormat="1" applyFont="1" applyBorder="1"/>
    <xf numFmtId="173" fontId="33" fillId="0" borderId="89" xfId="0" applyNumberFormat="1" applyFont="1" applyBorder="1"/>
    <xf numFmtId="173" fontId="40" fillId="2" borderId="107" xfId="0" applyNumberFormat="1" applyFont="1" applyFill="1" applyBorder="1" applyAlignment="1"/>
    <xf numFmtId="173" fontId="40" fillId="2" borderId="85" xfId="0" applyNumberFormat="1" applyFont="1" applyFill="1" applyBorder="1" applyAlignment="1"/>
    <xf numFmtId="173" fontId="40" fillId="2" borderId="86" xfId="0" applyNumberFormat="1" applyFont="1" applyFill="1" applyBorder="1" applyAlignment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102" xfId="0" applyNumberFormat="1" applyFont="1" applyBorder="1"/>
    <xf numFmtId="173" fontId="40" fillId="0" borderId="92" xfId="0" applyNumberFormat="1" applyFont="1" applyBorder="1"/>
    <xf numFmtId="173" fontId="33" fillId="0" borderId="108" xfId="0" applyNumberFormat="1" applyFont="1" applyBorder="1"/>
    <xf numFmtId="173" fontId="33" fillId="0" borderId="86" xfId="0" applyNumberFormat="1" applyFont="1" applyBorder="1"/>
    <xf numFmtId="174" fontId="40" fillId="2" borderId="92" xfId="0" applyNumberFormat="1" applyFont="1" applyFill="1" applyBorder="1" applyAlignment="1"/>
    <xf numFmtId="174" fontId="33" fillId="2" borderId="85" xfId="0" applyNumberFormat="1" applyFont="1" applyFill="1" applyBorder="1" applyAlignment="1"/>
    <xf numFmtId="174" fontId="33" fillId="2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174" fontId="33" fillId="0" borderId="98" xfId="0" applyNumberFormat="1" applyFont="1" applyBorder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92" xfId="0" applyNumberFormat="1" applyFont="1" applyFill="1" applyBorder="1" applyAlignment="1">
      <alignment horizontal="center"/>
    </xf>
    <xf numFmtId="175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94" xfId="0" applyNumberFormat="1" applyFont="1" applyBorder="1"/>
    <xf numFmtId="9" fontId="33" fillId="0" borderId="98" xfId="0" applyNumberFormat="1" applyFont="1" applyBorder="1"/>
    <xf numFmtId="9" fontId="33" fillId="0" borderId="9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8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7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8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83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6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6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6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4" xfId="53" applyNumberFormat="1" applyFont="1" applyFill="1" applyBorder="1" applyAlignment="1">
      <alignment horizontal="left"/>
    </xf>
    <xf numFmtId="164" fontId="32" fillId="2" borderId="135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4" fontId="33" fillId="0" borderId="86" xfId="0" applyNumberFormat="1" applyFont="1" applyFill="1" applyBorder="1"/>
    <xf numFmtId="164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4" fontId="33" fillId="0" borderId="96" xfId="0" applyNumberFormat="1" applyFont="1" applyFill="1" applyBorder="1"/>
    <xf numFmtId="164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4" xfId="0" applyFont="1" applyFill="1" applyBorder="1"/>
    <xf numFmtId="3" fontId="40" fillId="2" borderId="136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5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4" fontId="33" fillId="0" borderId="146" xfId="0" applyNumberFormat="1" applyFont="1" applyFill="1" applyBorder="1"/>
    <xf numFmtId="165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164" fontId="33" fillId="0" borderId="146" xfId="0" applyNumberFormat="1" applyFont="1" applyFill="1" applyBorder="1" applyAlignment="1">
      <alignment horizontal="right"/>
    </xf>
    <xf numFmtId="173" fontId="40" fillId="4" borderId="154" xfId="0" applyNumberFormat="1" applyFont="1" applyFill="1" applyBorder="1" applyAlignment="1">
      <alignment horizontal="center"/>
    </xf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 wrapText="1"/>
    </xf>
    <xf numFmtId="175" fontId="33" fillId="0" borderId="156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58" xfId="0" applyNumberFormat="1" applyFont="1" applyBorder="1" applyAlignment="1">
      <alignment horizontal="right"/>
    </xf>
    <xf numFmtId="173" fontId="33" fillId="0" borderId="15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3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160" xfId="0" applyNumberFormat="1" applyFont="1" applyBorder="1"/>
    <xf numFmtId="173" fontId="40" fillId="4" borderId="57" xfId="0" applyNumberFormat="1" applyFont="1" applyFill="1" applyBorder="1" applyAlignment="1"/>
    <xf numFmtId="173" fontId="33" fillId="0" borderId="152" xfId="0" applyNumberFormat="1" applyFont="1" applyBorder="1"/>
    <xf numFmtId="173" fontId="33" fillId="0" borderId="153" xfId="0" applyNumberFormat="1" applyFont="1" applyBorder="1"/>
    <xf numFmtId="173" fontId="40" fillId="2" borderId="57" xfId="0" applyNumberFormat="1" applyFont="1" applyFill="1" applyBorder="1" applyAlignment="1"/>
    <xf numFmtId="173" fontId="33" fillId="0" borderId="160" xfId="0" applyNumberFormat="1" applyFont="1" applyBorder="1"/>
    <xf numFmtId="173" fontId="33" fillId="0" borderId="57" xfId="0" applyNumberFormat="1" applyFont="1" applyBorder="1"/>
    <xf numFmtId="9" fontId="33" fillId="0" borderId="152" xfId="0" applyNumberFormat="1" applyFont="1" applyBorder="1"/>
    <xf numFmtId="173" fontId="40" fillId="4" borderId="161" xfId="0" applyNumberFormat="1" applyFont="1" applyFill="1" applyBorder="1" applyAlignment="1">
      <alignment horizontal="center"/>
    </xf>
    <xf numFmtId="173" fontId="33" fillId="0" borderId="162" xfId="0" applyNumberFormat="1" applyFont="1" applyBorder="1" applyAlignment="1">
      <alignment horizontal="right"/>
    </xf>
    <xf numFmtId="175" fontId="33" fillId="0" borderId="162" xfId="0" applyNumberFormat="1" applyFont="1" applyBorder="1" applyAlignment="1">
      <alignment horizontal="right"/>
    </xf>
    <xf numFmtId="173" fontId="33" fillId="0" borderId="163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64" xfId="0" applyNumberFormat="1" applyFont="1" applyBorder="1" applyAlignment="1">
      <alignment horizontal="right"/>
    </xf>
    <xf numFmtId="175" fontId="33" fillId="0" borderId="164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3" xfId="0" applyNumberFormat="1" applyFont="1" applyFill="1" applyBorder="1"/>
    <xf numFmtId="169" fontId="33" fillId="0" borderId="146" xfId="0" applyNumberFormat="1" applyFont="1" applyFill="1" applyBorder="1"/>
    <xf numFmtId="0" fontId="40" fillId="0" borderId="145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44" xfId="0" applyNumberFormat="1" applyFont="1" applyFill="1" applyBorder="1"/>
    <xf numFmtId="169" fontId="33" fillId="0" borderId="14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24" xfId="76" applyFont="1" applyFill="1" applyBorder="1"/>
    <xf numFmtId="0" fontId="30" fillId="0" borderId="145" xfId="76" applyFont="1" applyFill="1" applyBorder="1"/>
    <xf numFmtId="0" fontId="30" fillId="0" borderId="57" xfId="76" applyFont="1" applyFill="1" applyBorder="1"/>
    <xf numFmtId="0" fontId="30" fillId="0" borderId="153" xfId="76" applyFont="1" applyFill="1" applyBorder="1"/>
    <xf numFmtId="0" fontId="32" fillId="2" borderId="149" xfId="76" applyNumberFormat="1" applyFont="1" applyFill="1" applyBorder="1" applyAlignment="1">
      <alignment horizontal="left"/>
    </xf>
    <xf numFmtId="0" fontId="32" fillId="2" borderId="165" xfId="76" applyNumberFormat="1" applyFont="1" applyFill="1" applyBorder="1" applyAlignment="1">
      <alignment horizontal="left"/>
    </xf>
    <xf numFmtId="3" fontId="30" fillId="0" borderId="24" xfId="76" applyNumberFormat="1" applyFont="1" applyFill="1" applyBorder="1"/>
    <xf numFmtId="3" fontId="30" fillId="0" borderId="29" xfId="76" applyNumberFormat="1" applyFont="1" applyFill="1" applyBorder="1"/>
    <xf numFmtId="3" fontId="30" fillId="0" borderId="145" xfId="76" applyNumberFormat="1" applyFont="1" applyFill="1" applyBorder="1"/>
    <xf numFmtId="3" fontId="30" fillId="0" borderId="146" xfId="76" applyNumberFormat="1" applyFont="1" applyFill="1" applyBorder="1"/>
    <xf numFmtId="9" fontId="30" fillId="0" borderId="57" xfId="76" applyNumberFormat="1" applyFont="1" applyFill="1" applyBorder="1"/>
    <xf numFmtId="9" fontId="30" fillId="0" borderId="153" xfId="76" applyNumberFormat="1" applyFont="1" applyFill="1" applyBorder="1"/>
    <xf numFmtId="0" fontId="32" fillId="2" borderId="166" xfId="76" applyNumberFormat="1" applyFont="1" applyFill="1" applyBorder="1" applyAlignment="1">
      <alignment horizontal="left"/>
    </xf>
    <xf numFmtId="0" fontId="32" fillId="2" borderId="150" xfId="76" applyNumberFormat="1" applyFont="1" applyFill="1" applyBorder="1" applyAlignment="1">
      <alignment horizontal="left"/>
    </xf>
    <xf numFmtId="3" fontId="30" fillId="0" borderId="25" xfId="76" applyNumberFormat="1" applyFont="1" applyFill="1" applyBorder="1"/>
    <xf numFmtId="3" fontId="30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0.27029979925719189</c:v>
                </c:pt>
                <c:pt idx="1">
                  <c:v>0.26982753689137295</c:v>
                </c:pt>
                <c:pt idx="2">
                  <c:v>0.27530261621645596</c:v>
                </c:pt>
                <c:pt idx="3">
                  <c:v>0.26473505646829837</c:v>
                </c:pt>
                <c:pt idx="4">
                  <c:v>0.26199899120161169</c:v>
                </c:pt>
                <c:pt idx="5">
                  <c:v>0.26345303903807843</c:v>
                </c:pt>
                <c:pt idx="6">
                  <c:v>0.25201081891000809</c:v>
                </c:pt>
                <c:pt idx="7">
                  <c:v>0.25088382890882538</c:v>
                </c:pt>
                <c:pt idx="8">
                  <c:v>0.25439901374955148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90672"/>
        <c:axId val="17915757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0.23608423457730296</c:v>
                </c:pt>
                <c:pt idx="1">
                  <c:v>0.23608423457730296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70288"/>
        <c:axId val="1791568720"/>
      </c:scatterChart>
      <c:catAx>
        <c:axId val="179159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7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75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90672"/>
        <c:crosses val="autoZero"/>
        <c:crossBetween val="between"/>
      </c:valAx>
      <c:valAx>
        <c:axId val="1791570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68720"/>
        <c:crosses val="max"/>
        <c:crossBetween val="midCat"/>
      </c:valAx>
      <c:valAx>
        <c:axId val="1791568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70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43" t="s">
        <v>112</v>
      </c>
      <c r="B1" s="343"/>
    </row>
    <row r="2" spans="1:3" ht="14.4" customHeight="1" thickBot="1" x14ac:dyDescent="0.35">
      <c r="A2" s="250" t="s">
        <v>289</v>
      </c>
      <c r="B2" s="46"/>
    </row>
    <row r="3" spans="1:3" ht="14.4" customHeight="1" thickBot="1" x14ac:dyDescent="0.35">
      <c r="A3" s="339" t="s">
        <v>150</v>
      </c>
      <c r="B3" s="340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291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1" t="s">
        <v>113</v>
      </c>
      <c r="B10" s="340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18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764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1565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18" t="s">
        <v>1566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1609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2117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2" t="s">
        <v>114</v>
      </c>
      <c r="B25" s="340"/>
    </row>
    <row r="26" spans="1:3" ht="14.4" customHeight="1" x14ac:dyDescent="0.3">
      <c r="A26" s="163" t="str">
        <f t="shared" ref="A26:A33" si="4">HYPERLINK("#'"&amp;C26&amp;"'!A1",C26)</f>
        <v>ZV Vykáz.-A</v>
      </c>
      <c r="B26" s="90" t="s">
        <v>2126</v>
      </c>
      <c r="C26" s="47" t="s">
        <v>130</v>
      </c>
    </row>
    <row r="27" spans="1:3" ht="14.4" customHeight="1" x14ac:dyDescent="0.3">
      <c r="A27" s="160" t="str">
        <f t="shared" ref="A27" si="5">HYPERLINK("#'"&amp;C27&amp;"'!A1",C27)</f>
        <v>ZV Vykáz.-A Lékaři</v>
      </c>
      <c r="B27" s="91" t="s">
        <v>2131</v>
      </c>
      <c r="C27" s="47" t="s">
        <v>288</v>
      </c>
    </row>
    <row r="28" spans="1:3" ht="14.4" customHeight="1" x14ac:dyDescent="0.3">
      <c r="A28" s="160" t="str">
        <f t="shared" si="4"/>
        <v>ZV Vykáz.-A Detail</v>
      </c>
      <c r="B28" s="91" t="s">
        <v>2386</v>
      </c>
      <c r="C28" s="47" t="s">
        <v>131</v>
      </c>
    </row>
    <row r="29" spans="1:3" ht="14.4" customHeight="1" x14ac:dyDescent="0.3">
      <c r="A29" s="160" t="str">
        <f t="shared" si="4"/>
        <v>ZV Vykáz.-H</v>
      </c>
      <c r="B29" s="91" t="s">
        <v>134</v>
      </c>
      <c r="C29" s="47" t="s">
        <v>132</v>
      </c>
    </row>
    <row r="30" spans="1:3" ht="14.4" customHeight="1" x14ac:dyDescent="0.3">
      <c r="A30" s="160" t="str">
        <f t="shared" si="4"/>
        <v>ZV Vykáz.-H Detail</v>
      </c>
      <c r="B30" s="91" t="s">
        <v>2713</v>
      </c>
      <c r="C30" s="47" t="s">
        <v>133</v>
      </c>
    </row>
    <row r="31" spans="1:3" ht="14.4" customHeight="1" x14ac:dyDescent="0.3">
      <c r="A31" s="160" t="str">
        <f t="shared" si="4"/>
        <v>ZV Vyžád.</v>
      </c>
      <c r="B31" s="91" t="s">
        <v>135</v>
      </c>
      <c r="C31" s="47" t="s">
        <v>127</v>
      </c>
    </row>
    <row r="32" spans="1:3" ht="14.4" customHeight="1" x14ac:dyDescent="0.3">
      <c r="A32" s="160" t="str">
        <f t="shared" si="4"/>
        <v>ZV Vyžád. Detail</v>
      </c>
      <c r="B32" s="91" t="s">
        <v>2995</v>
      </c>
      <c r="C32" s="47" t="s">
        <v>126</v>
      </c>
    </row>
    <row r="33" spans="1:3" ht="14.4" customHeight="1" x14ac:dyDescent="0.3">
      <c r="A33" s="160" t="str">
        <f t="shared" si="4"/>
        <v>OD TISS</v>
      </c>
      <c r="B33" s="91" t="s">
        <v>149</v>
      </c>
      <c r="C33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764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187.06986706212632</v>
      </c>
      <c r="K3" s="44">
        <f>IF(M3=0,0,J3/M3)</f>
        <v>1</v>
      </c>
      <c r="L3" s="43">
        <f>SUBTOTAL(9,L6:L1048576)</f>
        <v>1</v>
      </c>
      <c r="M3" s="45">
        <f>SUBTOTAL(9,M6:M1048576)</f>
        <v>187.06986706212632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03" t="s">
        <v>139</v>
      </c>
      <c r="B5" s="519" t="s">
        <v>140</v>
      </c>
      <c r="C5" s="519" t="s">
        <v>71</v>
      </c>
      <c r="D5" s="519" t="s">
        <v>141</v>
      </c>
      <c r="E5" s="51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thickBot="1" x14ac:dyDescent="0.35">
      <c r="A6" s="510" t="s">
        <v>498</v>
      </c>
      <c r="B6" s="523" t="s">
        <v>763</v>
      </c>
      <c r="C6" s="523" t="s">
        <v>688</v>
      </c>
      <c r="D6" s="523" t="s">
        <v>689</v>
      </c>
      <c r="E6" s="523" t="s">
        <v>690</v>
      </c>
      <c r="F6" s="511"/>
      <c r="G6" s="511"/>
      <c r="H6" s="321">
        <v>0</v>
      </c>
      <c r="I6" s="511">
        <v>1</v>
      </c>
      <c r="J6" s="511">
        <v>187.06986706212632</v>
      </c>
      <c r="K6" s="321">
        <v>1</v>
      </c>
      <c r="L6" s="511">
        <v>1</v>
      </c>
      <c r="M6" s="512">
        <v>187.06986706212632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81" t="s">
        <v>275</v>
      </c>
      <c r="B1" s="381"/>
      <c r="C1" s="381"/>
      <c r="D1" s="381"/>
      <c r="E1" s="381"/>
      <c r="F1" s="344"/>
      <c r="G1" s="344"/>
      <c r="H1" s="344"/>
      <c r="I1" s="344"/>
      <c r="J1" s="374"/>
      <c r="K1" s="374"/>
      <c r="L1" s="374"/>
      <c r="M1" s="374"/>
      <c r="N1" s="374"/>
      <c r="O1" s="374"/>
      <c r="P1" s="374"/>
      <c r="Q1" s="374"/>
    </row>
    <row r="2" spans="1:17" ht="14.4" customHeight="1" thickBot="1" x14ac:dyDescent="0.35">
      <c r="A2" s="250" t="s">
        <v>289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300</v>
      </c>
      <c r="C3" s="325">
        <f>SUM(C6:C1048576)</f>
        <v>5</v>
      </c>
      <c r="D3" s="325">
        <f>SUM(D6:D1048576)</f>
        <v>0</v>
      </c>
      <c r="E3" s="326">
        <f>SUM(E6:E1048576)</f>
        <v>0</v>
      </c>
      <c r="F3" s="323">
        <f>IF(SUM($B3:$E3)=0,"",B3/SUM($B3:$E3))</f>
        <v>0.98360655737704916</v>
      </c>
      <c r="G3" s="321">
        <f t="shared" ref="G3:I3" si="0">IF(SUM($B3:$E3)=0,"",C3/SUM($B3:$E3))</f>
        <v>1.6393442622950821E-2</v>
      </c>
      <c r="H3" s="321">
        <f t="shared" si="0"/>
        <v>0</v>
      </c>
      <c r="I3" s="322">
        <f t="shared" si="0"/>
        <v>0</v>
      </c>
      <c r="J3" s="325">
        <f>SUM(J6:J1048576)</f>
        <v>72</v>
      </c>
      <c r="K3" s="325">
        <f>SUM(K6:K1048576)</f>
        <v>4</v>
      </c>
      <c r="L3" s="325">
        <f>SUM(L6:L1048576)</f>
        <v>0</v>
      </c>
      <c r="M3" s="326">
        <f>SUM(M6:M1048576)</f>
        <v>0</v>
      </c>
      <c r="N3" s="323">
        <f>IF(SUM($J3:$M3)=0,"",J3/SUM($J3:$M3))</f>
        <v>0.94736842105263153</v>
      </c>
      <c r="O3" s="321">
        <f t="shared" ref="O3:Q3" si="1">IF(SUM($J3:$M3)=0,"",K3/SUM($J3:$M3))</f>
        <v>5.2631578947368418E-2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94" t="s">
        <v>277</v>
      </c>
      <c r="C4" s="395"/>
      <c r="D4" s="395"/>
      <c r="E4" s="396"/>
      <c r="F4" s="391" t="s">
        <v>282</v>
      </c>
      <c r="G4" s="392"/>
      <c r="H4" s="392"/>
      <c r="I4" s="393"/>
      <c r="J4" s="394" t="s">
        <v>283</v>
      </c>
      <c r="K4" s="395"/>
      <c r="L4" s="395"/>
      <c r="M4" s="396"/>
      <c r="N4" s="391" t="s">
        <v>284</v>
      </c>
      <c r="O4" s="392"/>
      <c r="P4" s="392"/>
      <c r="Q4" s="393"/>
    </row>
    <row r="5" spans="1:17" ht="14.4" customHeight="1" thickBot="1" x14ac:dyDescent="0.35">
      <c r="A5" s="524" t="s">
        <v>276</v>
      </c>
      <c r="B5" s="525" t="s">
        <v>278</v>
      </c>
      <c r="C5" s="525" t="s">
        <v>279</v>
      </c>
      <c r="D5" s="525" t="s">
        <v>280</v>
      </c>
      <c r="E5" s="526" t="s">
        <v>281</v>
      </c>
      <c r="F5" s="527" t="s">
        <v>278</v>
      </c>
      <c r="G5" s="528" t="s">
        <v>279</v>
      </c>
      <c r="H5" s="528" t="s">
        <v>280</v>
      </c>
      <c r="I5" s="529" t="s">
        <v>281</v>
      </c>
      <c r="J5" s="525" t="s">
        <v>278</v>
      </c>
      <c r="K5" s="525" t="s">
        <v>279</v>
      </c>
      <c r="L5" s="525" t="s">
        <v>280</v>
      </c>
      <c r="M5" s="526" t="s">
        <v>281</v>
      </c>
      <c r="N5" s="527" t="s">
        <v>278</v>
      </c>
      <c r="O5" s="528" t="s">
        <v>279</v>
      </c>
      <c r="P5" s="528" t="s">
        <v>280</v>
      </c>
      <c r="Q5" s="529" t="s">
        <v>281</v>
      </c>
    </row>
    <row r="6" spans="1:17" ht="14.4" customHeight="1" x14ac:dyDescent="0.3">
      <c r="A6" s="534" t="s">
        <v>765</v>
      </c>
      <c r="B6" s="540"/>
      <c r="C6" s="489"/>
      <c r="D6" s="489"/>
      <c r="E6" s="490"/>
      <c r="F6" s="537"/>
      <c r="G6" s="508"/>
      <c r="H6" s="508"/>
      <c r="I6" s="543"/>
      <c r="J6" s="540"/>
      <c r="K6" s="489"/>
      <c r="L6" s="489"/>
      <c r="M6" s="490"/>
      <c r="N6" s="537"/>
      <c r="O6" s="508"/>
      <c r="P6" s="508"/>
      <c r="Q6" s="530"/>
    </row>
    <row r="7" spans="1:17" ht="14.4" customHeight="1" x14ac:dyDescent="0.3">
      <c r="A7" s="535" t="s">
        <v>766</v>
      </c>
      <c r="B7" s="541">
        <v>186</v>
      </c>
      <c r="C7" s="495">
        <v>1</v>
      </c>
      <c r="D7" s="495"/>
      <c r="E7" s="496"/>
      <c r="F7" s="538">
        <v>0.99465240641711228</v>
      </c>
      <c r="G7" s="531">
        <v>5.3475935828877002E-3</v>
      </c>
      <c r="H7" s="531">
        <v>0</v>
      </c>
      <c r="I7" s="544">
        <v>0</v>
      </c>
      <c r="J7" s="541">
        <v>40</v>
      </c>
      <c r="K7" s="495">
        <v>1</v>
      </c>
      <c r="L7" s="495"/>
      <c r="M7" s="496"/>
      <c r="N7" s="538">
        <v>0.97560975609756095</v>
      </c>
      <c r="O7" s="531">
        <v>2.4390243902439025E-2</v>
      </c>
      <c r="P7" s="531">
        <v>0</v>
      </c>
      <c r="Q7" s="532">
        <v>0</v>
      </c>
    </row>
    <row r="8" spans="1:17" ht="14.4" customHeight="1" x14ac:dyDescent="0.3">
      <c r="A8" s="535" t="s">
        <v>767</v>
      </c>
      <c r="B8" s="541">
        <v>108</v>
      </c>
      <c r="C8" s="495">
        <v>4</v>
      </c>
      <c r="D8" s="495"/>
      <c r="E8" s="496"/>
      <c r="F8" s="538">
        <v>0.9642857142857143</v>
      </c>
      <c r="G8" s="531">
        <v>3.5714285714285712E-2</v>
      </c>
      <c r="H8" s="531">
        <v>0</v>
      </c>
      <c r="I8" s="544">
        <v>0</v>
      </c>
      <c r="J8" s="541">
        <v>29</v>
      </c>
      <c r="K8" s="495">
        <v>3</v>
      </c>
      <c r="L8" s="495"/>
      <c r="M8" s="496"/>
      <c r="N8" s="538">
        <v>0.90625</v>
      </c>
      <c r="O8" s="531">
        <v>9.375E-2</v>
      </c>
      <c r="P8" s="531">
        <v>0</v>
      </c>
      <c r="Q8" s="532">
        <v>0</v>
      </c>
    </row>
    <row r="9" spans="1:17" ht="14.4" customHeight="1" thickBot="1" x14ac:dyDescent="0.35">
      <c r="A9" s="536" t="s">
        <v>768</v>
      </c>
      <c r="B9" s="542">
        <v>6</v>
      </c>
      <c r="C9" s="501"/>
      <c r="D9" s="501"/>
      <c r="E9" s="502"/>
      <c r="F9" s="539">
        <v>1</v>
      </c>
      <c r="G9" s="509">
        <v>0</v>
      </c>
      <c r="H9" s="509">
        <v>0</v>
      </c>
      <c r="I9" s="545">
        <v>0</v>
      </c>
      <c r="J9" s="542">
        <v>3</v>
      </c>
      <c r="K9" s="501"/>
      <c r="L9" s="501"/>
      <c r="M9" s="502"/>
      <c r="N9" s="539">
        <v>1</v>
      </c>
      <c r="O9" s="509">
        <v>0</v>
      </c>
      <c r="P9" s="509">
        <v>0</v>
      </c>
      <c r="Q9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81" t="s">
        <v>147</v>
      </c>
      <c r="B1" s="381"/>
      <c r="C1" s="381"/>
      <c r="D1" s="381"/>
      <c r="E1" s="381"/>
      <c r="F1" s="381"/>
      <c r="G1" s="381"/>
      <c r="H1" s="381"/>
      <c r="I1" s="344"/>
      <c r="J1" s="344"/>
      <c r="K1" s="344"/>
      <c r="L1" s="344"/>
    </row>
    <row r="2" spans="1:14" ht="14.4" customHeight="1" thickBot="1" x14ac:dyDescent="0.35">
      <c r="A2" s="250" t="s">
        <v>289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8" t="s">
        <v>15</v>
      </c>
      <c r="D3" s="397"/>
      <c r="E3" s="397" t="s">
        <v>16</v>
      </c>
      <c r="F3" s="397"/>
      <c r="G3" s="397"/>
      <c r="H3" s="397"/>
      <c r="I3" s="397" t="s">
        <v>158</v>
      </c>
      <c r="J3" s="397"/>
      <c r="K3" s="397"/>
      <c r="L3" s="399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29</v>
      </c>
      <c r="B5" s="474" t="s">
        <v>486</v>
      </c>
      <c r="C5" s="477">
        <v>485464.04000000004</v>
      </c>
      <c r="D5" s="477">
        <v>1436</v>
      </c>
      <c r="E5" s="477">
        <v>317470.91000000009</v>
      </c>
      <c r="F5" s="546">
        <v>0.65395350395057084</v>
      </c>
      <c r="G5" s="477">
        <v>870</v>
      </c>
      <c r="H5" s="546">
        <v>0.60584958217270191</v>
      </c>
      <c r="I5" s="477">
        <v>167993.13</v>
      </c>
      <c r="J5" s="546">
        <v>0.34604649604942933</v>
      </c>
      <c r="K5" s="477">
        <v>566</v>
      </c>
      <c r="L5" s="546">
        <v>0.39415041782729804</v>
      </c>
      <c r="M5" s="477" t="s">
        <v>69</v>
      </c>
      <c r="N5" s="164"/>
    </row>
    <row r="6" spans="1:14" ht="14.4" customHeight="1" x14ac:dyDescent="0.3">
      <c r="A6" s="473">
        <v>29</v>
      </c>
      <c r="B6" s="474" t="s">
        <v>769</v>
      </c>
      <c r="C6" s="477">
        <v>166419.68000000008</v>
      </c>
      <c r="D6" s="477">
        <v>841</v>
      </c>
      <c r="E6" s="477">
        <v>97369.030000000057</v>
      </c>
      <c r="F6" s="546">
        <v>0.58508122356682823</v>
      </c>
      <c r="G6" s="477">
        <v>486</v>
      </c>
      <c r="H6" s="546">
        <v>0.57788347205707491</v>
      </c>
      <c r="I6" s="477">
        <v>69050.650000000023</v>
      </c>
      <c r="J6" s="546">
        <v>0.41491877643317177</v>
      </c>
      <c r="K6" s="477">
        <v>355</v>
      </c>
      <c r="L6" s="546">
        <v>0.42211652794292509</v>
      </c>
      <c r="M6" s="477" t="s">
        <v>1</v>
      </c>
      <c r="N6" s="164"/>
    </row>
    <row r="7" spans="1:14" ht="14.4" customHeight="1" x14ac:dyDescent="0.3">
      <c r="A7" s="473">
        <v>29</v>
      </c>
      <c r="B7" s="474" t="s">
        <v>770</v>
      </c>
      <c r="C7" s="477">
        <v>319044.36</v>
      </c>
      <c r="D7" s="477">
        <v>595</v>
      </c>
      <c r="E7" s="477">
        <v>220101.88000000003</v>
      </c>
      <c r="F7" s="546">
        <v>0.68987861123763494</v>
      </c>
      <c r="G7" s="477">
        <v>384</v>
      </c>
      <c r="H7" s="546">
        <v>0.64537815126050424</v>
      </c>
      <c r="I7" s="477">
        <v>98942.479999999981</v>
      </c>
      <c r="J7" s="546">
        <v>0.31012138876236517</v>
      </c>
      <c r="K7" s="477">
        <v>211</v>
      </c>
      <c r="L7" s="546">
        <v>0.35462184873949582</v>
      </c>
      <c r="M7" s="477" t="s">
        <v>1</v>
      </c>
      <c r="N7" s="164"/>
    </row>
    <row r="8" spans="1:14" ht="14.4" customHeight="1" x14ac:dyDescent="0.3">
      <c r="A8" s="473" t="s">
        <v>485</v>
      </c>
      <c r="B8" s="474" t="s">
        <v>3</v>
      </c>
      <c r="C8" s="477">
        <v>485464.04000000004</v>
      </c>
      <c r="D8" s="477">
        <v>1436</v>
      </c>
      <c r="E8" s="477">
        <v>317470.91000000009</v>
      </c>
      <c r="F8" s="546">
        <v>0.65395350395057084</v>
      </c>
      <c r="G8" s="477">
        <v>870</v>
      </c>
      <c r="H8" s="546">
        <v>0.60584958217270191</v>
      </c>
      <c r="I8" s="477">
        <v>167993.13</v>
      </c>
      <c r="J8" s="546">
        <v>0.34604649604942933</v>
      </c>
      <c r="K8" s="477">
        <v>566</v>
      </c>
      <c r="L8" s="546">
        <v>0.39415041782729804</v>
      </c>
      <c r="M8" s="477" t="s">
        <v>492</v>
      </c>
      <c r="N8" s="164"/>
    </row>
    <row r="10" spans="1:14" ht="14.4" customHeight="1" x14ac:dyDescent="0.3">
      <c r="A10" s="473">
        <v>29</v>
      </c>
      <c r="B10" s="474" t="s">
        <v>486</v>
      </c>
      <c r="C10" s="477" t="s">
        <v>487</v>
      </c>
      <c r="D10" s="477" t="s">
        <v>487</v>
      </c>
      <c r="E10" s="477" t="s">
        <v>487</v>
      </c>
      <c r="F10" s="546" t="s">
        <v>487</v>
      </c>
      <c r="G10" s="477" t="s">
        <v>487</v>
      </c>
      <c r="H10" s="546" t="s">
        <v>487</v>
      </c>
      <c r="I10" s="477" t="s">
        <v>487</v>
      </c>
      <c r="J10" s="546" t="s">
        <v>487</v>
      </c>
      <c r="K10" s="477" t="s">
        <v>487</v>
      </c>
      <c r="L10" s="546" t="s">
        <v>487</v>
      </c>
      <c r="M10" s="477" t="s">
        <v>69</v>
      </c>
      <c r="N10" s="164"/>
    </row>
    <row r="11" spans="1:14" ht="14.4" customHeight="1" x14ac:dyDescent="0.3">
      <c r="A11" s="473">
        <v>89301292</v>
      </c>
      <c r="B11" s="474" t="s">
        <v>769</v>
      </c>
      <c r="C11" s="477">
        <v>166419.68000000008</v>
      </c>
      <c r="D11" s="477">
        <v>841</v>
      </c>
      <c r="E11" s="477">
        <v>97369.030000000057</v>
      </c>
      <c r="F11" s="546">
        <v>0.58508122356682823</v>
      </c>
      <c r="G11" s="477">
        <v>486</v>
      </c>
      <c r="H11" s="546">
        <v>0.57788347205707491</v>
      </c>
      <c r="I11" s="477">
        <v>69050.650000000023</v>
      </c>
      <c r="J11" s="546">
        <v>0.41491877643317177</v>
      </c>
      <c r="K11" s="477">
        <v>355</v>
      </c>
      <c r="L11" s="546">
        <v>0.42211652794292509</v>
      </c>
      <c r="M11" s="477" t="s">
        <v>1</v>
      </c>
      <c r="N11" s="164"/>
    </row>
    <row r="12" spans="1:14" ht="14.4" customHeight="1" x14ac:dyDescent="0.3">
      <c r="A12" s="473">
        <v>89301292</v>
      </c>
      <c r="B12" s="474" t="s">
        <v>770</v>
      </c>
      <c r="C12" s="477">
        <v>319044.36</v>
      </c>
      <c r="D12" s="477">
        <v>595</v>
      </c>
      <c r="E12" s="477">
        <v>220101.88000000003</v>
      </c>
      <c r="F12" s="546">
        <v>0.68987861123763494</v>
      </c>
      <c r="G12" s="477">
        <v>384</v>
      </c>
      <c r="H12" s="546">
        <v>0.64537815126050424</v>
      </c>
      <c r="I12" s="477">
        <v>98942.479999999981</v>
      </c>
      <c r="J12" s="546">
        <v>0.31012138876236517</v>
      </c>
      <c r="K12" s="477">
        <v>211</v>
      </c>
      <c r="L12" s="546">
        <v>0.35462184873949582</v>
      </c>
      <c r="M12" s="477" t="s">
        <v>1</v>
      </c>
      <c r="N12" s="164"/>
    </row>
    <row r="13" spans="1:14" ht="14.4" customHeight="1" x14ac:dyDescent="0.3">
      <c r="A13" s="473" t="s">
        <v>771</v>
      </c>
      <c r="B13" s="474" t="s">
        <v>772</v>
      </c>
      <c r="C13" s="477">
        <v>485464.04000000004</v>
      </c>
      <c r="D13" s="477">
        <v>1436</v>
      </c>
      <c r="E13" s="477">
        <v>317470.91000000009</v>
      </c>
      <c r="F13" s="546">
        <v>0.65395350395057084</v>
      </c>
      <c r="G13" s="477">
        <v>870</v>
      </c>
      <c r="H13" s="546">
        <v>0.60584958217270191</v>
      </c>
      <c r="I13" s="477">
        <v>167993.13</v>
      </c>
      <c r="J13" s="546">
        <v>0.34604649604942933</v>
      </c>
      <c r="K13" s="477">
        <v>566</v>
      </c>
      <c r="L13" s="546">
        <v>0.39415041782729804</v>
      </c>
      <c r="M13" s="477" t="s">
        <v>496</v>
      </c>
      <c r="N13" s="164"/>
    </row>
    <row r="14" spans="1:14" ht="14.4" customHeight="1" x14ac:dyDescent="0.3">
      <c r="A14" s="473" t="s">
        <v>487</v>
      </c>
      <c r="B14" s="474" t="s">
        <v>487</v>
      </c>
      <c r="C14" s="477" t="s">
        <v>487</v>
      </c>
      <c r="D14" s="477" t="s">
        <v>487</v>
      </c>
      <c r="E14" s="477" t="s">
        <v>487</v>
      </c>
      <c r="F14" s="546" t="s">
        <v>487</v>
      </c>
      <c r="G14" s="477" t="s">
        <v>487</v>
      </c>
      <c r="H14" s="546" t="s">
        <v>487</v>
      </c>
      <c r="I14" s="477" t="s">
        <v>487</v>
      </c>
      <c r="J14" s="546" t="s">
        <v>487</v>
      </c>
      <c r="K14" s="477" t="s">
        <v>487</v>
      </c>
      <c r="L14" s="546" t="s">
        <v>487</v>
      </c>
      <c r="M14" s="477" t="s">
        <v>497</v>
      </c>
      <c r="N14" s="164"/>
    </row>
    <row r="15" spans="1:14" ht="14.4" customHeight="1" x14ac:dyDescent="0.3">
      <c r="A15" s="473" t="s">
        <v>485</v>
      </c>
      <c r="B15" s="474" t="s">
        <v>491</v>
      </c>
      <c r="C15" s="477">
        <v>485464.04000000004</v>
      </c>
      <c r="D15" s="477">
        <v>1436</v>
      </c>
      <c r="E15" s="477">
        <v>317470.91000000009</v>
      </c>
      <c r="F15" s="546">
        <v>0.65395350395057084</v>
      </c>
      <c r="G15" s="477">
        <v>870</v>
      </c>
      <c r="H15" s="546">
        <v>0.60584958217270191</v>
      </c>
      <c r="I15" s="477">
        <v>167993.13</v>
      </c>
      <c r="J15" s="546">
        <v>0.34604649604942933</v>
      </c>
      <c r="K15" s="477">
        <v>566</v>
      </c>
      <c r="L15" s="546">
        <v>0.39415041782729804</v>
      </c>
      <c r="M15" s="477" t="s">
        <v>492</v>
      </c>
      <c r="N15" s="16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81" t="s">
        <v>159</v>
      </c>
      <c r="B1" s="381"/>
      <c r="C1" s="381"/>
      <c r="D1" s="381"/>
      <c r="E1" s="381"/>
      <c r="F1" s="381"/>
      <c r="G1" s="381"/>
      <c r="H1" s="381"/>
      <c r="I1" s="381"/>
      <c r="J1" s="344"/>
      <c r="K1" s="344"/>
      <c r="L1" s="344"/>
      <c r="M1" s="344"/>
    </row>
    <row r="2" spans="1:13" ht="14.4" customHeight="1" thickBot="1" x14ac:dyDescent="0.35">
      <c r="A2" s="250" t="s">
        <v>289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8" t="s">
        <v>15</v>
      </c>
      <c r="C3" s="400"/>
      <c r="D3" s="397"/>
      <c r="E3" s="156"/>
      <c r="F3" s="397" t="s">
        <v>16</v>
      </c>
      <c r="G3" s="397"/>
      <c r="H3" s="397"/>
      <c r="I3" s="397"/>
      <c r="J3" s="397" t="s">
        <v>158</v>
      </c>
      <c r="K3" s="397"/>
      <c r="L3" s="397"/>
      <c r="M3" s="399"/>
    </row>
    <row r="4" spans="1:13" ht="14.4" customHeight="1" thickBot="1" x14ac:dyDescent="0.35">
      <c r="A4" s="524" t="s">
        <v>144</v>
      </c>
      <c r="B4" s="525" t="s">
        <v>19</v>
      </c>
      <c r="C4" s="550"/>
      <c r="D4" s="525" t="s">
        <v>20</v>
      </c>
      <c r="E4" s="550"/>
      <c r="F4" s="525" t="s">
        <v>19</v>
      </c>
      <c r="G4" s="528" t="s">
        <v>2</v>
      </c>
      <c r="H4" s="525" t="s">
        <v>20</v>
      </c>
      <c r="I4" s="528" t="s">
        <v>2</v>
      </c>
      <c r="J4" s="525" t="s">
        <v>19</v>
      </c>
      <c r="K4" s="528" t="s">
        <v>2</v>
      </c>
      <c r="L4" s="525" t="s">
        <v>20</v>
      </c>
      <c r="M4" s="529" t="s">
        <v>2</v>
      </c>
    </row>
    <row r="5" spans="1:13" ht="14.4" customHeight="1" x14ac:dyDescent="0.3">
      <c r="A5" s="547" t="s">
        <v>773</v>
      </c>
      <c r="B5" s="540">
        <v>70723.310000000012</v>
      </c>
      <c r="C5" s="486">
        <v>1</v>
      </c>
      <c r="D5" s="551">
        <v>226</v>
      </c>
      <c r="E5" s="522" t="s">
        <v>773</v>
      </c>
      <c r="F5" s="540">
        <v>42361.950000000012</v>
      </c>
      <c r="G5" s="508">
        <v>0.59898143907574464</v>
      </c>
      <c r="H5" s="489">
        <v>135</v>
      </c>
      <c r="I5" s="530">
        <v>0.59734513274336287</v>
      </c>
      <c r="J5" s="556">
        <v>28361.360000000004</v>
      </c>
      <c r="K5" s="508">
        <v>0.40101856092425536</v>
      </c>
      <c r="L5" s="489">
        <v>91</v>
      </c>
      <c r="M5" s="530">
        <v>0.40265486725663718</v>
      </c>
    </row>
    <row r="6" spans="1:13" ht="14.4" customHeight="1" x14ac:dyDescent="0.3">
      <c r="A6" s="548" t="s">
        <v>774</v>
      </c>
      <c r="B6" s="541">
        <v>32568.45</v>
      </c>
      <c r="C6" s="492">
        <v>1</v>
      </c>
      <c r="D6" s="552">
        <v>105</v>
      </c>
      <c r="E6" s="554" t="s">
        <v>774</v>
      </c>
      <c r="F6" s="541">
        <v>23067.31</v>
      </c>
      <c r="G6" s="531">
        <v>0.708271655543939</v>
      </c>
      <c r="H6" s="495">
        <v>65</v>
      </c>
      <c r="I6" s="532">
        <v>0.61904761904761907</v>
      </c>
      <c r="J6" s="557">
        <v>9501.14</v>
      </c>
      <c r="K6" s="531">
        <v>0.291728344456061</v>
      </c>
      <c r="L6" s="495">
        <v>40</v>
      </c>
      <c r="M6" s="532">
        <v>0.38095238095238093</v>
      </c>
    </row>
    <row r="7" spans="1:13" ht="14.4" customHeight="1" x14ac:dyDescent="0.3">
      <c r="A7" s="548" t="s">
        <v>775</v>
      </c>
      <c r="B7" s="541">
        <v>62962.590000000011</v>
      </c>
      <c r="C7" s="492">
        <v>1</v>
      </c>
      <c r="D7" s="552">
        <v>179</v>
      </c>
      <c r="E7" s="554" t="s">
        <v>775</v>
      </c>
      <c r="F7" s="541">
        <v>50010.94000000001</v>
      </c>
      <c r="G7" s="531">
        <v>0.79429610503633985</v>
      </c>
      <c r="H7" s="495">
        <v>113</v>
      </c>
      <c r="I7" s="532">
        <v>0.63128491620111726</v>
      </c>
      <c r="J7" s="557">
        <v>12951.649999999998</v>
      </c>
      <c r="K7" s="531">
        <v>0.20570389496366009</v>
      </c>
      <c r="L7" s="495">
        <v>66</v>
      </c>
      <c r="M7" s="532">
        <v>0.36871508379888268</v>
      </c>
    </row>
    <row r="8" spans="1:13" ht="14.4" customHeight="1" x14ac:dyDescent="0.3">
      <c r="A8" s="548" t="s">
        <v>776</v>
      </c>
      <c r="B8" s="541">
        <v>41648.379999999997</v>
      </c>
      <c r="C8" s="492">
        <v>1</v>
      </c>
      <c r="D8" s="552">
        <v>192</v>
      </c>
      <c r="E8" s="554" t="s">
        <v>776</v>
      </c>
      <c r="F8" s="541">
        <v>24988.479999999996</v>
      </c>
      <c r="G8" s="531">
        <v>0.59998684222531584</v>
      </c>
      <c r="H8" s="495">
        <v>133</v>
      </c>
      <c r="I8" s="532">
        <v>0.69270833333333337</v>
      </c>
      <c r="J8" s="557">
        <v>16659.900000000001</v>
      </c>
      <c r="K8" s="531">
        <v>0.40001315777468421</v>
      </c>
      <c r="L8" s="495">
        <v>59</v>
      </c>
      <c r="M8" s="532">
        <v>0.30729166666666669</v>
      </c>
    </row>
    <row r="9" spans="1:13" ht="14.4" customHeight="1" x14ac:dyDescent="0.3">
      <c r="A9" s="548" t="s">
        <v>777</v>
      </c>
      <c r="B9" s="541">
        <v>54347.44000000001</v>
      </c>
      <c r="C9" s="492">
        <v>1</v>
      </c>
      <c r="D9" s="552">
        <v>142</v>
      </c>
      <c r="E9" s="554" t="s">
        <v>777</v>
      </c>
      <c r="F9" s="541">
        <v>39513.340000000011</v>
      </c>
      <c r="G9" s="531">
        <v>0.72705062096761142</v>
      </c>
      <c r="H9" s="495">
        <v>91</v>
      </c>
      <c r="I9" s="532">
        <v>0.64084507042253525</v>
      </c>
      <c r="J9" s="557">
        <v>14834.1</v>
      </c>
      <c r="K9" s="531">
        <v>0.27294937903238858</v>
      </c>
      <c r="L9" s="495">
        <v>51</v>
      </c>
      <c r="M9" s="532">
        <v>0.35915492957746481</v>
      </c>
    </row>
    <row r="10" spans="1:13" ht="14.4" customHeight="1" x14ac:dyDescent="0.3">
      <c r="A10" s="548" t="s">
        <v>778</v>
      </c>
      <c r="B10" s="541">
        <v>11859.220000000001</v>
      </c>
      <c r="C10" s="492">
        <v>1</v>
      </c>
      <c r="D10" s="552">
        <v>71</v>
      </c>
      <c r="E10" s="554" t="s">
        <v>778</v>
      </c>
      <c r="F10" s="541">
        <v>7429.0000000000009</v>
      </c>
      <c r="G10" s="531">
        <v>0.62643242978880564</v>
      </c>
      <c r="H10" s="495">
        <v>37</v>
      </c>
      <c r="I10" s="532">
        <v>0.52112676056338025</v>
      </c>
      <c r="J10" s="557">
        <v>4430.22</v>
      </c>
      <c r="K10" s="531">
        <v>0.3735675702111943</v>
      </c>
      <c r="L10" s="495">
        <v>34</v>
      </c>
      <c r="M10" s="532">
        <v>0.47887323943661969</v>
      </c>
    </row>
    <row r="11" spans="1:13" ht="14.4" customHeight="1" x14ac:dyDescent="0.3">
      <c r="A11" s="548" t="s">
        <v>779</v>
      </c>
      <c r="B11" s="541">
        <v>88488.3</v>
      </c>
      <c r="C11" s="492">
        <v>1</v>
      </c>
      <c r="D11" s="552">
        <v>192</v>
      </c>
      <c r="E11" s="554" t="s">
        <v>779</v>
      </c>
      <c r="F11" s="541">
        <v>52782.02</v>
      </c>
      <c r="G11" s="531">
        <v>0.5964858631028056</v>
      </c>
      <c r="H11" s="495">
        <v>104</v>
      </c>
      <c r="I11" s="532">
        <v>0.54166666666666663</v>
      </c>
      <c r="J11" s="557">
        <v>35706.280000000006</v>
      </c>
      <c r="K11" s="531">
        <v>0.4035141368971944</v>
      </c>
      <c r="L11" s="495">
        <v>88</v>
      </c>
      <c r="M11" s="532">
        <v>0.45833333333333331</v>
      </c>
    </row>
    <row r="12" spans="1:13" ht="14.4" customHeight="1" thickBot="1" x14ac:dyDescent="0.35">
      <c r="A12" s="549" t="s">
        <v>780</v>
      </c>
      <c r="B12" s="542">
        <v>122866.35000000003</v>
      </c>
      <c r="C12" s="498">
        <v>1</v>
      </c>
      <c r="D12" s="553">
        <v>329</v>
      </c>
      <c r="E12" s="555" t="s">
        <v>780</v>
      </c>
      <c r="F12" s="542">
        <v>77317.870000000024</v>
      </c>
      <c r="G12" s="509">
        <v>0.62928434026077928</v>
      </c>
      <c r="H12" s="501">
        <v>192</v>
      </c>
      <c r="I12" s="533">
        <v>0.5835866261398176</v>
      </c>
      <c r="J12" s="558">
        <v>45548.480000000003</v>
      </c>
      <c r="K12" s="509">
        <v>0.3707156597392206</v>
      </c>
      <c r="L12" s="501">
        <v>137</v>
      </c>
      <c r="M12" s="533">
        <v>0.41641337386018235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3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72" t="s">
        <v>1565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50" t="s">
        <v>289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6" t="s">
        <v>136</v>
      </c>
      <c r="L3" s="407"/>
      <c r="M3" s="66">
        <f>SUBTOTAL(9,M7:M1048576)</f>
        <v>485464.03999999957</v>
      </c>
      <c r="N3" s="66">
        <f>SUBTOTAL(9,N7:N1048576)</f>
        <v>2047</v>
      </c>
      <c r="O3" s="66">
        <f>SUBTOTAL(9,O7:O1048576)</f>
        <v>1436</v>
      </c>
      <c r="P3" s="66">
        <f>SUBTOTAL(9,P7:P1048576)</f>
        <v>317470.90999999986</v>
      </c>
      <c r="Q3" s="67">
        <f>IF(M3=0,0,P3/M3)</f>
        <v>0.65395350395057095</v>
      </c>
      <c r="R3" s="66">
        <f>SUBTOTAL(9,R7:R1048576)</f>
        <v>1242</v>
      </c>
      <c r="S3" s="67">
        <f>IF(N3=0,0,R3/N3)</f>
        <v>0.6067415730337079</v>
      </c>
      <c r="T3" s="66">
        <f>SUBTOTAL(9,T7:T1048576)</f>
        <v>870</v>
      </c>
      <c r="U3" s="68">
        <f>IF(O3=0,0,T3/O3)</f>
        <v>0.60584958217270191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8" t="s">
        <v>15</v>
      </c>
      <c r="N4" s="409"/>
      <c r="O4" s="409"/>
      <c r="P4" s="410" t="s">
        <v>21</v>
      </c>
      <c r="Q4" s="409"/>
      <c r="R4" s="409"/>
      <c r="S4" s="409"/>
      <c r="T4" s="409"/>
      <c r="U4" s="411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1" t="s">
        <v>22</v>
      </c>
      <c r="Q5" s="402"/>
      <c r="R5" s="401" t="s">
        <v>13</v>
      </c>
      <c r="S5" s="402"/>
      <c r="T5" s="401" t="s">
        <v>20</v>
      </c>
      <c r="U5" s="403"/>
    </row>
    <row r="6" spans="1:21" s="223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161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29</v>
      </c>
      <c r="B7" s="565" t="s">
        <v>486</v>
      </c>
      <c r="C7" s="565">
        <v>89301292</v>
      </c>
      <c r="D7" s="566" t="s">
        <v>1564</v>
      </c>
      <c r="E7" s="567" t="s">
        <v>773</v>
      </c>
      <c r="F7" s="565" t="s">
        <v>769</v>
      </c>
      <c r="G7" s="565" t="s">
        <v>781</v>
      </c>
      <c r="H7" s="565" t="s">
        <v>487</v>
      </c>
      <c r="I7" s="565" t="s">
        <v>782</v>
      </c>
      <c r="J7" s="565" t="s">
        <v>783</v>
      </c>
      <c r="K7" s="565" t="s">
        <v>784</v>
      </c>
      <c r="L7" s="568">
        <v>0</v>
      </c>
      <c r="M7" s="568">
        <v>0</v>
      </c>
      <c r="N7" s="565">
        <v>1</v>
      </c>
      <c r="O7" s="569">
        <v>0.5</v>
      </c>
      <c r="P7" s="568">
        <v>0</v>
      </c>
      <c r="Q7" s="570"/>
      <c r="R7" s="565">
        <v>1</v>
      </c>
      <c r="S7" s="570">
        <v>1</v>
      </c>
      <c r="T7" s="569">
        <v>0.5</v>
      </c>
      <c r="U7" s="135">
        <v>1</v>
      </c>
    </row>
    <row r="8" spans="1:21" ht="14.4" customHeight="1" x14ac:dyDescent="0.3">
      <c r="A8" s="571">
        <v>29</v>
      </c>
      <c r="B8" s="572" t="s">
        <v>486</v>
      </c>
      <c r="C8" s="572">
        <v>89301292</v>
      </c>
      <c r="D8" s="573" t="s">
        <v>1564</v>
      </c>
      <c r="E8" s="574" t="s">
        <v>773</v>
      </c>
      <c r="F8" s="572" t="s">
        <v>769</v>
      </c>
      <c r="G8" s="572" t="s">
        <v>781</v>
      </c>
      <c r="H8" s="572" t="s">
        <v>487</v>
      </c>
      <c r="I8" s="572" t="s">
        <v>785</v>
      </c>
      <c r="J8" s="572" t="s">
        <v>783</v>
      </c>
      <c r="K8" s="572" t="s">
        <v>786</v>
      </c>
      <c r="L8" s="575">
        <v>333.31</v>
      </c>
      <c r="M8" s="575">
        <v>333.31</v>
      </c>
      <c r="N8" s="572">
        <v>1</v>
      </c>
      <c r="O8" s="576">
        <v>1</v>
      </c>
      <c r="P8" s="575">
        <v>333.31</v>
      </c>
      <c r="Q8" s="577">
        <v>1</v>
      </c>
      <c r="R8" s="572">
        <v>1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29</v>
      </c>
      <c r="B9" s="572" t="s">
        <v>486</v>
      </c>
      <c r="C9" s="572">
        <v>89301292</v>
      </c>
      <c r="D9" s="573" t="s">
        <v>1564</v>
      </c>
      <c r="E9" s="574" t="s">
        <v>773</v>
      </c>
      <c r="F9" s="572" t="s">
        <v>769</v>
      </c>
      <c r="G9" s="572" t="s">
        <v>781</v>
      </c>
      <c r="H9" s="572" t="s">
        <v>487</v>
      </c>
      <c r="I9" s="572" t="s">
        <v>785</v>
      </c>
      <c r="J9" s="572" t="s">
        <v>783</v>
      </c>
      <c r="K9" s="572" t="s">
        <v>786</v>
      </c>
      <c r="L9" s="575">
        <v>156.86000000000001</v>
      </c>
      <c r="M9" s="575">
        <v>1254.8800000000001</v>
      </c>
      <c r="N9" s="572">
        <v>8</v>
      </c>
      <c r="O9" s="576">
        <v>4.5</v>
      </c>
      <c r="P9" s="575">
        <v>627.44000000000005</v>
      </c>
      <c r="Q9" s="577">
        <v>0.5</v>
      </c>
      <c r="R9" s="572">
        <v>4</v>
      </c>
      <c r="S9" s="577">
        <v>0.5</v>
      </c>
      <c r="T9" s="576">
        <v>2</v>
      </c>
      <c r="U9" s="578">
        <v>0.44444444444444442</v>
      </c>
    </row>
    <row r="10" spans="1:21" ht="14.4" customHeight="1" x14ac:dyDescent="0.3">
      <c r="A10" s="571">
        <v>29</v>
      </c>
      <c r="B10" s="572" t="s">
        <v>486</v>
      </c>
      <c r="C10" s="572">
        <v>89301292</v>
      </c>
      <c r="D10" s="573" t="s">
        <v>1564</v>
      </c>
      <c r="E10" s="574" t="s">
        <v>773</v>
      </c>
      <c r="F10" s="572" t="s">
        <v>769</v>
      </c>
      <c r="G10" s="572" t="s">
        <v>787</v>
      </c>
      <c r="H10" s="572" t="s">
        <v>487</v>
      </c>
      <c r="I10" s="572" t="s">
        <v>788</v>
      </c>
      <c r="J10" s="572" t="s">
        <v>602</v>
      </c>
      <c r="K10" s="572" t="s">
        <v>789</v>
      </c>
      <c r="L10" s="575">
        <v>0</v>
      </c>
      <c r="M10" s="575">
        <v>0</v>
      </c>
      <c r="N10" s="572">
        <v>3</v>
      </c>
      <c r="O10" s="576">
        <v>3</v>
      </c>
      <c r="P10" s="575">
        <v>0</v>
      </c>
      <c r="Q10" s="577"/>
      <c r="R10" s="572">
        <v>3</v>
      </c>
      <c r="S10" s="577">
        <v>1</v>
      </c>
      <c r="T10" s="576">
        <v>3</v>
      </c>
      <c r="U10" s="578">
        <v>1</v>
      </c>
    </row>
    <row r="11" spans="1:21" ht="14.4" customHeight="1" x14ac:dyDescent="0.3">
      <c r="A11" s="571">
        <v>29</v>
      </c>
      <c r="B11" s="572" t="s">
        <v>486</v>
      </c>
      <c r="C11" s="572">
        <v>89301292</v>
      </c>
      <c r="D11" s="573" t="s">
        <v>1564</v>
      </c>
      <c r="E11" s="574" t="s">
        <v>773</v>
      </c>
      <c r="F11" s="572" t="s">
        <v>769</v>
      </c>
      <c r="G11" s="572" t="s">
        <v>787</v>
      </c>
      <c r="H11" s="572" t="s">
        <v>487</v>
      </c>
      <c r="I11" s="572" t="s">
        <v>788</v>
      </c>
      <c r="J11" s="572" t="s">
        <v>602</v>
      </c>
      <c r="K11" s="572" t="s">
        <v>789</v>
      </c>
      <c r="L11" s="575">
        <v>44.1</v>
      </c>
      <c r="M11" s="575">
        <v>44.1</v>
      </c>
      <c r="N11" s="572">
        <v>1</v>
      </c>
      <c r="O11" s="576">
        <v>1</v>
      </c>
      <c r="P11" s="575">
        <v>44.1</v>
      </c>
      <c r="Q11" s="577">
        <v>1</v>
      </c>
      <c r="R11" s="572">
        <v>1</v>
      </c>
      <c r="S11" s="577">
        <v>1</v>
      </c>
      <c r="T11" s="576">
        <v>1</v>
      </c>
      <c r="U11" s="578">
        <v>1</v>
      </c>
    </row>
    <row r="12" spans="1:21" ht="14.4" customHeight="1" x14ac:dyDescent="0.3">
      <c r="A12" s="571">
        <v>29</v>
      </c>
      <c r="B12" s="572" t="s">
        <v>486</v>
      </c>
      <c r="C12" s="572">
        <v>89301292</v>
      </c>
      <c r="D12" s="573" t="s">
        <v>1564</v>
      </c>
      <c r="E12" s="574" t="s">
        <v>773</v>
      </c>
      <c r="F12" s="572" t="s">
        <v>769</v>
      </c>
      <c r="G12" s="572" t="s">
        <v>787</v>
      </c>
      <c r="H12" s="572" t="s">
        <v>487</v>
      </c>
      <c r="I12" s="572" t="s">
        <v>788</v>
      </c>
      <c r="J12" s="572" t="s">
        <v>602</v>
      </c>
      <c r="K12" s="572" t="s">
        <v>789</v>
      </c>
      <c r="L12" s="575">
        <v>55.22</v>
      </c>
      <c r="M12" s="575">
        <v>55.22</v>
      </c>
      <c r="N12" s="572">
        <v>1</v>
      </c>
      <c r="O12" s="576">
        <v>1</v>
      </c>
      <c r="P12" s="575">
        <v>55.22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29</v>
      </c>
      <c r="B13" s="572" t="s">
        <v>486</v>
      </c>
      <c r="C13" s="572">
        <v>89301292</v>
      </c>
      <c r="D13" s="573" t="s">
        <v>1564</v>
      </c>
      <c r="E13" s="574" t="s">
        <v>773</v>
      </c>
      <c r="F13" s="572" t="s">
        <v>769</v>
      </c>
      <c r="G13" s="572" t="s">
        <v>787</v>
      </c>
      <c r="H13" s="572" t="s">
        <v>487</v>
      </c>
      <c r="I13" s="572" t="s">
        <v>601</v>
      </c>
      <c r="J13" s="572" t="s">
        <v>602</v>
      </c>
      <c r="K13" s="572" t="s">
        <v>790</v>
      </c>
      <c r="L13" s="575">
        <v>276.08</v>
      </c>
      <c r="M13" s="575">
        <v>552.16</v>
      </c>
      <c r="N13" s="572">
        <v>2</v>
      </c>
      <c r="O13" s="576">
        <v>2</v>
      </c>
      <c r="P13" s="575">
        <v>552.16</v>
      </c>
      <c r="Q13" s="577">
        <v>1</v>
      </c>
      <c r="R13" s="572">
        <v>2</v>
      </c>
      <c r="S13" s="577">
        <v>1</v>
      </c>
      <c r="T13" s="576">
        <v>2</v>
      </c>
      <c r="U13" s="578">
        <v>1</v>
      </c>
    </row>
    <row r="14" spans="1:21" ht="14.4" customHeight="1" x14ac:dyDescent="0.3">
      <c r="A14" s="571">
        <v>29</v>
      </c>
      <c r="B14" s="572" t="s">
        <v>486</v>
      </c>
      <c r="C14" s="572">
        <v>89301292</v>
      </c>
      <c r="D14" s="573" t="s">
        <v>1564</v>
      </c>
      <c r="E14" s="574" t="s">
        <v>773</v>
      </c>
      <c r="F14" s="572" t="s">
        <v>769</v>
      </c>
      <c r="G14" s="572" t="s">
        <v>791</v>
      </c>
      <c r="H14" s="572" t="s">
        <v>487</v>
      </c>
      <c r="I14" s="572" t="s">
        <v>792</v>
      </c>
      <c r="J14" s="572" t="s">
        <v>793</v>
      </c>
      <c r="K14" s="572" t="s">
        <v>794</v>
      </c>
      <c r="L14" s="575">
        <v>0</v>
      </c>
      <c r="M14" s="575">
        <v>0</v>
      </c>
      <c r="N14" s="572">
        <v>1</v>
      </c>
      <c r="O14" s="576">
        <v>1</v>
      </c>
      <c r="P14" s="575"/>
      <c r="Q14" s="577"/>
      <c r="R14" s="572"/>
      <c r="S14" s="577">
        <v>0</v>
      </c>
      <c r="T14" s="576"/>
      <c r="U14" s="578">
        <v>0</v>
      </c>
    </row>
    <row r="15" spans="1:21" ht="14.4" customHeight="1" x14ac:dyDescent="0.3">
      <c r="A15" s="571">
        <v>29</v>
      </c>
      <c r="B15" s="572" t="s">
        <v>486</v>
      </c>
      <c r="C15" s="572">
        <v>89301292</v>
      </c>
      <c r="D15" s="573" t="s">
        <v>1564</v>
      </c>
      <c r="E15" s="574" t="s">
        <v>773</v>
      </c>
      <c r="F15" s="572" t="s">
        <v>769</v>
      </c>
      <c r="G15" s="572" t="s">
        <v>795</v>
      </c>
      <c r="H15" s="572" t="s">
        <v>686</v>
      </c>
      <c r="I15" s="572" t="s">
        <v>796</v>
      </c>
      <c r="J15" s="572" t="s">
        <v>797</v>
      </c>
      <c r="K15" s="572" t="s">
        <v>798</v>
      </c>
      <c r="L15" s="575">
        <v>0</v>
      </c>
      <c r="M15" s="575">
        <v>0</v>
      </c>
      <c r="N15" s="572">
        <v>1</v>
      </c>
      <c r="O15" s="576">
        <v>1</v>
      </c>
      <c r="P15" s="575">
        <v>0</v>
      </c>
      <c r="Q15" s="577"/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29</v>
      </c>
      <c r="B16" s="572" t="s">
        <v>486</v>
      </c>
      <c r="C16" s="572">
        <v>89301292</v>
      </c>
      <c r="D16" s="573" t="s">
        <v>1564</v>
      </c>
      <c r="E16" s="574" t="s">
        <v>773</v>
      </c>
      <c r="F16" s="572" t="s">
        <v>769</v>
      </c>
      <c r="G16" s="572" t="s">
        <v>795</v>
      </c>
      <c r="H16" s="572" t="s">
        <v>686</v>
      </c>
      <c r="I16" s="572" t="s">
        <v>799</v>
      </c>
      <c r="J16" s="572" t="s">
        <v>800</v>
      </c>
      <c r="K16" s="572" t="s">
        <v>801</v>
      </c>
      <c r="L16" s="575">
        <v>184.22</v>
      </c>
      <c r="M16" s="575">
        <v>184.22</v>
      </c>
      <c r="N16" s="572">
        <v>1</v>
      </c>
      <c r="O16" s="576">
        <v>0.5</v>
      </c>
      <c r="P16" s="575">
        <v>184.22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" customHeight="1" x14ac:dyDescent="0.3">
      <c r="A17" s="571">
        <v>29</v>
      </c>
      <c r="B17" s="572" t="s">
        <v>486</v>
      </c>
      <c r="C17" s="572">
        <v>89301292</v>
      </c>
      <c r="D17" s="573" t="s">
        <v>1564</v>
      </c>
      <c r="E17" s="574" t="s">
        <v>773</v>
      </c>
      <c r="F17" s="572" t="s">
        <v>769</v>
      </c>
      <c r="G17" s="572" t="s">
        <v>802</v>
      </c>
      <c r="H17" s="572" t="s">
        <v>686</v>
      </c>
      <c r="I17" s="572" t="s">
        <v>803</v>
      </c>
      <c r="J17" s="572" t="s">
        <v>804</v>
      </c>
      <c r="K17" s="572" t="s">
        <v>805</v>
      </c>
      <c r="L17" s="575">
        <v>118.82</v>
      </c>
      <c r="M17" s="575">
        <v>118.82</v>
      </c>
      <c r="N17" s="572">
        <v>1</v>
      </c>
      <c r="O17" s="576">
        <v>1</v>
      </c>
      <c r="P17" s="575">
        <v>118.82</v>
      </c>
      <c r="Q17" s="577">
        <v>1</v>
      </c>
      <c r="R17" s="572">
        <v>1</v>
      </c>
      <c r="S17" s="577">
        <v>1</v>
      </c>
      <c r="T17" s="576">
        <v>1</v>
      </c>
      <c r="U17" s="578">
        <v>1</v>
      </c>
    </row>
    <row r="18" spans="1:21" ht="14.4" customHeight="1" x14ac:dyDescent="0.3">
      <c r="A18" s="571">
        <v>29</v>
      </c>
      <c r="B18" s="572" t="s">
        <v>486</v>
      </c>
      <c r="C18" s="572">
        <v>89301292</v>
      </c>
      <c r="D18" s="573" t="s">
        <v>1564</v>
      </c>
      <c r="E18" s="574" t="s">
        <v>773</v>
      </c>
      <c r="F18" s="572" t="s">
        <v>769</v>
      </c>
      <c r="G18" s="572" t="s">
        <v>802</v>
      </c>
      <c r="H18" s="572" t="s">
        <v>686</v>
      </c>
      <c r="I18" s="572" t="s">
        <v>806</v>
      </c>
      <c r="J18" s="572" t="s">
        <v>804</v>
      </c>
      <c r="K18" s="572" t="s">
        <v>807</v>
      </c>
      <c r="L18" s="575">
        <v>356.47</v>
      </c>
      <c r="M18" s="575">
        <v>356.47</v>
      </c>
      <c r="N18" s="572">
        <v>1</v>
      </c>
      <c r="O18" s="576">
        <v>1</v>
      </c>
      <c r="P18" s="575">
        <v>356.47</v>
      </c>
      <c r="Q18" s="577">
        <v>1</v>
      </c>
      <c r="R18" s="572">
        <v>1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29</v>
      </c>
      <c r="B19" s="572" t="s">
        <v>486</v>
      </c>
      <c r="C19" s="572">
        <v>89301292</v>
      </c>
      <c r="D19" s="573" t="s">
        <v>1564</v>
      </c>
      <c r="E19" s="574" t="s">
        <v>773</v>
      </c>
      <c r="F19" s="572" t="s">
        <v>769</v>
      </c>
      <c r="G19" s="572" t="s">
        <v>808</v>
      </c>
      <c r="H19" s="572" t="s">
        <v>487</v>
      </c>
      <c r="I19" s="572" t="s">
        <v>809</v>
      </c>
      <c r="J19" s="572" t="s">
        <v>810</v>
      </c>
      <c r="K19" s="572" t="s">
        <v>801</v>
      </c>
      <c r="L19" s="575">
        <v>69.86</v>
      </c>
      <c r="M19" s="575">
        <v>69.86</v>
      </c>
      <c r="N19" s="572">
        <v>1</v>
      </c>
      <c r="O19" s="576">
        <v>1</v>
      </c>
      <c r="P19" s="575"/>
      <c r="Q19" s="577">
        <v>0</v>
      </c>
      <c r="R19" s="572"/>
      <c r="S19" s="577">
        <v>0</v>
      </c>
      <c r="T19" s="576"/>
      <c r="U19" s="578">
        <v>0</v>
      </c>
    </row>
    <row r="20" spans="1:21" ht="14.4" customHeight="1" x14ac:dyDescent="0.3">
      <c r="A20" s="571">
        <v>29</v>
      </c>
      <c r="B20" s="572" t="s">
        <v>486</v>
      </c>
      <c r="C20" s="572">
        <v>89301292</v>
      </c>
      <c r="D20" s="573" t="s">
        <v>1564</v>
      </c>
      <c r="E20" s="574" t="s">
        <v>773</v>
      </c>
      <c r="F20" s="572" t="s">
        <v>769</v>
      </c>
      <c r="G20" s="572" t="s">
        <v>808</v>
      </c>
      <c r="H20" s="572" t="s">
        <v>686</v>
      </c>
      <c r="I20" s="572" t="s">
        <v>811</v>
      </c>
      <c r="J20" s="572" t="s">
        <v>812</v>
      </c>
      <c r="K20" s="572" t="s">
        <v>813</v>
      </c>
      <c r="L20" s="575">
        <v>52.4</v>
      </c>
      <c r="M20" s="575">
        <v>52.4</v>
      </c>
      <c r="N20" s="572">
        <v>1</v>
      </c>
      <c r="O20" s="576">
        <v>0.5</v>
      </c>
      <c r="P20" s="575">
        <v>52.4</v>
      </c>
      <c r="Q20" s="577">
        <v>1</v>
      </c>
      <c r="R20" s="572">
        <v>1</v>
      </c>
      <c r="S20" s="577">
        <v>1</v>
      </c>
      <c r="T20" s="576">
        <v>0.5</v>
      </c>
      <c r="U20" s="578">
        <v>1</v>
      </c>
    </row>
    <row r="21" spans="1:21" ht="14.4" customHeight="1" x14ac:dyDescent="0.3">
      <c r="A21" s="571">
        <v>29</v>
      </c>
      <c r="B21" s="572" t="s">
        <v>486</v>
      </c>
      <c r="C21" s="572">
        <v>89301292</v>
      </c>
      <c r="D21" s="573" t="s">
        <v>1564</v>
      </c>
      <c r="E21" s="574" t="s">
        <v>773</v>
      </c>
      <c r="F21" s="572" t="s">
        <v>769</v>
      </c>
      <c r="G21" s="572" t="s">
        <v>808</v>
      </c>
      <c r="H21" s="572" t="s">
        <v>686</v>
      </c>
      <c r="I21" s="572" t="s">
        <v>814</v>
      </c>
      <c r="J21" s="572" t="s">
        <v>815</v>
      </c>
      <c r="K21" s="572" t="s">
        <v>801</v>
      </c>
      <c r="L21" s="575">
        <v>69.86</v>
      </c>
      <c r="M21" s="575">
        <v>139.72</v>
      </c>
      <c r="N21" s="572">
        <v>2</v>
      </c>
      <c r="O21" s="576">
        <v>1.5</v>
      </c>
      <c r="P21" s="575">
        <v>69.86</v>
      </c>
      <c r="Q21" s="577">
        <v>0.5</v>
      </c>
      <c r="R21" s="572">
        <v>1</v>
      </c>
      <c r="S21" s="577">
        <v>0.5</v>
      </c>
      <c r="T21" s="576">
        <v>0.5</v>
      </c>
      <c r="U21" s="578">
        <v>0.33333333333333331</v>
      </c>
    </row>
    <row r="22" spans="1:21" ht="14.4" customHeight="1" x14ac:dyDescent="0.3">
      <c r="A22" s="571">
        <v>29</v>
      </c>
      <c r="B22" s="572" t="s">
        <v>486</v>
      </c>
      <c r="C22" s="572">
        <v>89301292</v>
      </c>
      <c r="D22" s="573" t="s">
        <v>1564</v>
      </c>
      <c r="E22" s="574" t="s">
        <v>773</v>
      </c>
      <c r="F22" s="572" t="s">
        <v>769</v>
      </c>
      <c r="G22" s="572" t="s">
        <v>816</v>
      </c>
      <c r="H22" s="572" t="s">
        <v>487</v>
      </c>
      <c r="I22" s="572" t="s">
        <v>817</v>
      </c>
      <c r="J22" s="572" t="s">
        <v>818</v>
      </c>
      <c r="K22" s="572" t="s">
        <v>819</v>
      </c>
      <c r="L22" s="575">
        <v>105.7</v>
      </c>
      <c r="M22" s="575">
        <v>105.7</v>
      </c>
      <c r="N22" s="572">
        <v>1</v>
      </c>
      <c r="O22" s="576">
        <v>0.5</v>
      </c>
      <c r="P22" s="575">
        <v>105.7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29</v>
      </c>
      <c r="B23" s="572" t="s">
        <v>486</v>
      </c>
      <c r="C23" s="572">
        <v>89301292</v>
      </c>
      <c r="D23" s="573" t="s">
        <v>1564</v>
      </c>
      <c r="E23" s="574" t="s">
        <v>773</v>
      </c>
      <c r="F23" s="572" t="s">
        <v>769</v>
      </c>
      <c r="G23" s="572" t="s">
        <v>820</v>
      </c>
      <c r="H23" s="572" t="s">
        <v>487</v>
      </c>
      <c r="I23" s="572" t="s">
        <v>821</v>
      </c>
      <c r="J23" s="572" t="s">
        <v>822</v>
      </c>
      <c r="K23" s="572" t="s">
        <v>823</v>
      </c>
      <c r="L23" s="575">
        <v>0</v>
      </c>
      <c r="M23" s="575">
        <v>0</v>
      </c>
      <c r="N23" s="572">
        <v>1</v>
      </c>
      <c r="O23" s="576">
        <v>1</v>
      </c>
      <c r="P23" s="575">
        <v>0</v>
      </c>
      <c r="Q23" s="577"/>
      <c r="R23" s="572">
        <v>1</v>
      </c>
      <c r="S23" s="577">
        <v>1</v>
      </c>
      <c r="T23" s="576">
        <v>1</v>
      </c>
      <c r="U23" s="578">
        <v>1</v>
      </c>
    </row>
    <row r="24" spans="1:21" ht="14.4" customHeight="1" x14ac:dyDescent="0.3">
      <c r="A24" s="571">
        <v>29</v>
      </c>
      <c r="B24" s="572" t="s">
        <v>486</v>
      </c>
      <c r="C24" s="572">
        <v>89301292</v>
      </c>
      <c r="D24" s="573" t="s">
        <v>1564</v>
      </c>
      <c r="E24" s="574" t="s">
        <v>773</v>
      </c>
      <c r="F24" s="572" t="s">
        <v>769</v>
      </c>
      <c r="G24" s="572" t="s">
        <v>824</v>
      </c>
      <c r="H24" s="572" t="s">
        <v>487</v>
      </c>
      <c r="I24" s="572" t="s">
        <v>825</v>
      </c>
      <c r="J24" s="572" t="s">
        <v>826</v>
      </c>
      <c r="K24" s="572" t="s">
        <v>827</v>
      </c>
      <c r="L24" s="575">
        <v>0</v>
      </c>
      <c r="M24" s="575">
        <v>0</v>
      </c>
      <c r="N24" s="572">
        <v>1</v>
      </c>
      <c r="O24" s="576">
        <v>0.5</v>
      </c>
      <c r="P24" s="575">
        <v>0</v>
      </c>
      <c r="Q24" s="577"/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29</v>
      </c>
      <c r="B25" s="572" t="s">
        <v>486</v>
      </c>
      <c r="C25" s="572">
        <v>89301292</v>
      </c>
      <c r="D25" s="573" t="s">
        <v>1564</v>
      </c>
      <c r="E25" s="574" t="s">
        <v>773</v>
      </c>
      <c r="F25" s="572" t="s">
        <v>769</v>
      </c>
      <c r="G25" s="572" t="s">
        <v>828</v>
      </c>
      <c r="H25" s="572" t="s">
        <v>487</v>
      </c>
      <c r="I25" s="572" t="s">
        <v>829</v>
      </c>
      <c r="J25" s="572" t="s">
        <v>830</v>
      </c>
      <c r="K25" s="572" t="s">
        <v>794</v>
      </c>
      <c r="L25" s="575">
        <v>33.36</v>
      </c>
      <c r="M25" s="575">
        <v>33.36</v>
      </c>
      <c r="N25" s="572">
        <v>1</v>
      </c>
      <c r="O25" s="576">
        <v>1</v>
      </c>
      <c r="P25" s="575">
        <v>33.36</v>
      </c>
      <c r="Q25" s="577">
        <v>1</v>
      </c>
      <c r="R25" s="572">
        <v>1</v>
      </c>
      <c r="S25" s="577">
        <v>1</v>
      </c>
      <c r="T25" s="576">
        <v>1</v>
      </c>
      <c r="U25" s="578">
        <v>1</v>
      </c>
    </row>
    <row r="26" spans="1:21" ht="14.4" customHeight="1" x14ac:dyDescent="0.3">
      <c r="A26" s="571">
        <v>29</v>
      </c>
      <c r="B26" s="572" t="s">
        <v>486</v>
      </c>
      <c r="C26" s="572">
        <v>89301292</v>
      </c>
      <c r="D26" s="573" t="s">
        <v>1564</v>
      </c>
      <c r="E26" s="574" t="s">
        <v>773</v>
      </c>
      <c r="F26" s="572" t="s">
        <v>769</v>
      </c>
      <c r="G26" s="572" t="s">
        <v>831</v>
      </c>
      <c r="H26" s="572" t="s">
        <v>487</v>
      </c>
      <c r="I26" s="572" t="s">
        <v>832</v>
      </c>
      <c r="J26" s="572" t="s">
        <v>833</v>
      </c>
      <c r="K26" s="572" t="s">
        <v>834</v>
      </c>
      <c r="L26" s="575">
        <v>63.67</v>
      </c>
      <c r="M26" s="575">
        <v>63.67</v>
      </c>
      <c r="N26" s="572">
        <v>1</v>
      </c>
      <c r="O26" s="576">
        <v>1</v>
      </c>
      <c r="P26" s="575"/>
      <c r="Q26" s="577">
        <v>0</v>
      </c>
      <c r="R26" s="572"/>
      <c r="S26" s="577">
        <v>0</v>
      </c>
      <c r="T26" s="576"/>
      <c r="U26" s="578">
        <v>0</v>
      </c>
    </row>
    <row r="27" spans="1:21" ht="14.4" customHeight="1" x14ac:dyDescent="0.3">
      <c r="A27" s="571">
        <v>29</v>
      </c>
      <c r="B27" s="572" t="s">
        <v>486</v>
      </c>
      <c r="C27" s="572">
        <v>89301292</v>
      </c>
      <c r="D27" s="573" t="s">
        <v>1564</v>
      </c>
      <c r="E27" s="574" t="s">
        <v>773</v>
      </c>
      <c r="F27" s="572" t="s">
        <v>769</v>
      </c>
      <c r="G27" s="572" t="s">
        <v>835</v>
      </c>
      <c r="H27" s="572" t="s">
        <v>487</v>
      </c>
      <c r="I27" s="572" t="s">
        <v>693</v>
      </c>
      <c r="J27" s="572" t="s">
        <v>694</v>
      </c>
      <c r="K27" s="572" t="s">
        <v>836</v>
      </c>
      <c r="L27" s="575">
        <v>50.27</v>
      </c>
      <c r="M27" s="575">
        <v>1759.4499999999998</v>
      </c>
      <c r="N27" s="572">
        <v>35</v>
      </c>
      <c r="O27" s="576">
        <v>33.5</v>
      </c>
      <c r="P27" s="575">
        <v>1055.6699999999998</v>
      </c>
      <c r="Q27" s="577">
        <v>0.6</v>
      </c>
      <c r="R27" s="572">
        <v>21</v>
      </c>
      <c r="S27" s="577">
        <v>0.6</v>
      </c>
      <c r="T27" s="576">
        <v>20</v>
      </c>
      <c r="U27" s="578">
        <v>0.59701492537313428</v>
      </c>
    </row>
    <row r="28" spans="1:21" ht="14.4" customHeight="1" x14ac:dyDescent="0.3">
      <c r="A28" s="571">
        <v>29</v>
      </c>
      <c r="B28" s="572" t="s">
        <v>486</v>
      </c>
      <c r="C28" s="572">
        <v>89301292</v>
      </c>
      <c r="D28" s="573" t="s">
        <v>1564</v>
      </c>
      <c r="E28" s="574" t="s">
        <v>773</v>
      </c>
      <c r="F28" s="572" t="s">
        <v>769</v>
      </c>
      <c r="G28" s="572" t="s">
        <v>835</v>
      </c>
      <c r="H28" s="572" t="s">
        <v>487</v>
      </c>
      <c r="I28" s="572" t="s">
        <v>837</v>
      </c>
      <c r="J28" s="572" t="s">
        <v>838</v>
      </c>
      <c r="K28" s="572" t="s">
        <v>839</v>
      </c>
      <c r="L28" s="575">
        <v>93.99</v>
      </c>
      <c r="M28" s="575">
        <v>93.99</v>
      </c>
      <c r="N28" s="572">
        <v>1</v>
      </c>
      <c r="O28" s="576">
        <v>1</v>
      </c>
      <c r="P28" s="575">
        <v>93.99</v>
      </c>
      <c r="Q28" s="577">
        <v>1</v>
      </c>
      <c r="R28" s="572">
        <v>1</v>
      </c>
      <c r="S28" s="577">
        <v>1</v>
      </c>
      <c r="T28" s="576">
        <v>1</v>
      </c>
      <c r="U28" s="578">
        <v>1</v>
      </c>
    </row>
    <row r="29" spans="1:21" ht="14.4" customHeight="1" x14ac:dyDescent="0.3">
      <c r="A29" s="571">
        <v>29</v>
      </c>
      <c r="B29" s="572" t="s">
        <v>486</v>
      </c>
      <c r="C29" s="572">
        <v>89301292</v>
      </c>
      <c r="D29" s="573" t="s">
        <v>1564</v>
      </c>
      <c r="E29" s="574" t="s">
        <v>773</v>
      </c>
      <c r="F29" s="572" t="s">
        <v>769</v>
      </c>
      <c r="G29" s="572" t="s">
        <v>840</v>
      </c>
      <c r="H29" s="572" t="s">
        <v>487</v>
      </c>
      <c r="I29" s="572" t="s">
        <v>596</v>
      </c>
      <c r="J29" s="572" t="s">
        <v>589</v>
      </c>
      <c r="K29" s="572" t="s">
        <v>841</v>
      </c>
      <c r="L29" s="575">
        <v>110.5</v>
      </c>
      <c r="M29" s="575">
        <v>110.5</v>
      </c>
      <c r="N29" s="572">
        <v>1</v>
      </c>
      <c r="O29" s="576">
        <v>1</v>
      </c>
      <c r="P29" s="575">
        <v>110.5</v>
      </c>
      <c r="Q29" s="577">
        <v>1</v>
      </c>
      <c r="R29" s="572">
        <v>1</v>
      </c>
      <c r="S29" s="577">
        <v>1</v>
      </c>
      <c r="T29" s="576">
        <v>1</v>
      </c>
      <c r="U29" s="578">
        <v>1</v>
      </c>
    </row>
    <row r="30" spans="1:21" ht="14.4" customHeight="1" x14ac:dyDescent="0.3">
      <c r="A30" s="571">
        <v>29</v>
      </c>
      <c r="B30" s="572" t="s">
        <v>486</v>
      </c>
      <c r="C30" s="572">
        <v>89301292</v>
      </c>
      <c r="D30" s="573" t="s">
        <v>1564</v>
      </c>
      <c r="E30" s="574" t="s">
        <v>773</v>
      </c>
      <c r="F30" s="572" t="s">
        <v>769</v>
      </c>
      <c r="G30" s="572" t="s">
        <v>840</v>
      </c>
      <c r="H30" s="572" t="s">
        <v>487</v>
      </c>
      <c r="I30" s="572" t="s">
        <v>842</v>
      </c>
      <c r="J30" s="572" t="s">
        <v>843</v>
      </c>
      <c r="K30" s="572" t="s">
        <v>844</v>
      </c>
      <c r="L30" s="575">
        <v>0</v>
      </c>
      <c r="M30" s="575">
        <v>0</v>
      </c>
      <c r="N30" s="572">
        <v>1</v>
      </c>
      <c r="O30" s="576">
        <v>0.5</v>
      </c>
      <c r="P30" s="575"/>
      <c r="Q30" s="577"/>
      <c r="R30" s="572"/>
      <c r="S30" s="577">
        <v>0</v>
      </c>
      <c r="T30" s="576"/>
      <c r="U30" s="578">
        <v>0</v>
      </c>
    </row>
    <row r="31" spans="1:21" ht="14.4" customHeight="1" x14ac:dyDescent="0.3">
      <c r="A31" s="571">
        <v>29</v>
      </c>
      <c r="B31" s="572" t="s">
        <v>486</v>
      </c>
      <c r="C31" s="572">
        <v>89301292</v>
      </c>
      <c r="D31" s="573" t="s">
        <v>1564</v>
      </c>
      <c r="E31" s="574" t="s">
        <v>773</v>
      </c>
      <c r="F31" s="572" t="s">
        <v>769</v>
      </c>
      <c r="G31" s="572" t="s">
        <v>840</v>
      </c>
      <c r="H31" s="572" t="s">
        <v>487</v>
      </c>
      <c r="I31" s="572" t="s">
        <v>845</v>
      </c>
      <c r="J31" s="572" t="s">
        <v>843</v>
      </c>
      <c r="K31" s="572" t="s">
        <v>846</v>
      </c>
      <c r="L31" s="575">
        <v>0</v>
      </c>
      <c r="M31" s="575">
        <v>0</v>
      </c>
      <c r="N31" s="572">
        <v>2</v>
      </c>
      <c r="O31" s="576">
        <v>1.5</v>
      </c>
      <c r="P31" s="575">
        <v>0</v>
      </c>
      <c r="Q31" s="577"/>
      <c r="R31" s="572">
        <v>1</v>
      </c>
      <c r="S31" s="577">
        <v>0.5</v>
      </c>
      <c r="T31" s="576">
        <v>0.5</v>
      </c>
      <c r="U31" s="578">
        <v>0.33333333333333331</v>
      </c>
    </row>
    <row r="32" spans="1:21" ht="14.4" customHeight="1" x14ac:dyDescent="0.3">
      <c r="A32" s="571">
        <v>29</v>
      </c>
      <c r="B32" s="572" t="s">
        <v>486</v>
      </c>
      <c r="C32" s="572">
        <v>89301292</v>
      </c>
      <c r="D32" s="573" t="s">
        <v>1564</v>
      </c>
      <c r="E32" s="574" t="s">
        <v>773</v>
      </c>
      <c r="F32" s="572" t="s">
        <v>769</v>
      </c>
      <c r="G32" s="572" t="s">
        <v>847</v>
      </c>
      <c r="H32" s="572" t="s">
        <v>487</v>
      </c>
      <c r="I32" s="572" t="s">
        <v>848</v>
      </c>
      <c r="J32" s="572" t="s">
        <v>849</v>
      </c>
      <c r="K32" s="572" t="s">
        <v>850</v>
      </c>
      <c r="L32" s="575">
        <v>72.05</v>
      </c>
      <c r="M32" s="575">
        <v>144.1</v>
      </c>
      <c r="N32" s="572">
        <v>2</v>
      </c>
      <c r="O32" s="576">
        <v>1</v>
      </c>
      <c r="P32" s="575">
        <v>144.1</v>
      </c>
      <c r="Q32" s="577">
        <v>1</v>
      </c>
      <c r="R32" s="572">
        <v>2</v>
      </c>
      <c r="S32" s="577">
        <v>1</v>
      </c>
      <c r="T32" s="576">
        <v>1</v>
      </c>
      <c r="U32" s="578">
        <v>1</v>
      </c>
    </row>
    <row r="33" spans="1:21" ht="14.4" customHeight="1" x14ac:dyDescent="0.3">
      <c r="A33" s="571">
        <v>29</v>
      </c>
      <c r="B33" s="572" t="s">
        <v>486</v>
      </c>
      <c r="C33" s="572">
        <v>89301292</v>
      </c>
      <c r="D33" s="573" t="s">
        <v>1564</v>
      </c>
      <c r="E33" s="574" t="s">
        <v>773</v>
      </c>
      <c r="F33" s="572" t="s">
        <v>769</v>
      </c>
      <c r="G33" s="572" t="s">
        <v>851</v>
      </c>
      <c r="H33" s="572" t="s">
        <v>487</v>
      </c>
      <c r="I33" s="572" t="s">
        <v>852</v>
      </c>
      <c r="J33" s="572" t="s">
        <v>530</v>
      </c>
      <c r="K33" s="572" t="s">
        <v>836</v>
      </c>
      <c r="L33" s="575">
        <v>0</v>
      </c>
      <c r="M33" s="575">
        <v>0</v>
      </c>
      <c r="N33" s="572">
        <v>1</v>
      </c>
      <c r="O33" s="576">
        <v>1</v>
      </c>
      <c r="P33" s="575">
        <v>0</v>
      </c>
      <c r="Q33" s="577"/>
      <c r="R33" s="572">
        <v>1</v>
      </c>
      <c r="S33" s="577">
        <v>1</v>
      </c>
      <c r="T33" s="576">
        <v>1</v>
      </c>
      <c r="U33" s="578">
        <v>1</v>
      </c>
    </row>
    <row r="34" spans="1:21" ht="14.4" customHeight="1" x14ac:dyDescent="0.3">
      <c r="A34" s="571">
        <v>29</v>
      </c>
      <c r="B34" s="572" t="s">
        <v>486</v>
      </c>
      <c r="C34" s="572">
        <v>89301292</v>
      </c>
      <c r="D34" s="573" t="s">
        <v>1564</v>
      </c>
      <c r="E34" s="574" t="s">
        <v>773</v>
      </c>
      <c r="F34" s="572" t="s">
        <v>769</v>
      </c>
      <c r="G34" s="572" t="s">
        <v>853</v>
      </c>
      <c r="H34" s="572" t="s">
        <v>487</v>
      </c>
      <c r="I34" s="572" t="s">
        <v>697</v>
      </c>
      <c r="J34" s="572" t="s">
        <v>698</v>
      </c>
      <c r="K34" s="572" t="s">
        <v>854</v>
      </c>
      <c r="L34" s="575">
        <v>38.65</v>
      </c>
      <c r="M34" s="575">
        <v>463.8</v>
      </c>
      <c r="N34" s="572">
        <v>12</v>
      </c>
      <c r="O34" s="576">
        <v>10.5</v>
      </c>
      <c r="P34" s="575">
        <v>231.9</v>
      </c>
      <c r="Q34" s="577">
        <v>0.5</v>
      </c>
      <c r="R34" s="572">
        <v>6</v>
      </c>
      <c r="S34" s="577">
        <v>0.5</v>
      </c>
      <c r="T34" s="576">
        <v>5</v>
      </c>
      <c r="U34" s="578">
        <v>0.47619047619047616</v>
      </c>
    </row>
    <row r="35" spans="1:21" ht="14.4" customHeight="1" x14ac:dyDescent="0.3">
      <c r="A35" s="571">
        <v>29</v>
      </c>
      <c r="B35" s="572" t="s">
        <v>486</v>
      </c>
      <c r="C35" s="572">
        <v>89301292</v>
      </c>
      <c r="D35" s="573" t="s">
        <v>1564</v>
      </c>
      <c r="E35" s="574" t="s">
        <v>773</v>
      </c>
      <c r="F35" s="572" t="s">
        <v>769</v>
      </c>
      <c r="G35" s="572" t="s">
        <v>855</v>
      </c>
      <c r="H35" s="572" t="s">
        <v>686</v>
      </c>
      <c r="I35" s="572" t="s">
        <v>856</v>
      </c>
      <c r="J35" s="572" t="s">
        <v>857</v>
      </c>
      <c r="K35" s="572" t="s">
        <v>858</v>
      </c>
      <c r="L35" s="575">
        <v>137.74</v>
      </c>
      <c r="M35" s="575">
        <v>137.74</v>
      </c>
      <c r="N35" s="572">
        <v>1</v>
      </c>
      <c r="O35" s="576">
        <v>1</v>
      </c>
      <c r="P35" s="575">
        <v>137.74</v>
      </c>
      <c r="Q35" s="577">
        <v>1</v>
      </c>
      <c r="R35" s="572">
        <v>1</v>
      </c>
      <c r="S35" s="577">
        <v>1</v>
      </c>
      <c r="T35" s="576">
        <v>1</v>
      </c>
      <c r="U35" s="578">
        <v>1</v>
      </c>
    </row>
    <row r="36" spans="1:21" ht="14.4" customHeight="1" x14ac:dyDescent="0.3">
      <c r="A36" s="571">
        <v>29</v>
      </c>
      <c r="B36" s="572" t="s">
        <v>486</v>
      </c>
      <c r="C36" s="572">
        <v>89301292</v>
      </c>
      <c r="D36" s="573" t="s">
        <v>1564</v>
      </c>
      <c r="E36" s="574" t="s">
        <v>773</v>
      </c>
      <c r="F36" s="572" t="s">
        <v>769</v>
      </c>
      <c r="G36" s="572" t="s">
        <v>855</v>
      </c>
      <c r="H36" s="572" t="s">
        <v>686</v>
      </c>
      <c r="I36" s="572" t="s">
        <v>856</v>
      </c>
      <c r="J36" s="572" t="s">
        <v>857</v>
      </c>
      <c r="K36" s="572" t="s">
        <v>858</v>
      </c>
      <c r="L36" s="575">
        <v>118.82</v>
      </c>
      <c r="M36" s="575">
        <v>118.82</v>
      </c>
      <c r="N36" s="572">
        <v>1</v>
      </c>
      <c r="O36" s="576">
        <v>0.5</v>
      </c>
      <c r="P36" s="575">
        <v>118.82</v>
      </c>
      <c r="Q36" s="577">
        <v>1</v>
      </c>
      <c r="R36" s="572">
        <v>1</v>
      </c>
      <c r="S36" s="577">
        <v>1</v>
      </c>
      <c r="T36" s="576">
        <v>0.5</v>
      </c>
      <c r="U36" s="578">
        <v>1</v>
      </c>
    </row>
    <row r="37" spans="1:21" ht="14.4" customHeight="1" x14ac:dyDescent="0.3">
      <c r="A37" s="571">
        <v>29</v>
      </c>
      <c r="B37" s="572" t="s">
        <v>486</v>
      </c>
      <c r="C37" s="572">
        <v>89301292</v>
      </c>
      <c r="D37" s="573" t="s">
        <v>1564</v>
      </c>
      <c r="E37" s="574" t="s">
        <v>773</v>
      </c>
      <c r="F37" s="572" t="s">
        <v>769</v>
      </c>
      <c r="G37" s="572" t="s">
        <v>859</v>
      </c>
      <c r="H37" s="572" t="s">
        <v>686</v>
      </c>
      <c r="I37" s="572" t="s">
        <v>860</v>
      </c>
      <c r="J37" s="572" t="s">
        <v>861</v>
      </c>
      <c r="K37" s="572" t="s">
        <v>862</v>
      </c>
      <c r="L37" s="575">
        <v>17.64</v>
      </c>
      <c r="M37" s="575">
        <v>17.64</v>
      </c>
      <c r="N37" s="572">
        <v>1</v>
      </c>
      <c r="O37" s="576">
        <v>1</v>
      </c>
      <c r="P37" s="575">
        <v>17.64</v>
      </c>
      <c r="Q37" s="577">
        <v>1</v>
      </c>
      <c r="R37" s="572">
        <v>1</v>
      </c>
      <c r="S37" s="577">
        <v>1</v>
      </c>
      <c r="T37" s="576">
        <v>1</v>
      </c>
      <c r="U37" s="578">
        <v>1</v>
      </c>
    </row>
    <row r="38" spans="1:21" ht="14.4" customHeight="1" x14ac:dyDescent="0.3">
      <c r="A38" s="571">
        <v>29</v>
      </c>
      <c r="B38" s="572" t="s">
        <v>486</v>
      </c>
      <c r="C38" s="572">
        <v>89301292</v>
      </c>
      <c r="D38" s="573" t="s">
        <v>1564</v>
      </c>
      <c r="E38" s="574" t="s">
        <v>773</v>
      </c>
      <c r="F38" s="572" t="s">
        <v>769</v>
      </c>
      <c r="G38" s="572" t="s">
        <v>863</v>
      </c>
      <c r="H38" s="572" t="s">
        <v>487</v>
      </c>
      <c r="I38" s="572" t="s">
        <v>701</v>
      </c>
      <c r="J38" s="572" t="s">
        <v>702</v>
      </c>
      <c r="K38" s="572" t="s">
        <v>703</v>
      </c>
      <c r="L38" s="575">
        <v>120.37</v>
      </c>
      <c r="M38" s="575">
        <v>601.85</v>
      </c>
      <c r="N38" s="572">
        <v>5</v>
      </c>
      <c r="O38" s="576">
        <v>4</v>
      </c>
      <c r="P38" s="575">
        <v>361.11</v>
      </c>
      <c r="Q38" s="577">
        <v>0.6</v>
      </c>
      <c r="R38" s="572">
        <v>3</v>
      </c>
      <c r="S38" s="577">
        <v>0.6</v>
      </c>
      <c r="T38" s="576">
        <v>2</v>
      </c>
      <c r="U38" s="578">
        <v>0.5</v>
      </c>
    </row>
    <row r="39" spans="1:21" ht="14.4" customHeight="1" x14ac:dyDescent="0.3">
      <c r="A39" s="571">
        <v>29</v>
      </c>
      <c r="B39" s="572" t="s">
        <v>486</v>
      </c>
      <c r="C39" s="572">
        <v>89301292</v>
      </c>
      <c r="D39" s="573" t="s">
        <v>1564</v>
      </c>
      <c r="E39" s="574" t="s">
        <v>773</v>
      </c>
      <c r="F39" s="572" t="s">
        <v>769</v>
      </c>
      <c r="G39" s="572" t="s">
        <v>864</v>
      </c>
      <c r="H39" s="572" t="s">
        <v>686</v>
      </c>
      <c r="I39" s="572" t="s">
        <v>865</v>
      </c>
      <c r="J39" s="572" t="s">
        <v>866</v>
      </c>
      <c r="K39" s="572" t="s">
        <v>867</v>
      </c>
      <c r="L39" s="575">
        <v>468.96</v>
      </c>
      <c r="M39" s="575">
        <v>2813.7599999999998</v>
      </c>
      <c r="N39" s="572">
        <v>6</v>
      </c>
      <c r="O39" s="576">
        <v>6</v>
      </c>
      <c r="P39" s="575">
        <v>2344.7999999999997</v>
      </c>
      <c r="Q39" s="577">
        <v>0.83333333333333326</v>
      </c>
      <c r="R39" s="572">
        <v>5</v>
      </c>
      <c r="S39" s="577">
        <v>0.83333333333333337</v>
      </c>
      <c r="T39" s="576">
        <v>5</v>
      </c>
      <c r="U39" s="578">
        <v>0.83333333333333337</v>
      </c>
    </row>
    <row r="40" spans="1:21" ht="14.4" customHeight="1" x14ac:dyDescent="0.3">
      <c r="A40" s="571">
        <v>29</v>
      </c>
      <c r="B40" s="572" t="s">
        <v>486</v>
      </c>
      <c r="C40" s="572">
        <v>89301292</v>
      </c>
      <c r="D40" s="573" t="s">
        <v>1564</v>
      </c>
      <c r="E40" s="574" t="s">
        <v>773</v>
      </c>
      <c r="F40" s="572" t="s">
        <v>769</v>
      </c>
      <c r="G40" s="572" t="s">
        <v>864</v>
      </c>
      <c r="H40" s="572" t="s">
        <v>686</v>
      </c>
      <c r="I40" s="572" t="s">
        <v>868</v>
      </c>
      <c r="J40" s="572" t="s">
        <v>866</v>
      </c>
      <c r="K40" s="572" t="s">
        <v>869</v>
      </c>
      <c r="L40" s="575">
        <v>625.29</v>
      </c>
      <c r="M40" s="575">
        <v>7503.48</v>
      </c>
      <c r="N40" s="572">
        <v>12</v>
      </c>
      <c r="O40" s="576">
        <v>12</v>
      </c>
      <c r="P40" s="575">
        <v>7503.48</v>
      </c>
      <c r="Q40" s="577">
        <v>1</v>
      </c>
      <c r="R40" s="572">
        <v>12</v>
      </c>
      <c r="S40" s="577">
        <v>1</v>
      </c>
      <c r="T40" s="576">
        <v>12</v>
      </c>
      <c r="U40" s="578">
        <v>1</v>
      </c>
    </row>
    <row r="41" spans="1:21" ht="14.4" customHeight="1" x14ac:dyDescent="0.3">
      <c r="A41" s="571">
        <v>29</v>
      </c>
      <c r="B41" s="572" t="s">
        <v>486</v>
      </c>
      <c r="C41" s="572">
        <v>89301292</v>
      </c>
      <c r="D41" s="573" t="s">
        <v>1564</v>
      </c>
      <c r="E41" s="574" t="s">
        <v>773</v>
      </c>
      <c r="F41" s="572" t="s">
        <v>769</v>
      </c>
      <c r="G41" s="572" t="s">
        <v>864</v>
      </c>
      <c r="H41" s="572" t="s">
        <v>686</v>
      </c>
      <c r="I41" s="572" t="s">
        <v>870</v>
      </c>
      <c r="J41" s="572" t="s">
        <v>866</v>
      </c>
      <c r="K41" s="572" t="s">
        <v>871</v>
      </c>
      <c r="L41" s="575">
        <v>937.93</v>
      </c>
      <c r="M41" s="575">
        <v>2813.79</v>
      </c>
      <c r="N41" s="572">
        <v>3</v>
      </c>
      <c r="O41" s="576">
        <v>3</v>
      </c>
      <c r="P41" s="575">
        <v>1875.86</v>
      </c>
      <c r="Q41" s="577">
        <v>0.66666666666666663</v>
      </c>
      <c r="R41" s="572">
        <v>2</v>
      </c>
      <c r="S41" s="577">
        <v>0.66666666666666663</v>
      </c>
      <c r="T41" s="576">
        <v>2</v>
      </c>
      <c r="U41" s="578">
        <v>0.66666666666666663</v>
      </c>
    </row>
    <row r="42" spans="1:21" ht="14.4" customHeight="1" x14ac:dyDescent="0.3">
      <c r="A42" s="571">
        <v>29</v>
      </c>
      <c r="B42" s="572" t="s">
        <v>486</v>
      </c>
      <c r="C42" s="572">
        <v>89301292</v>
      </c>
      <c r="D42" s="573" t="s">
        <v>1564</v>
      </c>
      <c r="E42" s="574" t="s">
        <v>773</v>
      </c>
      <c r="F42" s="572" t="s">
        <v>769</v>
      </c>
      <c r="G42" s="572" t="s">
        <v>864</v>
      </c>
      <c r="H42" s="572" t="s">
        <v>686</v>
      </c>
      <c r="I42" s="572" t="s">
        <v>872</v>
      </c>
      <c r="J42" s="572" t="s">
        <v>866</v>
      </c>
      <c r="K42" s="572" t="s">
        <v>873</v>
      </c>
      <c r="L42" s="575">
        <v>1166.47</v>
      </c>
      <c r="M42" s="575">
        <v>1166.47</v>
      </c>
      <c r="N42" s="572">
        <v>1</v>
      </c>
      <c r="O42" s="576">
        <v>1</v>
      </c>
      <c r="P42" s="575"/>
      <c r="Q42" s="577">
        <v>0</v>
      </c>
      <c r="R42" s="572"/>
      <c r="S42" s="577">
        <v>0</v>
      </c>
      <c r="T42" s="576"/>
      <c r="U42" s="578">
        <v>0</v>
      </c>
    </row>
    <row r="43" spans="1:21" ht="14.4" customHeight="1" x14ac:dyDescent="0.3">
      <c r="A43" s="571">
        <v>29</v>
      </c>
      <c r="B43" s="572" t="s">
        <v>486</v>
      </c>
      <c r="C43" s="572">
        <v>89301292</v>
      </c>
      <c r="D43" s="573" t="s">
        <v>1564</v>
      </c>
      <c r="E43" s="574" t="s">
        <v>773</v>
      </c>
      <c r="F43" s="572" t="s">
        <v>769</v>
      </c>
      <c r="G43" s="572" t="s">
        <v>874</v>
      </c>
      <c r="H43" s="572" t="s">
        <v>686</v>
      </c>
      <c r="I43" s="572" t="s">
        <v>875</v>
      </c>
      <c r="J43" s="572" t="s">
        <v>876</v>
      </c>
      <c r="K43" s="572" t="s">
        <v>877</v>
      </c>
      <c r="L43" s="575">
        <v>96.63</v>
      </c>
      <c r="M43" s="575">
        <v>96.63</v>
      </c>
      <c r="N43" s="572">
        <v>1</v>
      </c>
      <c r="O43" s="576">
        <v>1</v>
      </c>
      <c r="P43" s="575">
        <v>96.63</v>
      </c>
      <c r="Q43" s="577">
        <v>1</v>
      </c>
      <c r="R43" s="572">
        <v>1</v>
      </c>
      <c r="S43" s="577">
        <v>1</v>
      </c>
      <c r="T43" s="576">
        <v>1</v>
      </c>
      <c r="U43" s="578">
        <v>1</v>
      </c>
    </row>
    <row r="44" spans="1:21" ht="14.4" customHeight="1" x14ac:dyDescent="0.3">
      <c r="A44" s="571">
        <v>29</v>
      </c>
      <c r="B44" s="572" t="s">
        <v>486</v>
      </c>
      <c r="C44" s="572">
        <v>89301292</v>
      </c>
      <c r="D44" s="573" t="s">
        <v>1564</v>
      </c>
      <c r="E44" s="574" t="s">
        <v>773</v>
      </c>
      <c r="F44" s="572" t="s">
        <v>769</v>
      </c>
      <c r="G44" s="572" t="s">
        <v>878</v>
      </c>
      <c r="H44" s="572" t="s">
        <v>487</v>
      </c>
      <c r="I44" s="572" t="s">
        <v>879</v>
      </c>
      <c r="J44" s="572" t="s">
        <v>880</v>
      </c>
      <c r="K44" s="572" t="s">
        <v>881</v>
      </c>
      <c r="L44" s="575">
        <v>0</v>
      </c>
      <c r="M44" s="575">
        <v>0</v>
      </c>
      <c r="N44" s="572">
        <v>1</v>
      </c>
      <c r="O44" s="576">
        <v>1</v>
      </c>
      <c r="P44" s="575">
        <v>0</v>
      </c>
      <c r="Q44" s="577"/>
      <c r="R44" s="572">
        <v>1</v>
      </c>
      <c r="S44" s="577">
        <v>1</v>
      </c>
      <c r="T44" s="576">
        <v>1</v>
      </c>
      <c r="U44" s="578">
        <v>1</v>
      </c>
    </row>
    <row r="45" spans="1:21" ht="14.4" customHeight="1" x14ac:dyDescent="0.3">
      <c r="A45" s="571">
        <v>29</v>
      </c>
      <c r="B45" s="572" t="s">
        <v>486</v>
      </c>
      <c r="C45" s="572">
        <v>89301292</v>
      </c>
      <c r="D45" s="573" t="s">
        <v>1564</v>
      </c>
      <c r="E45" s="574" t="s">
        <v>773</v>
      </c>
      <c r="F45" s="572" t="s">
        <v>769</v>
      </c>
      <c r="G45" s="572" t="s">
        <v>882</v>
      </c>
      <c r="H45" s="572" t="s">
        <v>487</v>
      </c>
      <c r="I45" s="572" t="s">
        <v>526</v>
      </c>
      <c r="J45" s="572" t="s">
        <v>883</v>
      </c>
      <c r="K45" s="572" t="s">
        <v>884</v>
      </c>
      <c r="L45" s="575">
        <v>0</v>
      </c>
      <c r="M45" s="575">
        <v>0</v>
      </c>
      <c r="N45" s="572">
        <v>1</v>
      </c>
      <c r="O45" s="576">
        <v>0.5</v>
      </c>
      <c r="P45" s="575"/>
      <c r="Q45" s="577"/>
      <c r="R45" s="572"/>
      <c r="S45" s="577">
        <v>0</v>
      </c>
      <c r="T45" s="576"/>
      <c r="U45" s="578">
        <v>0</v>
      </c>
    </row>
    <row r="46" spans="1:21" ht="14.4" customHeight="1" x14ac:dyDescent="0.3">
      <c r="A46" s="571">
        <v>29</v>
      </c>
      <c r="B46" s="572" t="s">
        <v>486</v>
      </c>
      <c r="C46" s="572">
        <v>89301292</v>
      </c>
      <c r="D46" s="573" t="s">
        <v>1564</v>
      </c>
      <c r="E46" s="574" t="s">
        <v>773</v>
      </c>
      <c r="F46" s="572" t="s">
        <v>769</v>
      </c>
      <c r="G46" s="572" t="s">
        <v>885</v>
      </c>
      <c r="H46" s="572" t="s">
        <v>487</v>
      </c>
      <c r="I46" s="572" t="s">
        <v>886</v>
      </c>
      <c r="J46" s="572" t="s">
        <v>887</v>
      </c>
      <c r="K46" s="572" t="s">
        <v>888</v>
      </c>
      <c r="L46" s="575">
        <v>0</v>
      </c>
      <c r="M46" s="575">
        <v>0</v>
      </c>
      <c r="N46" s="572">
        <v>1</v>
      </c>
      <c r="O46" s="576">
        <v>0.5</v>
      </c>
      <c r="P46" s="575"/>
      <c r="Q46" s="577"/>
      <c r="R46" s="572"/>
      <c r="S46" s="577">
        <v>0</v>
      </c>
      <c r="T46" s="576"/>
      <c r="U46" s="578">
        <v>0</v>
      </c>
    </row>
    <row r="47" spans="1:21" ht="14.4" customHeight="1" x14ac:dyDescent="0.3">
      <c r="A47" s="571">
        <v>29</v>
      </c>
      <c r="B47" s="572" t="s">
        <v>486</v>
      </c>
      <c r="C47" s="572">
        <v>89301292</v>
      </c>
      <c r="D47" s="573" t="s">
        <v>1564</v>
      </c>
      <c r="E47" s="574" t="s">
        <v>773</v>
      </c>
      <c r="F47" s="572" t="s">
        <v>769</v>
      </c>
      <c r="G47" s="572" t="s">
        <v>889</v>
      </c>
      <c r="H47" s="572" t="s">
        <v>487</v>
      </c>
      <c r="I47" s="572" t="s">
        <v>890</v>
      </c>
      <c r="J47" s="572" t="s">
        <v>891</v>
      </c>
      <c r="K47" s="572" t="s">
        <v>892</v>
      </c>
      <c r="L47" s="575">
        <v>0</v>
      </c>
      <c r="M47" s="575">
        <v>0</v>
      </c>
      <c r="N47" s="572">
        <v>1</v>
      </c>
      <c r="O47" s="576">
        <v>1</v>
      </c>
      <c r="P47" s="575">
        <v>0</v>
      </c>
      <c r="Q47" s="577"/>
      <c r="R47" s="572">
        <v>1</v>
      </c>
      <c r="S47" s="577">
        <v>1</v>
      </c>
      <c r="T47" s="576">
        <v>1</v>
      </c>
      <c r="U47" s="578">
        <v>1</v>
      </c>
    </row>
    <row r="48" spans="1:21" ht="14.4" customHeight="1" x14ac:dyDescent="0.3">
      <c r="A48" s="571">
        <v>29</v>
      </c>
      <c r="B48" s="572" t="s">
        <v>486</v>
      </c>
      <c r="C48" s="572">
        <v>89301292</v>
      </c>
      <c r="D48" s="573" t="s">
        <v>1564</v>
      </c>
      <c r="E48" s="574" t="s">
        <v>773</v>
      </c>
      <c r="F48" s="572" t="s">
        <v>769</v>
      </c>
      <c r="G48" s="572" t="s">
        <v>889</v>
      </c>
      <c r="H48" s="572" t="s">
        <v>487</v>
      </c>
      <c r="I48" s="572" t="s">
        <v>893</v>
      </c>
      <c r="J48" s="572" t="s">
        <v>891</v>
      </c>
      <c r="K48" s="572" t="s">
        <v>894</v>
      </c>
      <c r="L48" s="575">
        <v>0</v>
      </c>
      <c r="M48" s="575">
        <v>0</v>
      </c>
      <c r="N48" s="572">
        <v>1</v>
      </c>
      <c r="O48" s="576">
        <v>0.5</v>
      </c>
      <c r="P48" s="575">
        <v>0</v>
      </c>
      <c r="Q48" s="577"/>
      <c r="R48" s="572">
        <v>1</v>
      </c>
      <c r="S48" s="577">
        <v>1</v>
      </c>
      <c r="T48" s="576">
        <v>0.5</v>
      </c>
      <c r="U48" s="578">
        <v>1</v>
      </c>
    </row>
    <row r="49" spans="1:21" ht="14.4" customHeight="1" x14ac:dyDescent="0.3">
      <c r="A49" s="571">
        <v>29</v>
      </c>
      <c r="B49" s="572" t="s">
        <v>486</v>
      </c>
      <c r="C49" s="572">
        <v>89301292</v>
      </c>
      <c r="D49" s="573" t="s">
        <v>1564</v>
      </c>
      <c r="E49" s="574" t="s">
        <v>773</v>
      </c>
      <c r="F49" s="572" t="s">
        <v>769</v>
      </c>
      <c r="G49" s="572" t="s">
        <v>895</v>
      </c>
      <c r="H49" s="572" t="s">
        <v>487</v>
      </c>
      <c r="I49" s="572" t="s">
        <v>537</v>
      </c>
      <c r="J49" s="572" t="s">
        <v>896</v>
      </c>
      <c r="K49" s="572" t="s">
        <v>897</v>
      </c>
      <c r="L49" s="575">
        <v>0</v>
      </c>
      <c r="M49" s="575">
        <v>0</v>
      </c>
      <c r="N49" s="572">
        <v>7</v>
      </c>
      <c r="O49" s="576">
        <v>6</v>
      </c>
      <c r="P49" s="575">
        <v>0</v>
      </c>
      <c r="Q49" s="577"/>
      <c r="R49" s="572">
        <v>3</v>
      </c>
      <c r="S49" s="577">
        <v>0.42857142857142855</v>
      </c>
      <c r="T49" s="576">
        <v>2.5</v>
      </c>
      <c r="U49" s="578">
        <v>0.41666666666666669</v>
      </c>
    </row>
    <row r="50" spans="1:21" ht="14.4" customHeight="1" x14ac:dyDescent="0.3">
      <c r="A50" s="571">
        <v>29</v>
      </c>
      <c r="B50" s="572" t="s">
        <v>486</v>
      </c>
      <c r="C50" s="572">
        <v>89301292</v>
      </c>
      <c r="D50" s="573" t="s">
        <v>1564</v>
      </c>
      <c r="E50" s="574" t="s">
        <v>773</v>
      </c>
      <c r="F50" s="572" t="s">
        <v>769</v>
      </c>
      <c r="G50" s="572" t="s">
        <v>898</v>
      </c>
      <c r="H50" s="572" t="s">
        <v>487</v>
      </c>
      <c r="I50" s="572" t="s">
        <v>705</v>
      </c>
      <c r="J50" s="572" t="s">
        <v>706</v>
      </c>
      <c r="K50" s="572" t="s">
        <v>899</v>
      </c>
      <c r="L50" s="575">
        <v>314.69</v>
      </c>
      <c r="M50" s="575">
        <v>2832.21</v>
      </c>
      <c r="N50" s="572">
        <v>9</v>
      </c>
      <c r="O50" s="576">
        <v>8.5</v>
      </c>
      <c r="P50" s="575">
        <v>944.06999999999994</v>
      </c>
      <c r="Q50" s="577">
        <v>0.33333333333333331</v>
      </c>
      <c r="R50" s="572">
        <v>3</v>
      </c>
      <c r="S50" s="577">
        <v>0.33333333333333331</v>
      </c>
      <c r="T50" s="576">
        <v>3</v>
      </c>
      <c r="U50" s="578">
        <v>0.35294117647058826</v>
      </c>
    </row>
    <row r="51" spans="1:21" ht="14.4" customHeight="1" x14ac:dyDescent="0.3">
      <c r="A51" s="571">
        <v>29</v>
      </c>
      <c r="B51" s="572" t="s">
        <v>486</v>
      </c>
      <c r="C51" s="572">
        <v>89301292</v>
      </c>
      <c r="D51" s="573" t="s">
        <v>1564</v>
      </c>
      <c r="E51" s="574" t="s">
        <v>773</v>
      </c>
      <c r="F51" s="572" t="s">
        <v>769</v>
      </c>
      <c r="G51" s="572" t="s">
        <v>898</v>
      </c>
      <c r="H51" s="572" t="s">
        <v>487</v>
      </c>
      <c r="I51" s="572" t="s">
        <v>705</v>
      </c>
      <c r="J51" s="572" t="s">
        <v>706</v>
      </c>
      <c r="K51" s="572" t="s">
        <v>899</v>
      </c>
      <c r="L51" s="575">
        <v>302.42</v>
      </c>
      <c r="M51" s="575">
        <v>6955.66</v>
      </c>
      <c r="N51" s="572">
        <v>23</v>
      </c>
      <c r="O51" s="576">
        <v>17</v>
      </c>
      <c r="P51" s="575">
        <v>3024.2</v>
      </c>
      <c r="Q51" s="577">
        <v>0.43478260869565216</v>
      </c>
      <c r="R51" s="572">
        <v>10</v>
      </c>
      <c r="S51" s="577">
        <v>0.43478260869565216</v>
      </c>
      <c r="T51" s="576">
        <v>7</v>
      </c>
      <c r="U51" s="578">
        <v>0.41176470588235292</v>
      </c>
    </row>
    <row r="52" spans="1:21" ht="14.4" customHeight="1" x14ac:dyDescent="0.3">
      <c r="A52" s="571">
        <v>29</v>
      </c>
      <c r="B52" s="572" t="s">
        <v>486</v>
      </c>
      <c r="C52" s="572">
        <v>89301292</v>
      </c>
      <c r="D52" s="573" t="s">
        <v>1564</v>
      </c>
      <c r="E52" s="574" t="s">
        <v>773</v>
      </c>
      <c r="F52" s="572" t="s">
        <v>769</v>
      </c>
      <c r="G52" s="572" t="s">
        <v>900</v>
      </c>
      <c r="H52" s="572" t="s">
        <v>487</v>
      </c>
      <c r="I52" s="572" t="s">
        <v>901</v>
      </c>
      <c r="J52" s="572" t="s">
        <v>902</v>
      </c>
      <c r="K52" s="572" t="s">
        <v>903</v>
      </c>
      <c r="L52" s="575">
        <v>469.44</v>
      </c>
      <c r="M52" s="575">
        <v>469.44</v>
      </c>
      <c r="N52" s="572">
        <v>1</v>
      </c>
      <c r="O52" s="576">
        <v>1</v>
      </c>
      <c r="P52" s="575">
        <v>469.44</v>
      </c>
      <c r="Q52" s="577">
        <v>1</v>
      </c>
      <c r="R52" s="572">
        <v>1</v>
      </c>
      <c r="S52" s="577">
        <v>1</v>
      </c>
      <c r="T52" s="576">
        <v>1</v>
      </c>
      <c r="U52" s="578">
        <v>1</v>
      </c>
    </row>
    <row r="53" spans="1:21" ht="14.4" customHeight="1" x14ac:dyDescent="0.3">
      <c r="A53" s="571">
        <v>29</v>
      </c>
      <c r="B53" s="572" t="s">
        <v>486</v>
      </c>
      <c r="C53" s="572">
        <v>89301292</v>
      </c>
      <c r="D53" s="573" t="s">
        <v>1564</v>
      </c>
      <c r="E53" s="574" t="s">
        <v>773</v>
      </c>
      <c r="F53" s="572" t="s">
        <v>769</v>
      </c>
      <c r="G53" s="572" t="s">
        <v>904</v>
      </c>
      <c r="H53" s="572" t="s">
        <v>487</v>
      </c>
      <c r="I53" s="572" t="s">
        <v>905</v>
      </c>
      <c r="J53" s="572" t="s">
        <v>906</v>
      </c>
      <c r="K53" s="572" t="s">
        <v>907</v>
      </c>
      <c r="L53" s="575">
        <v>85.49</v>
      </c>
      <c r="M53" s="575">
        <v>85.49</v>
      </c>
      <c r="N53" s="572">
        <v>1</v>
      </c>
      <c r="O53" s="576">
        <v>1</v>
      </c>
      <c r="P53" s="575">
        <v>85.49</v>
      </c>
      <c r="Q53" s="577">
        <v>1</v>
      </c>
      <c r="R53" s="572">
        <v>1</v>
      </c>
      <c r="S53" s="577">
        <v>1</v>
      </c>
      <c r="T53" s="576">
        <v>1</v>
      </c>
      <c r="U53" s="578">
        <v>1</v>
      </c>
    </row>
    <row r="54" spans="1:21" ht="14.4" customHeight="1" x14ac:dyDescent="0.3">
      <c r="A54" s="571">
        <v>29</v>
      </c>
      <c r="B54" s="572" t="s">
        <v>486</v>
      </c>
      <c r="C54" s="572">
        <v>89301292</v>
      </c>
      <c r="D54" s="573" t="s">
        <v>1564</v>
      </c>
      <c r="E54" s="574" t="s">
        <v>773</v>
      </c>
      <c r="F54" s="572" t="s">
        <v>769</v>
      </c>
      <c r="G54" s="572" t="s">
        <v>908</v>
      </c>
      <c r="H54" s="572" t="s">
        <v>487</v>
      </c>
      <c r="I54" s="572" t="s">
        <v>909</v>
      </c>
      <c r="J54" s="572" t="s">
        <v>910</v>
      </c>
      <c r="K54" s="572" t="s">
        <v>911</v>
      </c>
      <c r="L54" s="575">
        <v>51.44</v>
      </c>
      <c r="M54" s="575">
        <v>102.88</v>
      </c>
      <c r="N54" s="572">
        <v>2</v>
      </c>
      <c r="O54" s="576">
        <v>1.5</v>
      </c>
      <c r="P54" s="575">
        <v>51.44</v>
      </c>
      <c r="Q54" s="577">
        <v>0.5</v>
      </c>
      <c r="R54" s="572">
        <v>1</v>
      </c>
      <c r="S54" s="577">
        <v>0.5</v>
      </c>
      <c r="T54" s="576">
        <v>0.5</v>
      </c>
      <c r="U54" s="578">
        <v>0.33333333333333331</v>
      </c>
    </row>
    <row r="55" spans="1:21" ht="14.4" customHeight="1" x14ac:dyDescent="0.3">
      <c r="A55" s="571">
        <v>29</v>
      </c>
      <c r="B55" s="572" t="s">
        <v>486</v>
      </c>
      <c r="C55" s="572">
        <v>89301292</v>
      </c>
      <c r="D55" s="573" t="s">
        <v>1564</v>
      </c>
      <c r="E55" s="574" t="s">
        <v>773</v>
      </c>
      <c r="F55" s="572" t="s">
        <v>769</v>
      </c>
      <c r="G55" s="572" t="s">
        <v>908</v>
      </c>
      <c r="H55" s="572" t="s">
        <v>487</v>
      </c>
      <c r="I55" s="572" t="s">
        <v>912</v>
      </c>
      <c r="J55" s="572" t="s">
        <v>910</v>
      </c>
      <c r="K55" s="572" t="s">
        <v>913</v>
      </c>
      <c r="L55" s="575">
        <v>102.89</v>
      </c>
      <c r="M55" s="575">
        <v>102.89</v>
      </c>
      <c r="N55" s="572">
        <v>1</v>
      </c>
      <c r="O55" s="576">
        <v>0.5</v>
      </c>
      <c r="P55" s="575">
        <v>102.89</v>
      </c>
      <c r="Q55" s="577">
        <v>1</v>
      </c>
      <c r="R55" s="572">
        <v>1</v>
      </c>
      <c r="S55" s="577">
        <v>1</v>
      </c>
      <c r="T55" s="576">
        <v>0.5</v>
      </c>
      <c r="U55" s="578">
        <v>1</v>
      </c>
    </row>
    <row r="56" spans="1:21" ht="14.4" customHeight="1" x14ac:dyDescent="0.3">
      <c r="A56" s="571">
        <v>29</v>
      </c>
      <c r="B56" s="572" t="s">
        <v>486</v>
      </c>
      <c r="C56" s="572">
        <v>89301292</v>
      </c>
      <c r="D56" s="573" t="s">
        <v>1564</v>
      </c>
      <c r="E56" s="574" t="s">
        <v>773</v>
      </c>
      <c r="F56" s="572" t="s">
        <v>769</v>
      </c>
      <c r="G56" s="572" t="s">
        <v>914</v>
      </c>
      <c r="H56" s="572" t="s">
        <v>487</v>
      </c>
      <c r="I56" s="572" t="s">
        <v>915</v>
      </c>
      <c r="J56" s="572" t="s">
        <v>916</v>
      </c>
      <c r="K56" s="572" t="s">
        <v>917</v>
      </c>
      <c r="L56" s="575">
        <v>0</v>
      </c>
      <c r="M56" s="575">
        <v>0</v>
      </c>
      <c r="N56" s="572">
        <v>1</v>
      </c>
      <c r="O56" s="576">
        <v>0.5</v>
      </c>
      <c r="P56" s="575">
        <v>0</v>
      </c>
      <c r="Q56" s="577"/>
      <c r="R56" s="572">
        <v>1</v>
      </c>
      <c r="S56" s="577">
        <v>1</v>
      </c>
      <c r="T56" s="576">
        <v>0.5</v>
      </c>
      <c r="U56" s="578">
        <v>1</v>
      </c>
    </row>
    <row r="57" spans="1:21" ht="14.4" customHeight="1" x14ac:dyDescent="0.3">
      <c r="A57" s="571">
        <v>29</v>
      </c>
      <c r="B57" s="572" t="s">
        <v>486</v>
      </c>
      <c r="C57" s="572">
        <v>89301292</v>
      </c>
      <c r="D57" s="573" t="s">
        <v>1564</v>
      </c>
      <c r="E57" s="574" t="s">
        <v>773</v>
      </c>
      <c r="F57" s="572" t="s">
        <v>769</v>
      </c>
      <c r="G57" s="572" t="s">
        <v>918</v>
      </c>
      <c r="H57" s="572" t="s">
        <v>487</v>
      </c>
      <c r="I57" s="572" t="s">
        <v>919</v>
      </c>
      <c r="J57" s="572" t="s">
        <v>920</v>
      </c>
      <c r="K57" s="572" t="s">
        <v>921</v>
      </c>
      <c r="L57" s="575">
        <v>0</v>
      </c>
      <c r="M57" s="575">
        <v>0</v>
      </c>
      <c r="N57" s="572">
        <v>1</v>
      </c>
      <c r="O57" s="576">
        <v>0.5</v>
      </c>
      <c r="P57" s="575">
        <v>0</v>
      </c>
      <c r="Q57" s="577"/>
      <c r="R57" s="572">
        <v>1</v>
      </c>
      <c r="S57" s="577">
        <v>1</v>
      </c>
      <c r="T57" s="576">
        <v>0.5</v>
      </c>
      <c r="U57" s="578">
        <v>1</v>
      </c>
    </row>
    <row r="58" spans="1:21" ht="14.4" customHeight="1" x14ac:dyDescent="0.3">
      <c r="A58" s="571">
        <v>29</v>
      </c>
      <c r="B58" s="572" t="s">
        <v>486</v>
      </c>
      <c r="C58" s="572">
        <v>89301292</v>
      </c>
      <c r="D58" s="573" t="s">
        <v>1564</v>
      </c>
      <c r="E58" s="574" t="s">
        <v>773</v>
      </c>
      <c r="F58" s="572" t="s">
        <v>770</v>
      </c>
      <c r="G58" s="572" t="s">
        <v>922</v>
      </c>
      <c r="H58" s="572" t="s">
        <v>487</v>
      </c>
      <c r="I58" s="572" t="s">
        <v>923</v>
      </c>
      <c r="J58" s="572" t="s">
        <v>924</v>
      </c>
      <c r="K58" s="572" t="s">
        <v>925</v>
      </c>
      <c r="L58" s="575">
        <v>410</v>
      </c>
      <c r="M58" s="575">
        <v>410</v>
      </c>
      <c r="N58" s="572">
        <v>1</v>
      </c>
      <c r="O58" s="576">
        <v>1</v>
      </c>
      <c r="P58" s="575">
        <v>410</v>
      </c>
      <c r="Q58" s="577">
        <v>1</v>
      </c>
      <c r="R58" s="572">
        <v>1</v>
      </c>
      <c r="S58" s="577">
        <v>1</v>
      </c>
      <c r="T58" s="576">
        <v>1</v>
      </c>
      <c r="U58" s="578">
        <v>1</v>
      </c>
    </row>
    <row r="59" spans="1:21" ht="14.4" customHeight="1" x14ac:dyDescent="0.3">
      <c r="A59" s="571">
        <v>29</v>
      </c>
      <c r="B59" s="572" t="s">
        <v>486</v>
      </c>
      <c r="C59" s="572">
        <v>89301292</v>
      </c>
      <c r="D59" s="573" t="s">
        <v>1564</v>
      </c>
      <c r="E59" s="574" t="s">
        <v>773</v>
      </c>
      <c r="F59" s="572" t="s">
        <v>770</v>
      </c>
      <c r="G59" s="572" t="s">
        <v>922</v>
      </c>
      <c r="H59" s="572" t="s">
        <v>487</v>
      </c>
      <c r="I59" s="572" t="s">
        <v>926</v>
      </c>
      <c r="J59" s="572" t="s">
        <v>924</v>
      </c>
      <c r="K59" s="572" t="s">
        <v>927</v>
      </c>
      <c r="L59" s="575">
        <v>410</v>
      </c>
      <c r="M59" s="575">
        <v>820</v>
      </c>
      <c r="N59" s="572">
        <v>2</v>
      </c>
      <c r="O59" s="576">
        <v>1</v>
      </c>
      <c r="P59" s="575">
        <v>820</v>
      </c>
      <c r="Q59" s="577">
        <v>1</v>
      </c>
      <c r="R59" s="572">
        <v>2</v>
      </c>
      <c r="S59" s="577">
        <v>1</v>
      </c>
      <c r="T59" s="576">
        <v>1</v>
      </c>
      <c r="U59" s="578">
        <v>1</v>
      </c>
    </row>
    <row r="60" spans="1:21" ht="14.4" customHeight="1" x14ac:dyDescent="0.3">
      <c r="A60" s="571">
        <v>29</v>
      </c>
      <c r="B60" s="572" t="s">
        <v>486</v>
      </c>
      <c r="C60" s="572">
        <v>89301292</v>
      </c>
      <c r="D60" s="573" t="s">
        <v>1564</v>
      </c>
      <c r="E60" s="574" t="s">
        <v>773</v>
      </c>
      <c r="F60" s="572" t="s">
        <v>770</v>
      </c>
      <c r="G60" s="572" t="s">
        <v>922</v>
      </c>
      <c r="H60" s="572" t="s">
        <v>487</v>
      </c>
      <c r="I60" s="572" t="s">
        <v>928</v>
      </c>
      <c r="J60" s="572" t="s">
        <v>929</v>
      </c>
      <c r="K60" s="572" t="s">
        <v>930</v>
      </c>
      <c r="L60" s="575">
        <v>410</v>
      </c>
      <c r="M60" s="575">
        <v>1640</v>
      </c>
      <c r="N60" s="572">
        <v>4</v>
      </c>
      <c r="O60" s="576">
        <v>2</v>
      </c>
      <c r="P60" s="575">
        <v>1640</v>
      </c>
      <c r="Q60" s="577">
        <v>1</v>
      </c>
      <c r="R60" s="572">
        <v>4</v>
      </c>
      <c r="S60" s="577">
        <v>1</v>
      </c>
      <c r="T60" s="576">
        <v>2</v>
      </c>
      <c r="U60" s="578">
        <v>1</v>
      </c>
    </row>
    <row r="61" spans="1:21" ht="14.4" customHeight="1" x14ac:dyDescent="0.3">
      <c r="A61" s="571">
        <v>29</v>
      </c>
      <c r="B61" s="572" t="s">
        <v>486</v>
      </c>
      <c r="C61" s="572">
        <v>89301292</v>
      </c>
      <c r="D61" s="573" t="s">
        <v>1564</v>
      </c>
      <c r="E61" s="574" t="s">
        <v>773</v>
      </c>
      <c r="F61" s="572" t="s">
        <v>770</v>
      </c>
      <c r="G61" s="572" t="s">
        <v>922</v>
      </c>
      <c r="H61" s="572" t="s">
        <v>487</v>
      </c>
      <c r="I61" s="572" t="s">
        <v>928</v>
      </c>
      <c r="J61" s="572" t="s">
        <v>924</v>
      </c>
      <c r="K61" s="572" t="s">
        <v>931</v>
      </c>
      <c r="L61" s="575">
        <v>410</v>
      </c>
      <c r="M61" s="575">
        <v>6150</v>
      </c>
      <c r="N61" s="572">
        <v>15</v>
      </c>
      <c r="O61" s="576">
        <v>8</v>
      </c>
      <c r="P61" s="575">
        <v>4510</v>
      </c>
      <c r="Q61" s="577">
        <v>0.73333333333333328</v>
      </c>
      <c r="R61" s="572">
        <v>11</v>
      </c>
      <c r="S61" s="577">
        <v>0.73333333333333328</v>
      </c>
      <c r="T61" s="576">
        <v>6</v>
      </c>
      <c r="U61" s="578">
        <v>0.75</v>
      </c>
    </row>
    <row r="62" spans="1:21" ht="14.4" customHeight="1" x14ac:dyDescent="0.3">
      <c r="A62" s="571">
        <v>29</v>
      </c>
      <c r="B62" s="572" t="s">
        <v>486</v>
      </c>
      <c r="C62" s="572">
        <v>89301292</v>
      </c>
      <c r="D62" s="573" t="s">
        <v>1564</v>
      </c>
      <c r="E62" s="574" t="s">
        <v>773</v>
      </c>
      <c r="F62" s="572" t="s">
        <v>770</v>
      </c>
      <c r="G62" s="572" t="s">
        <v>932</v>
      </c>
      <c r="H62" s="572" t="s">
        <v>487</v>
      </c>
      <c r="I62" s="572" t="s">
        <v>933</v>
      </c>
      <c r="J62" s="572" t="s">
        <v>934</v>
      </c>
      <c r="K62" s="572" t="s">
        <v>935</v>
      </c>
      <c r="L62" s="575">
        <v>1370</v>
      </c>
      <c r="M62" s="575">
        <v>1370</v>
      </c>
      <c r="N62" s="572">
        <v>1</v>
      </c>
      <c r="O62" s="576">
        <v>1</v>
      </c>
      <c r="P62" s="575">
        <v>1370</v>
      </c>
      <c r="Q62" s="577">
        <v>1</v>
      </c>
      <c r="R62" s="572">
        <v>1</v>
      </c>
      <c r="S62" s="577">
        <v>1</v>
      </c>
      <c r="T62" s="576">
        <v>1</v>
      </c>
      <c r="U62" s="578">
        <v>1</v>
      </c>
    </row>
    <row r="63" spans="1:21" ht="14.4" customHeight="1" x14ac:dyDescent="0.3">
      <c r="A63" s="571">
        <v>29</v>
      </c>
      <c r="B63" s="572" t="s">
        <v>486</v>
      </c>
      <c r="C63" s="572">
        <v>89301292</v>
      </c>
      <c r="D63" s="573" t="s">
        <v>1564</v>
      </c>
      <c r="E63" s="574" t="s">
        <v>773</v>
      </c>
      <c r="F63" s="572" t="s">
        <v>770</v>
      </c>
      <c r="G63" s="572" t="s">
        <v>932</v>
      </c>
      <c r="H63" s="572" t="s">
        <v>487</v>
      </c>
      <c r="I63" s="572" t="s">
        <v>936</v>
      </c>
      <c r="J63" s="572" t="s">
        <v>937</v>
      </c>
      <c r="K63" s="572" t="s">
        <v>938</v>
      </c>
      <c r="L63" s="575">
        <v>144.05000000000001</v>
      </c>
      <c r="M63" s="575">
        <v>288.10000000000002</v>
      </c>
      <c r="N63" s="572">
        <v>2</v>
      </c>
      <c r="O63" s="576">
        <v>1</v>
      </c>
      <c r="P63" s="575">
        <v>288.10000000000002</v>
      </c>
      <c r="Q63" s="577">
        <v>1</v>
      </c>
      <c r="R63" s="572">
        <v>2</v>
      </c>
      <c r="S63" s="577">
        <v>1</v>
      </c>
      <c r="T63" s="576">
        <v>1</v>
      </c>
      <c r="U63" s="578">
        <v>1</v>
      </c>
    </row>
    <row r="64" spans="1:21" ht="14.4" customHeight="1" x14ac:dyDescent="0.3">
      <c r="A64" s="571">
        <v>29</v>
      </c>
      <c r="B64" s="572" t="s">
        <v>486</v>
      </c>
      <c r="C64" s="572">
        <v>89301292</v>
      </c>
      <c r="D64" s="573" t="s">
        <v>1564</v>
      </c>
      <c r="E64" s="574" t="s">
        <v>773</v>
      </c>
      <c r="F64" s="572" t="s">
        <v>770</v>
      </c>
      <c r="G64" s="572" t="s">
        <v>932</v>
      </c>
      <c r="H64" s="572" t="s">
        <v>487</v>
      </c>
      <c r="I64" s="572" t="s">
        <v>939</v>
      </c>
      <c r="J64" s="572" t="s">
        <v>940</v>
      </c>
      <c r="K64" s="572" t="s">
        <v>941</v>
      </c>
      <c r="L64" s="575">
        <v>133.69</v>
      </c>
      <c r="M64" s="575">
        <v>401.07</v>
      </c>
      <c r="N64" s="572">
        <v>3</v>
      </c>
      <c r="O64" s="576">
        <v>3</v>
      </c>
      <c r="P64" s="575">
        <v>267.38</v>
      </c>
      <c r="Q64" s="577">
        <v>0.66666666666666663</v>
      </c>
      <c r="R64" s="572">
        <v>2</v>
      </c>
      <c r="S64" s="577">
        <v>0.66666666666666663</v>
      </c>
      <c r="T64" s="576">
        <v>2</v>
      </c>
      <c r="U64" s="578">
        <v>0.66666666666666663</v>
      </c>
    </row>
    <row r="65" spans="1:21" ht="14.4" customHeight="1" x14ac:dyDescent="0.3">
      <c r="A65" s="571">
        <v>29</v>
      </c>
      <c r="B65" s="572" t="s">
        <v>486</v>
      </c>
      <c r="C65" s="572">
        <v>89301292</v>
      </c>
      <c r="D65" s="573" t="s">
        <v>1564</v>
      </c>
      <c r="E65" s="574" t="s">
        <v>773</v>
      </c>
      <c r="F65" s="572" t="s">
        <v>770</v>
      </c>
      <c r="G65" s="572" t="s">
        <v>932</v>
      </c>
      <c r="H65" s="572" t="s">
        <v>487</v>
      </c>
      <c r="I65" s="572" t="s">
        <v>942</v>
      </c>
      <c r="J65" s="572" t="s">
        <v>940</v>
      </c>
      <c r="K65" s="572" t="s">
        <v>943</v>
      </c>
      <c r="L65" s="575">
        <v>175.15</v>
      </c>
      <c r="M65" s="575">
        <v>1226.05</v>
      </c>
      <c r="N65" s="572">
        <v>7</v>
      </c>
      <c r="O65" s="576">
        <v>5</v>
      </c>
      <c r="P65" s="575">
        <v>350.3</v>
      </c>
      <c r="Q65" s="577">
        <v>0.28571428571428575</v>
      </c>
      <c r="R65" s="572">
        <v>2</v>
      </c>
      <c r="S65" s="577">
        <v>0.2857142857142857</v>
      </c>
      <c r="T65" s="576">
        <v>1</v>
      </c>
      <c r="U65" s="578">
        <v>0.2</v>
      </c>
    </row>
    <row r="66" spans="1:21" ht="14.4" customHeight="1" x14ac:dyDescent="0.3">
      <c r="A66" s="571">
        <v>29</v>
      </c>
      <c r="B66" s="572" t="s">
        <v>486</v>
      </c>
      <c r="C66" s="572">
        <v>89301292</v>
      </c>
      <c r="D66" s="573" t="s">
        <v>1564</v>
      </c>
      <c r="E66" s="574" t="s">
        <v>773</v>
      </c>
      <c r="F66" s="572" t="s">
        <v>770</v>
      </c>
      <c r="G66" s="572" t="s">
        <v>932</v>
      </c>
      <c r="H66" s="572" t="s">
        <v>487</v>
      </c>
      <c r="I66" s="572" t="s">
        <v>944</v>
      </c>
      <c r="J66" s="572" t="s">
        <v>940</v>
      </c>
      <c r="K66" s="572" t="s">
        <v>945</v>
      </c>
      <c r="L66" s="575">
        <v>200</v>
      </c>
      <c r="M66" s="575">
        <v>8400</v>
      </c>
      <c r="N66" s="572">
        <v>42</v>
      </c>
      <c r="O66" s="576">
        <v>22</v>
      </c>
      <c r="P66" s="575">
        <v>3600</v>
      </c>
      <c r="Q66" s="577">
        <v>0.42857142857142855</v>
      </c>
      <c r="R66" s="572">
        <v>18</v>
      </c>
      <c r="S66" s="577">
        <v>0.42857142857142855</v>
      </c>
      <c r="T66" s="576">
        <v>10</v>
      </c>
      <c r="U66" s="578">
        <v>0.45454545454545453</v>
      </c>
    </row>
    <row r="67" spans="1:21" ht="14.4" customHeight="1" x14ac:dyDescent="0.3">
      <c r="A67" s="571">
        <v>29</v>
      </c>
      <c r="B67" s="572" t="s">
        <v>486</v>
      </c>
      <c r="C67" s="572">
        <v>89301292</v>
      </c>
      <c r="D67" s="573" t="s">
        <v>1564</v>
      </c>
      <c r="E67" s="574" t="s">
        <v>773</v>
      </c>
      <c r="F67" s="572" t="s">
        <v>770</v>
      </c>
      <c r="G67" s="572" t="s">
        <v>932</v>
      </c>
      <c r="H67" s="572" t="s">
        <v>487</v>
      </c>
      <c r="I67" s="572" t="s">
        <v>946</v>
      </c>
      <c r="J67" s="572" t="s">
        <v>947</v>
      </c>
      <c r="K67" s="572" t="s">
        <v>948</v>
      </c>
      <c r="L67" s="575">
        <v>128</v>
      </c>
      <c r="M67" s="575">
        <v>128</v>
      </c>
      <c r="N67" s="572">
        <v>1</v>
      </c>
      <c r="O67" s="576">
        <v>1</v>
      </c>
      <c r="P67" s="575"/>
      <c r="Q67" s="577">
        <v>0</v>
      </c>
      <c r="R67" s="572"/>
      <c r="S67" s="577">
        <v>0</v>
      </c>
      <c r="T67" s="576"/>
      <c r="U67" s="578">
        <v>0</v>
      </c>
    </row>
    <row r="68" spans="1:21" ht="14.4" customHeight="1" x14ac:dyDescent="0.3">
      <c r="A68" s="571">
        <v>29</v>
      </c>
      <c r="B68" s="572" t="s">
        <v>486</v>
      </c>
      <c r="C68" s="572">
        <v>89301292</v>
      </c>
      <c r="D68" s="573" t="s">
        <v>1564</v>
      </c>
      <c r="E68" s="574" t="s">
        <v>773</v>
      </c>
      <c r="F68" s="572" t="s">
        <v>770</v>
      </c>
      <c r="G68" s="572" t="s">
        <v>932</v>
      </c>
      <c r="H68" s="572" t="s">
        <v>487</v>
      </c>
      <c r="I68" s="572" t="s">
        <v>949</v>
      </c>
      <c r="J68" s="572" t="s">
        <v>947</v>
      </c>
      <c r="K68" s="572" t="s">
        <v>950</v>
      </c>
      <c r="L68" s="575">
        <v>156</v>
      </c>
      <c r="M68" s="575">
        <v>468</v>
      </c>
      <c r="N68" s="572">
        <v>3</v>
      </c>
      <c r="O68" s="576">
        <v>3</v>
      </c>
      <c r="P68" s="575">
        <v>312</v>
      </c>
      <c r="Q68" s="577">
        <v>0.66666666666666663</v>
      </c>
      <c r="R68" s="572">
        <v>2</v>
      </c>
      <c r="S68" s="577">
        <v>0.66666666666666663</v>
      </c>
      <c r="T68" s="576">
        <v>2</v>
      </c>
      <c r="U68" s="578">
        <v>0.66666666666666663</v>
      </c>
    </row>
    <row r="69" spans="1:21" ht="14.4" customHeight="1" x14ac:dyDescent="0.3">
      <c r="A69" s="571">
        <v>29</v>
      </c>
      <c r="B69" s="572" t="s">
        <v>486</v>
      </c>
      <c r="C69" s="572">
        <v>89301292</v>
      </c>
      <c r="D69" s="573" t="s">
        <v>1564</v>
      </c>
      <c r="E69" s="574" t="s">
        <v>773</v>
      </c>
      <c r="F69" s="572" t="s">
        <v>770</v>
      </c>
      <c r="G69" s="572" t="s">
        <v>932</v>
      </c>
      <c r="H69" s="572" t="s">
        <v>487</v>
      </c>
      <c r="I69" s="572" t="s">
        <v>951</v>
      </c>
      <c r="J69" s="572" t="s">
        <v>952</v>
      </c>
      <c r="K69" s="572" t="s">
        <v>953</v>
      </c>
      <c r="L69" s="575">
        <v>841.47</v>
      </c>
      <c r="M69" s="575">
        <v>3365.88</v>
      </c>
      <c r="N69" s="572">
        <v>4</v>
      </c>
      <c r="O69" s="576">
        <v>2</v>
      </c>
      <c r="P69" s="575"/>
      <c r="Q69" s="577">
        <v>0</v>
      </c>
      <c r="R69" s="572"/>
      <c r="S69" s="577">
        <v>0</v>
      </c>
      <c r="T69" s="576"/>
      <c r="U69" s="578">
        <v>0</v>
      </c>
    </row>
    <row r="70" spans="1:21" ht="14.4" customHeight="1" x14ac:dyDescent="0.3">
      <c r="A70" s="571">
        <v>29</v>
      </c>
      <c r="B70" s="572" t="s">
        <v>486</v>
      </c>
      <c r="C70" s="572">
        <v>89301292</v>
      </c>
      <c r="D70" s="573" t="s">
        <v>1564</v>
      </c>
      <c r="E70" s="574" t="s">
        <v>773</v>
      </c>
      <c r="F70" s="572" t="s">
        <v>770</v>
      </c>
      <c r="G70" s="572" t="s">
        <v>932</v>
      </c>
      <c r="H70" s="572" t="s">
        <v>487</v>
      </c>
      <c r="I70" s="572" t="s">
        <v>954</v>
      </c>
      <c r="J70" s="572" t="s">
        <v>952</v>
      </c>
      <c r="K70" s="572" t="s">
        <v>955</v>
      </c>
      <c r="L70" s="575">
        <v>886.35</v>
      </c>
      <c r="M70" s="575">
        <v>2659.05</v>
      </c>
      <c r="N70" s="572">
        <v>3</v>
      </c>
      <c r="O70" s="576">
        <v>2</v>
      </c>
      <c r="P70" s="575">
        <v>886.35</v>
      </c>
      <c r="Q70" s="577">
        <v>0.33333333333333331</v>
      </c>
      <c r="R70" s="572">
        <v>1</v>
      </c>
      <c r="S70" s="577">
        <v>0.33333333333333331</v>
      </c>
      <c r="T70" s="576">
        <v>1</v>
      </c>
      <c r="U70" s="578">
        <v>0.5</v>
      </c>
    </row>
    <row r="71" spans="1:21" ht="14.4" customHeight="1" x14ac:dyDescent="0.3">
      <c r="A71" s="571">
        <v>29</v>
      </c>
      <c r="B71" s="572" t="s">
        <v>486</v>
      </c>
      <c r="C71" s="572">
        <v>89301292</v>
      </c>
      <c r="D71" s="573" t="s">
        <v>1564</v>
      </c>
      <c r="E71" s="574" t="s">
        <v>773</v>
      </c>
      <c r="F71" s="572" t="s">
        <v>770</v>
      </c>
      <c r="G71" s="572" t="s">
        <v>932</v>
      </c>
      <c r="H71" s="572" t="s">
        <v>487</v>
      </c>
      <c r="I71" s="572" t="s">
        <v>956</v>
      </c>
      <c r="J71" s="572" t="s">
        <v>952</v>
      </c>
      <c r="K71" s="572" t="s">
        <v>957</v>
      </c>
      <c r="L71" s="575">
        <v>1333.95</v>
      </c>
      <c r="M71" s="575">
        <v>5335.8</v>
      </c>
      <c r="N71" s="572">
        <v>4</v>
      </c>
      <c r="O71" s="576">
        <v>2</v>
      </c>
      <c r="P71" s="575">
        <v>2667.9</v>
      </c>
      <c r="Q71" s="577">
        <v>0.5</v>
      </c>
      <c r="R71" s="572">
        <v>2</v>
      </c>
      <c r="S71" s="577">
        <v>0.5</v>
      </c>
      <c r="T71" s="576">
        <v>1</v>
      </c>
      <c r="U71" s="578">
        <v>0.5</v>
      </c>
    </row>
    <row r="72" spans="1:21" ht="14.4" customHeight="1" x14ac:dyDescent="0.3">
      <c r="A72" s="571">
        <v>29</v>
      </c>
      <c r="B72" s="572" t="s">
        <v>486</v>
      </c>
      <c r="C72" s="572">
        <v>89301292</v>
      </c>
      <c r="D72" s="573" t="s">
        <v>1564</v>
      </c>
      <c r="E72" s="574" t="s">
        <v>773</v>
      </c>
      <c r="F72" s="572" t="s">
        <v>770</v>
      </c>
      <c r="G72" s="572" t="s">
        <v>932</v>
      </c>
      <c r="H72" s="572" t="s">
        <v>487</v>
      </c>
      <c r="I72" s="572" t="s">
        <v>958</v>
      </c>
      <c r="J72" s="572" t="s">
        <v>959</v>
      </c>
      <c r="K72" s="572" t="s">
        <v>960</v>
      </c>
      <c r="L72" s="575">
        <v>24.77</v>
      </c>
      <c r="M72" s="575">
        <v>74.31</v>
      </c>
      <c r="N72" s="572">
        <v>3</v>
      </c>
      <c r="O72" s="576">
        <v>2</v>
      </c>
      <c r="P72" s="575">
        <v>24.77</v>
      </c>
      <c r="Q72" s="577">
        <v>0.33333333333333331</v>
      </c>
      <c r="R72" s="572">
        <v>1</v>
      </c>
      <c r="S72" s="577">
        <v>0.33333333333333331</v>
      </c>
      <c r="T72" s="576">
        <v>1</v>
      </c>
      <c r="U72" s="578">
        <v>0.5</v>
      </c>
    </row>
    <row r="73" spans="1:21" ht="14.4" customHeight="1" x14ac:dyDescent="0.3">
      <c r="A73" s="571">
        <v>29</v>
      </c>
      <c r="B73" s="572" t="s">
        <v>486</v>
      </c>
      <c r="C73" s="572">
        <v>89301292</v>
      </c>
      <c r="D73" s="573" t="s">
        <v>1564</v>
      </c>
      <c r="E73" s="574" t="s">
        <v>773</v>
      </c>
      <c r="F73" s="572" t="s">
        <v>770</v>
      </c>
      <c r="G73" s="572" t="s">
        <v>932</v>
      </c>
      <c r="H73" s="572" t="s">
        <v>487</v>
      </c>
      <c r="I73" s="572" t="s">
        <v>961</v>
      </c>
      <c r="J73" s="572" t="s">
        <v>947</v>
      </c>
      <c r="K73" s="572" t="s">
        <v>962</v>
      </c>
      <c r="L73" s="575">
        <v>6.3</v>
      </c>
      <c r="M73" s="575">
        <v>6.3</v>
      </c>
      <c r="N73" s="572">
        <v>1</v>
      </c>
      <c r="O73" s="576">
        <v>1</v>
      </c>
      <c r="P73" s="575">
        <v>6.3</v>
      </c>
      <c r="Q73" s="577">
        <v>1</v>
      </c>
      <c r="R73" s="572">
        <v>1</v>
      </c>
      <c r="S73" s="577">
        <v>1</v>
      </c>
      <c r="T73" s="576">
        <v>1</v>
      </c>
      <c r="U73" s="578">
        <v>1</v>
      </c>
    </row>
    <row r="74" spans="1:21" ht="14.4" customHeight="1" x14ac:dyDescent="0.3">
      <c r="A74" s="571">
        <v>29</v>
      </c>
      <c r="B74" s="572" t="s">
        <v>486</v>
      </c>
      <c r="C74" s="572">
        <v>89301292</v>
      </c>
      <c r="D74" s="573" t="s">
        <v>1564</v>
      </c>
      <c r="E74" s="574" t="s">
        <v>773</v>
      </c>
      <c r="F74" s="572" t="s">
        <v>770</v>
      </c>
      <c r="G74" s="572" t="s">
        <v>932</v>
      </c>
      <c r="H74" s="572" t="s">
        <v>487</v>
      </c>
      <c r="I74" s="572" t="s">
        <v>963</v>
      </c>
      <c r="J74" s="572" t="s">
        <v>964</v>
      </c>
      <c r="K74" s="572" t="s">
        <v>965</v>
      </c>
      <c r="L74" s="575">
        <v>326.45</v>
      </c>
      <c r="M74" s="575">
        <v>326.45</v>
      </c>
      <c r="N74" s="572">
        <v>1</v>
      </c>
      <c r="O74" s="576">
        <v>1</v>
      </c>
      <c r="P74" s="575"/>
      <c r="Q74" s="577">
        <v>0</v>
      </c>
      <c r="R74" s="572"/>
      <c r="S74" s="577">
        <v>0</v>
      </c>
      <c r="T74" s="576"/>
      <c r="U74" s="578">
        <v>0</v>
      </c>
    </row>
    <row r="75" spans="1:21" ht="14.4" customHeight="1" x14ac:dyDescent="0.3">
      <c r="A75" s="571">
        <v>29</v>
      </c>
      <c r="B75" s="572" t="s">
        <v>486</v>
      </c>
      <c r="C75" s="572">
        <v>89301292</v>
      </c>
      <c r="D75" s="573" t="s">
        <v>1564</v>
      </c>
      <c r="E75" s="574" t="s">
        <v>773</v>
      </c>
      <c r="F75" s="572" t="s">
        <v>770</v>
      </c>
      <c r="G75" s="572" t="s">
        <v>932</v>
      </c>
      <c r="H75" s="572" t="s">
        <v>487</v>
      </c>
      <c r="I75" s="572" t="s">
        <v>966</v>
      </c>
      <c r="J75" s="572" t="s">
        <v>959</v>
      </c>
      <c r="K75" s="572" t="s">
        <v>967</v>
      </c>
      <c r="L75" s="575">
        <v>38.24</v>
      </c>
      <c r="M75" s="575">
        <v>38.24</v>
      </c>
      <c r="N75" s="572">
        <v>1</v>
      </c>
      <c r="O75" s="576">
        <v>1</v>
      </c>
      <c r="P75" s="575">
        <v>38.24</v>
      </c>
      <c r="Q75" s="577">
        <v>1</v>
      </c>
      <c r="R75" s="572">
        <v>1</v>
      </c>
      <c r="S75" s="577">
        <v>1</v>
      </c>
      <c r="T75" s="576">
        <v>1</v>
      </c>
      <c r="U75" s="578">
        <v>1</v>
      </c>
    </row>
    <row r="76" spans="1:21" ht="14.4" customHeight="1" x14ac:dyDescent="0.3">
      <c r="A76" s="571">
        <v>29</v>
      </c>
      <c r="B76" s="572" t="s">
        <v>486</v>
      </c>
      <c r="C76" s="572">
        <v>89301292</v>
      </c>
      <c r="D76" s="573" t="s">
        <v>1564</v>
      </c>
      <c r="E76" s="574" t="s">
        <v>773</v>
      </c>
      <c r="F76" s="572" t="s">
        <v>770</v>
      </c>
      <c r="G76" s="572" t="s">
        <v>932</v>
      </c>
      <c r="H76" s="572" t="s">
        <v>487</v>
      </c>
      <c r="I76" s="572" t="s">
        <v>968</v>
      </c>
      <c r="J76" s="572" t="s">
        <v>969</v>
      </c>
      <c r="K76" s="572" t="s">
        <v>970</v>
      </c>
      <c r="L76" s="575">
        <v>8</v>
      </c>
      <c r="M76" s="575">
        <v>16</v>
      </c>
      <c r="N76" s="572">
        <v>2</v>
      </c>
      <c r="O76" s="576">
        <v>1</v>
      </c>
      <c r="P76" s="575"/>
      <c r="Q76" s="577">
        <v>0</v>
      </c>
      <c r="R76" s="572"/>
      <c r="S76" s="577">
        <v>0</v>
      </c>
      <c r="T76" s="576"/>
      <c r="U76" s="578">
        <v>0</v>
      </c>
    </row>
    <row r="77" spans="1:21" ht="14.4" customHeight="1" x14ac:dyDescent="0.3">
      <c r="A77" s="571">
        <v>29</v>
      </c>
      <c r="B77" s="572" t="s">
        <v>486</v>
      </c>
      <c r="C77" s="572">
        <v>89301292</v>
      </c>
      <c r="D77" s="573" t="s">
        <v>1564</v>
      </c>
      <c r="E77" s="574" t="s">
        <v>773</v>
      </c>
      <c r="F77" s="572" t="s">
        <v>770</v>
      </c>
      <c r="G77" s="572" t="s">
        <v>932</v>
      </c>
      <c r="H77" s="572" t="s">
        <v>487</v>
      </c>
      <c r="I77" s="572" t="s">
        <v>971</v>
      </c>
      <c r="J77" s="572" t="s">
        <v>972</v>
      </c>
      <c r="K77" s="572" t="s">
        <v>973</v>
      </c>
      <c r="L77" s="575">
        <v>30</v>
      </c>
      <c r="M77" s="575">
        <v>30</v>
      </c>
      <c r="N77" s="572">
        <v>1</v>
      </c>
      <c r="O77" s="576">
        <v>1</v>
      </c>
      <c r="P77" s="575"/>
      <c r="Q77" s="577">
        <v>0</v>
      </c>
      <c r="R77" s="572"/>
      <c r="S77" s="577">
        <v>0</v>
      </c>
      <c r="T77" s="576"/>
      <c r="U77" s="578">
        <v>0</v>
      </c>
    </row>
    <row r="78" spans="1:21" ht="14.4" customHeight="1" x14ac:dyDescent="0.3">
      <c r="A78" s="571">
        <v>29</v>
      </c>
      <c r="B78" s="572" t="s">
        <v>486</v>
      </c>
      <c r="C78" s="572">
        <v>89301292</v>
      </c>
      <c r="D78" s="573" t="s">
        <v>1564</v>
      </c>
      <c r="E78" s="574" t="s">
        <v>773</v>
      </c>
      <c r="F78" s="572" t="s">
        <v>770</v>
      </c>
      <c r="G78" s="572" t="s">
        <v>932</v>
      </c>
      <c r="H78" s="572" t="s">
        <v>487</v>
      </c>
      <c r="I78" s="572" t="s">
        <v>974</v>
      </c>
      <c r="J78" s="572" t="s">
        <v>975</v>
      </c>
      <c r="K78" s="572" t="s">
        <v>976</v>
      </c>
      <c r="L78" s="575">
        <v>90</v>
      </c>
      <c r="M78" s="575">
        <v>90</v>
      </c>
      <c r="N78" s="572">
        <v>1</v>
      </c>
      <c r="O78" s="576">
        <v>1</v>
      </c>
      <c r="P78" s="575"/>
      <c r="Q78" s="577">
        <v>0</v>
      </c>
      <c r="R78" s="572"/>
      <c r="S78" s="577">
        <v>0</v>
      </c>
      <c r="T78" s="576"/>
      <c r="U78" s="578">
        <v>0</v>
      </c>
    </row>
    <row r="79" spans="1:21" ht="14.4" customHeight="1" x14ac:dyDescent="0.3">
      <c r="A79" s="571">
        <v>29</v>
      </c>
      <c r="B79" s="572" t="s">
        <v>486</v>
      </c>
      <c r="C79" s="572">
        <v>89301292</v>
      </c>
      <c r="D79" s="573" t="s">
        <v>1564</v>
      </c>
      <c r="E79" s="574" t="s">
        <v>773</v>
      </c>
      <c r="F79" s="572" t="s">
        <v>770</v>
      </c>
      <c r="G79" s="572" t="s">
        <v>977</v>
      </c>
      <c r="H79" s="572" t="s">
        <v>487</v>
      </c>
      <c r="I79" s="572" t="s">
        <v>978</v>
      </c>
      <c r="J79" s="572" t="s">
        <v>979</v>
      </c>
      <c r="K79" s="572" t="s">
        <v>980</v>
      </c>
      <c r="L79" s="575">
        <v>190</v>
      </c>
      <c r="M79" s="575">
        <v>1140</v>
      </c>
      <c r="N79" s="572">
        <v>6</v>
      </c>
      <c r="O79" s="576">
        <v>3</v>
      </c>
      <c r="P79" s="575">
        <v>760</v>
      </c>
      <c r="Q79" s="577">
        <v>0.66666666666666663</v>
      </c>
      <c r="R79" s="572">
        <v>4</v>
      </c>
      <c r="S79" s="577">
        <v>0.66666666666666663</v>
      </c>
      <c r="T79" s="576">
        <v>2</v>
      </c>
      <c r="U79" s="578">
        <v>0.66666666666666663</v>
      </c>
    </row>
    <row r="80" spans="1:21" ht="14.4" customHeight="1" x14ac:dyDescent="0.3">
      <c r="A80" s="571">
        <v>29</v>
      </c>
      <c r="B80" s="572" t="s">
        <v>486</v>
      </c>
      <c r="C80" s="572">
        <v>89301292</v>
      </c>
      <c r="D80" s="573" t="s">
        <v>1564</v>
      </c>
      <c r="E80" s="574" t="s">
        <v>773</v>
      </c>
      <c r="F80" s="572" t="s">
        <v>770</v>
      </c>
      <c r="G80" s="572" t="s">
        <v>981</v>
      </c>
      <c r="H80" s="572" t="s">
        <v>487</v>
      </c>
      <c r="I80" s="572" t="s">
        <v>982</v>
      </c>
      <c r="J80" s="572" t="s">
        <v>983</v>
      </c>
      <c r="K80" s="572" t="s">
        <v>984</v>
      </c>
      <c r="L80" s="575">
        <v>750</v>
      </c>
      <c r="M80" s="575">
        <v>750</v>
      </c>
      <c r="N80" s="572">
        <v>1</v>
      </c>
      <c r="O80" s="576">
        <v>1</v>
      </c>
      <c r="P80" s="575">
        <v>750</v>
      </c>
      <c r="Q80" s="577">
        <v>1</v>
      </c>
      <c r="R80" s="572">
        <v>1</v>
      </c>
      <c r="S80" s="577">
        <v>1</v>
      </c>
      <c r="T80" s="576">
        <v>1</v>
      </c>
      <c r="U80" s="578">
        <v>1</v>
      </c>
    </row>
    <row r="81" spans="1:21" ht="14.4" customHeight="1" x14ac:dyDescent="0.3">
      <c r="A81" s="571">
        <v>29</v>
      </c>
      <c r="B81" s="572" t="s">
        <v>486</v>
      </c>
      <c r="C81" s="572">
        <v>89301292</v>
      </c>
      <c r="D81" s="573" t="s">
        <v>1564</v>
      </c>
      <c r="E81" s="574" t="s">
        <v>773</v>
      </c>
      <c r="F81" s="572" t="s">
        <v>770</v>
      </c>
      <c r="G81" s="572" t="s">
        <v>981</v>
      </c>
      <c r="H81" s="572" t="s">
        <v>487</v>
      </c>
      <c r="I81" s="572" t="s">
        <v>985</v>
      </c>
      <c r="J81" s="572" t="s">
        <v>986</v>
      </c>
      <c r="K81" s="572" t="s">
        <v>987</v>
      </c>
      <c r="L81" s="575">
        <v>378.48</v>
      </c>
      <c r="M81" s="575">
        <v>378.48</v>
      </c>
      <c r="N81" s="572">
        <v>1</v>
      </c>
      <c r="O81" s="576">
        <v>1</v>
      </c>
      <c r="P81" s="575">
        <v>378.48</v>
      </c>
      <c r="Q81" s="577">
        <v>1</v>
      </c>
      <c r="R81" s="572">
        <v>1</v>
      </c>
      <c r="S81" s="577">
        <v>1</v>
      </c>
      <c r="T81" s="576">
        <v>1</v>
      </c>
      <c r="U81" s="578">
        <v>1</v>
      </c>
    </row>
    <row r="82" spans="1:21" ht="14.4" customHeight="1" x14ac:dyDescent="0.3">
      <c r="A82" s="571">
        <v>29</v>
      </c>
      <c r="B82" s="572" t="s">
        <v>486</v>
      </c>
      <c r="C82" s="572">
        <v>89301292</v>
      </c>
      <c r="D82" s="573" t="s">
        <v>1564</v>
      </c>
      <c r="E82" s="574" t="s">
        <v>773</v>
      </c>
      <c r="F82" s="572" t="s">
        <v>770</v>
      </c>
      <c r="G82" s="572" t="s">
        <v>981</v>
      </c>
      <c r="H82" s="572" t="s">
        <v>487</v>
      </c>
      <c r="I82" s="572" t="s">
        <v>988</v>
      </c>
      <c r="J82" s="572" t="s">
        <v>989</v>
      </c>
      <c r="K82" s="572" t="s">
        <v>990</v>
      </c>
      <c r="L82" s="575">
        <v>971.25</v>
      </c>
      <c r="M82" s="575">
        <v>971.25</v>
      </c>
      <c r="N82" s="572">
        <v>1</v>
      </c>
      <c r="O82" s="576">
        <v>1</v>
      </c>
      <c r="P82" s="575">
        <v>971.25</v>
      </c>
      <c r="Q82" s="577">
        <v>1</v>
      </c>
      <c r="R82" s="572">
        <v>1</v>
      </c>
      <c r="S82" s="577">
        <v>1</v>
      </c>
      <c r="T82" s="576">
        <v>1</v>
      </c>
      <c r="U82" s="578">
        <v>1</v>
      </c>
    </row>
    <row r="83" spans="1:21" ht="14.4" customHeight="1" x14ac:dyDescent="0.3">
      <c r="A83" s="571">
        <v>29</v>
      </c>
      <c r="B83" s="572" t="s">
        <v>486</v>
      </c>
      <c r="C83" s="572">
        <v>89301292</v>
      </c>
      <c r="D83" s="573" t="s">
        <v>1564</v>
      </c>
      <c r="E83" s="574" t="s">
        <v>773</v>
      </c>
      <c r="F83" s="572" t="s">
        <v>770</v>
      </c>
      <c r="G83" s="572" t="s">
        <v>981</v>
      </c>
      <c r="H83" s="572" t="s">
        <v>487</v>
      </c>
      <c r="I83" s="572" t="s">
        <v>991</v>
      </c>
      <c r="J83" s="572" t="s">
        <v>992</v>
      </c>
      <c r="K83" s="572" t="s">
        <v>993</v>
      </c>
      <c r="L83" s="575">
        <v>58.5</v>
      </c>
      <c r="M83" s="575">
        <v>175.5</v>
      </c>
      <c r="N83" s="572">
        <v>3</v>
      </c>
      <c r="O83" s="576">
        <v>3</v>
      </c>
      <c r="P83" s="575">
        <v>175.5</v>
      </c>
      <c r="Q83" s="577">
        <v>1</v>
      </c>
      <c r="R83" s="572">
        <v>3</v>
      </c>
      <c r="S83" s="577">
        <v>1</v>
      </c>
      <c r="T83" s="576">
        <v>3</v>
      </c>
      <c r="U83" s="578">
        <v>1</v>
      </c>
    </row>
    <row r="84" spans="1:21" ht="14.4" customHeight="1" x14ac:dyDescent="0.3">
      <c r="A84" s="571">
        <v>29</v>
      </c>
      <c r="B84" s="572" t="s">
        <v>486</v>
      </c>
      <c r="C84" s="572">
        <v>89301292</v>
      </c>
      <c r="D84" s="573" t="s">
        <v>1564</v>
      </c>
      <c r="E84" s="574" t="s">
        <v>773</v>
      </c>
      <c r="F84" s="572" t="s">
        <v>770</v>
      </c>
      <c r="G84" s="572" t="s">
        <v>981</v>
      </c>
      <c r="H84" s="572" t="s">
        <v>487</v>
      </c>
      <c r="I84" s="572" t="s">
        <v>994</v>
      </c>
      <c r="J84" s="572" t="s">
        <v>995</v>
      </c>
      <c r="K84" s="572" t="s">
        <v>996</v>
      </c>
      <c r="L84" s="575">
        <v>195.56</v>
      </c>
      <c r="M84" s="575">
        <v>977.8</v>
      </c>
      <c r="N84" s="572">
        <v>5</v>
      </c>
      <c r="O84" s="576">
        <v>5</v>
      </c>
      <c r="P84" s="575"/>
      <c r="Q84" s="577">
        <v>0</v>
      </c>
      <c r="R84" s="572"/>
      <c r="S84" s="577">
        <v>0</v>
      </c>
      <c r="T84" s="576"/>
      <c r="U84" s="578">
        <v>0</v>
      </c>
    </row>
    <row r="85" spans="1:21" ht="14.4" customHeight="1" x14ac:dyDescent="0.3">
      <c r="A85" s="571">
        <v>29</v>
      </c>
      <c r="B85" s="572" t="s">
        <v>486</v>
      </c>
      <c r="C85" s="572">
        <v>89301292</v>
      </c>
      <c r="D85" s="573" t="s">
        <v>1564</v>
      </c>
      <c r="E85" s="574" t="s">
        <v>773</v>
      </c>
      <c r="F85" s="572" t="s">
        <v>770</v>
      </c>
      <c r="G85" s="572" t="s">
        <v>981</v>
      </c>
      <c r="H85" s="572" t="s">
        <v>487</v>
      </c>
      <c r="I85" s="572" t="s">
        <v>997</v>
      </c>
      <c r="J85" s="572" t="s">
        <v>998</v>
      </c>
      <c r="K85" s="572" t="s">
        <v>999</v>
      </c>
      <c r="L85" s="575">
        <v>250</v>
      </c>
      <c r="M85" s="575">
        <v>250</v>
      </c>
      <c r="N85" s="572">
        <v>1</v>
      </c>
      <c r="O85" s="576">
        <v>1</v>
      </c>
      <c r="P85" s="575"/>
      <c r="Q85" s="577">
        <v>0</v>
      </c>
      <c r="R85" s="572"/>
      <c r="S85" s="577">
        <v>0</v>
      </c>
      <c r="T85" s="576"/>
      <c r="U85" s="578">
        <v>0</v>
      </c>
    </row>
    <row r="86" spans="1:21" ht="14.4" customHeight="1" x14ac:dyDescent="0.3">
      <c r="A86" s="571">
        <v>29</v>
      </c>
      <c r="B86" s="572" t="s">
        <v>486</v>
      </c>
      <c r="C86" s="572">
        <v>89301292</v>
      </c>
      <c r="D86" s="573" t="s">
        <v>1564</v>
      </c>
      <c r="E86" s="574" t="s">
        <v>773</v>
      </c>
      <c r="F86" s="572" t="s">
        <v>770</v>
      </c>
      <c r="G86" s="572" t="s">
        <v>981</v>
      </c>
      <c r="H86" s="572" t="s">
        <v>487</v>
      </c>
      <c r="I86" s="572" t="s">
        <v>1000</v>
      </c>
      <c r="J86" s="572" t="s">
        <v>1001</v>
      </c>
      <c r="K86" s="572"/>
      <c r="L86" s="575">
        <v>250</v>
      </c>
      <c r="M86" s="575">
        <v>500</v>
      </c>
      <c r="N86" s="572">
        <v>2</v>
      </c>
      <c r="O86" s="576">
        <v>2</v>
      </c>
      <c r="P86" s="575">
        <v>500</v>
      </c>
      <c r="Q86" s="577">
        <v>1</v>
      </c>
      <c r="R86" s="572">
        <v>2</v>
      </c>
      <c r="S86" s="577">
        <v>1</v>
      </c>
      <c r="T86" s="576">
        <v>2</v>
      </c>
      <c r="U86" s="578">
        <v>1</v>
      </c>
    </row>
    <row r="87" spans="1:21" ht="14.4" customHeight="1" x14ac:dyDescent="0.3">
      <c r="A87" s="571">
        <v>29</v>
      </c>
      <c r="B87" s="572" t="s">
        <v>486</v>
      </c>
      <c r="C87" s="572">
        <v>89301292</v>
      </c>
      <c r="D87" s="573" t="s">
        <v>1564</v>
      </c>
      <c r="E87" s="574" t="s">
        <v>773</v>
      </c>
      <c r="F87" s="572" t="s">
        <v>770</v>
      </c>
      <c r="G87" s="572" t="s">
        <v>981</v>
      </c>
      <c r="H87" s="572" t="s">
        <v>487</v>
      </c>
      <c r="I87" s="572" t="s">
        <v>1002</v>
      </c>
      <c r="J87" s="572" t="s">
        <v>1003</v>
      </c>
      <c r="K87" s="572" t="s">
        <v>1004</v>
      </c>
      <c r="L87" s="575">
        <v>250</v>
      </c>
      <c r="M87" s="575">
        <v>250</v>
      </c>
      <c r="N87" s="572">
        <v>1</v>
      </c>
      <c r="O87" s="576">
        <v>1</v>
      </c>
      <c r="P87" s="575">
        <v>250</v>
      </c>
      <c r="Q87" s="577">
        <v>1</v>
      </c>
      <c r="R87" s="572">
        <v>1</v>
      </c>
      <c r="S87" s="577">
        <v>1</v>
      </c>
      <c r="T87" s="576">
        <v>1</v>
      </c>
      <c r="U87" s="578">
        <v>1</v>
      </c>
    </row>
    <row r="88" spans="1:21" ht="14.4" customHeight="1" x14ac:dyDescent="0.3">
      <c r="A88" s="571">
        <v>29</v>
      </c>
      <c r="B88" s="572" t="s">
        <v>486</v>
      </c>
      <c r="C88" s="572">
        <v>89301292</v>
      </c>
      <c r="D88" s="573" t="s">
        <v>1564</v>
      </c>
      <c r="E88" s="574" t="s">
        <v>773</v>
      </c>
      <c r="F88" s="572" t="s">
        <v>770</v>
      </c>
      <c r="G88" s="572" t="s">
        <v>981</v>
      </c>
      <c r="H88" s="572" t="s">
        <v>487</v>
      </c>
      <c r="I88" s="572" t="s">
        <v>1005</v>
      </c>
      <c r="J88" s="572" t="s">
        <v>1006</v>
      </c>
      <c r="K88" s="572" t="s">
        <v>1007</v>
      </c>
      <c r="L88" s="575">
        <v>82.55</v>
      </c>
      <c r="M88" s="575">
        <v>82.55</v>
      </c>
      <c r="N88" s="572">
        <v>1</v>
      </c>
      <c r="O88" s="576">
        <v>1</v>
      </c>
      <c r="P88" s="575">
        <v>82.55</v>
      </c>
      <c r="Q88" s="577">
        <v>1</v>
      </c>
      <c r="R88" s="572">
        <v>1</v>
      </c>
      <c r="S88" s="577">
        <v>1</v>
      </c>
      <c r="T88" s="576">
        <v>1</v>
      </c>
      <c r="U88" s="578">
        <v>1</v>
      </c>
    </row>
    <row r="89" spans="1:21" ht="14.4" customHeight="1" x14ac:dyDescent="0.3">
      <c r="A89" s="571">
        <v>29</v>
      </c>
      <c r="B89" s="572" t="s">
        <v>486</v>
      </c>
      <c r="C89" s="572">
        <v>89301292</v>
      </c>
      <c r="D89" s="573" t="s">
        <v>1564</v>
      </c>
      <c r="E89" s="574" t="s">
        <v>773</v>
      </c>
      <c r="F89" s="572" t="s">
        <v>770</v>
      </c>
      <c r="G89" s="572" t="s">
        <v>981</v>
      </c>
      <c r="H89" s="572" t="s">
        <v>487</v>
      </c>
      <c r="I89" s="572" t="s">
        <v>1008</v>
      </c>
      <c r="J89" s="572" t="s">
        <v>1009</v>
      </c>
      <c r="K89" s="572" t="s">
        <v>1010</v>
      </c>
      <c r="L89" s="575">
        <v>250</v>
      </c>
      <c r="M89" s="575">
        <v>250</v>
      </c>
      <c r="N89" s="572">
        <v>1</v>
      </c>
      <c r="O89" s="576">
        <v>1</v>
      </c>
      <c r="P89" s="575"/>
      <c r="Q89" s="577">
        <v>0</v>
      </c>
      <c r="R89" s="572"/>
      <c r="S89" s="577">
        <v>0</v>
      </c>
      <c r="T89" s="576"/>
      <c r="U89" s="578">
        <v>0</v>
      </c>
    </row>
    <row r="90" spans="1:21" ht="14.4" customHeight="1" x14ac:dyDescent="0.3">
      <c r="A90" s="571">
        <v>29</v>
      </c>
      <c r="B90" s="572" t="s">
        <v>486</v>
      </c>
      <c r="C90" s="572">
        <v>89301292</v>
      </c>
      <c r="D90" s="573" t="s">
        <v>1564</v>
      </c>
      <c r="E90" s="574" t="s">
        <v>774</v>
      </c>
      <c r="F90" s="572" t="s">
        <v>769</v>
      </c>
      <c r="G90" s="572" t="s">
        <v>781</v>
      </c>
      <c r="H90" s="572" t="s">
        <v>487</v>
      </c>
      <c r="I90" s="572" t="s">
        <v>1011</v>
      </c>
      <c r="J90" s="572" t="s">
        <v>1012</v>
      </c>
      <c r="K90" s="572" t="s">
        <v>786</v>
      </c>
      <c r="L90" s="575">
        <v>156.86000000000001</v>
      </c>
      <c r="M90" s="575">
        <v>313.72000000000003</v>
      </c>
      <c r="N90" s="572">
        <v>2</v>
      </c>
      <c r="O90" s="576">
        <v>1.5</v>
      </c>
      <c r="P90" s="575"/>
      <c r="Q90" s="577">
        <v>0</v>
      </c>
      <c r="R90" s="572"/>
      <c r="S90" s="577">
        <v>0</v>
      </c>
      <c r="T90" s="576"/>
      <c r="U90" s="578">
        <v>0</v>
      </c>
    </row>
    <row r="91" spans="1:21" ht="14.4" customHeight="1" x14ac:dyDescent="0.3">
      <c r="A91" s="571">
        <v>29</v>
      </c>
      <c r="B91" s="572" t="s">
        <v>486</v>
      </c>
      <c r="C91" s="572">
        <v>89301292</v>
      </c>
      <c r="D91" s="573" t="s">
        <v>1564</v>
      </c>
      <c r="E91" s="574" t="s">
        <v>774</v>
      </c>
      <c r="F91" s="572" t="s">
        <v>769</v>
      </c>
      <c r="G91" s="572" t="s">
        <v>781</v>
      </c>
      <c r="H91" s="572" t="s">
        <v>487</v>
      </c>
      <c r="I91" s="572" t="s">
        <v>785</v>
      </c>
      <c r="J91" s="572" t="s">
        <v>783</v>
      </c>
      <c r="K91" s="572" t="s">
        <v>786</v>
      </c>
      <c r="L91" s="575">
        <v>333.31</v>
      </c>
      <c r="M91" s="575">
        <v>666.62</v>
      </c>
      <c r="N91" s="572">
        <v>2</v>
      </c>
      <c r="O91" s="576">
        <v>1.5</v>
      </c>
      <c r="P91" s="575"/>
      <c r="Q91" s="577">
        <v>0</v>
      </c>
      <c r="R91" s="572"/>
      <c r="S91" s="577">
        <v>0</v>
      </c>
      <c r="T91" s="576"/>
      <c r="U91" s="578">
        <v>0</v>
      </c>
    </row>
    <row r="92" spans="1:21" ht="14.4" customHeight="1" x14ac:dyDescent="0.3">
      <c r="A92" s="571">
        <v>29</v>
      </c>
      <c r="B92" s="572" t="s">
        <v>486</v>
      </c>
      <c r="C92" s="572">
        <v>89301292</v>
      </c>
      <c r="D92" s="573" t="s">
        <v>1564</v>
      </c>
      <c r="E92" s="574" t="s">
        <v>774</v>
      </c>
      <c r="F92" s="572" t="s">
        <v>769</v>
      </c>
      <c r="G92" s="572" t="s">
        <v>781</v>
      </c>
      <c r="H92" s="572" t="s">
        <v>487</v>
      </c>
      <c r="I92" s="572" t="s">
        <v>785</v>
      </c>
      <c r="J92" s="572" t="s">
        <v>783</v>
      </c>
      <c r="K92" s="572" t="s">
        <v>786</v>
      </c>
      <c r="L92" s="575">
        <v>156.86000000000001</v>
      </c>
      <c r="M92" s="575">
        <v>627.44000000000005</v>
      </c>
      <c r="N92" s="572">
        <v>4</v>
      </c>
      <c r="O92" s="576">
        <v>4</v>
      </c>
      <c r="P92" s="575">
        <v>470.58000000000004</v>
      </c>
      <c r="Q92" s="577">
        <v>0.75</v>
      </c>
      <c r="R92" s="572">
        <v>3</v>
      </c>
      <c r="S92" s="577">
        <v>0.75</v>
      </c>
      <c r="T92" s="576">
        <v>3</v>
      </c>
      <c r="U92" s="578">
        <v>0.75</v>
      </c>
    </row>
    <row r="93" spans="1:21" ht="14.4" customHeight="1" x14ac:dyDescent="0.3">
      <c r="A93" s="571">
        <v>29</v>
      </c>
      <c r="B93" s="572" t="s">
        <v>486</v>
      </c>
      <c r="C93" s="572">
        <v>89301292</v>
      </c>
      <c r="D93" s="573" t="s">
        <v>1564</v>
      </c>
      <c r="E93" s="574" t="s">
        <v>774</v>
      </c>
      <c r="F93" s="572" t="s">
        <v>769</v>
      </c>
      <c r="G93" s="572" t="s">
        <v>781</v>
      </c>
      <c r="H93" s="572" t="s">
        <v>487</v>
      </c>
      <c r="I93" s="572" t="s">
        <v>1013</v>
      </c>
      <c r="J93" s="572" t="s">
        <v>783</v>
      </c>
      <c r="K93" s="572" t="s">
        <v>786</v>
      </c>
      <c r="L93" s="575">
        <v>156.86000000000001</v>
      </c>
      <c r="M93" s="575">
        <v>156.86000000000001</v>
      </c>
      <c r="N93" s="572">
        <v>1</v>
      </c>
      <c r="O93" s="576">
        <v>1</v>
      </c>
      <c r="P93" s="575">
        <v>156.86000000000001</v>
      </c>
      <c r="Q93" s="577">
        <v>1</v>
      </c>
      <c r="R93" s="572">
        <v>1</v>
      </c>
      <c r="S93" s="577">
        <v>1</v>
      </c>
      <c r="T93" s="576">
        <v>1</v>
      </c>
      <c r="U93" s="578">
        <v>1</v>
      </c>
    </row>
    <row r="94" spans="1:21" ht="14.4" customHeight="1" x14ac:dyDescent="0.3">
      <c r="A94" s="571">
        <v>29</v>
      </c>
      <c r="B94" s="572" t="s">
        <v>486</v>
      </c>
      <c r="C94" s="572">
        <v>89301292</v>
      </c>
      <c r="D94" s="573" t="s">
        <v>1564</v>
      </c>
      <c r="E94" s="574" t="s">
        <v>774</v>
      </c>
      <c r="F94" s="572" t="s">
        <v>769</v>
      </c>
      <c r="G94" s="572" t="s">
        <v>808</v>
      </c>
      <c r="H94" s="572" t="s">
        <v>686</v>
      </c>
      <c r="I94" s="572" t="s">
        <v>814</v>
      </c>
      <c r="J94" s="572" t="s">
        <v>815</v>
      </c>
      <c r="K94" s="572" t="s">
        <v>801</v>
      </c>
      <c r="L94" s="575">
        <v>69.86</v>
      </c>
      <c r="M94" s="575">
        <v>139.72</v>
      </c>
      <c r="N94" s="572">
        <v>2</v>
      </c>
      <c r="O94" s="576">
        <v>1</v>
      </c>
      <c r="P94" s="575">
        <v>139.72</v>
      </c>
      <c r="Q94" s="577">
        <v>1</v>
      </c>
      <c r="R94" s="572">
        <v>2</v>
      </c>
      <c r="S94" s="577">
        <v>1</v>
      </c>
      <c r="T94" s="576">
        <v>1</v>
      </c>
      <c r="U94" s="578">
        <v>1</v>
      </c>
    </row>
    <row r="95" spans="1:21" ht="14.4" customHeight="1" x14ac:dyDescent="0.3">
      <c r="A95" s="571">
        <v>29</v>
      </c>
      <c r="B95" s="572" t="s">
        <v>486</v>
      </c>
      <c r="C95" s="572">
        <v>89301292</v>
      </c>
      <c r="D95" s="573" t="s">
        <v>1564</v>
      </c>
      <c r="E95" s="574" t="s">
        <v>774</v>
      </c>
      <c r="F95" s="572" t="s">
        <v>769</v>
      </c>
      <c r="G95" s="572" t="s">
        <v>835</v>
      </c>
      <c r="H95" s="572" t="s">
        <v>487</v>
      </c>
      <c r="I95" s="572" t="s">
        <v>693</v>
      </c>
      <c r="J95" s="572" t="s">
        <v>694</v>
      </c>
      <c r="K95" s="572" t="s">
        <v>836</v>
      </c>
      <c r="L95" s="575">
        <v>50.27</v>
      </c>
      <c r="M95" s="575">
        <v>201.08</v>
      </c>
      <c r="N95" s="572">
        <v>4</v>
      </c>
      <c r="O95" s="576">
        <v>4</v>
      </c>
      <c r="P95" s="575">
        <v>150.81</v>
      </c>
      <c r="Q95" s="577">
        <v>0.75</v>
      </c>
      <c r="R95" s="572">
        <v>3</v>
      </c>
      <c r="S95" s="577">
        <v>0.75</v>
      </c>
      <c r="T95" s="576">
        <v>3</v>
      </c>
      <c r="U95" s="578">
        <v>0.75</v>
      </c>
    </row>
    <row r="96" spans="1:21" ht="14.4" customHeight="1" x14ac:dyDescent="0.3">
      <c r="A96" s="571">
        <v>29</v>
      </c>
      <c r="B96" s="572" t="s">
        <v>486</v>
      </c>
      <c r="C96" s="572">
        <v>89301292</v>
      </c>
      <c r="D96" s="573" t="s">
        <v>1564</v>
      </c>
      <c r="E96" s="574" t="s">
        <v>774</v>
      </c>
      <c r="F96" s="572" t="s">
        <v>769</v>
      </c>
      <c r="G96" s="572" t="s">
        <v>1014</v>
      </c>
      <c r="H96" s="572" t="s">
        <v>487</v>
      </c>
      <c r="I96" s="572" t="s">
        <v>1015</v>
      </c>
      <c r="J96" s="572" t="s">
        <v>1016</v>
      </c>
      <c r="K96" s="572" t="s">
        <v>1017</v>
      </c>
      <c r="L96" s="575">
        <v>0</v>
      </c>
      <c r="M96" s="575">
        <v>0</v>
      </c>
      <c r="N96" s="572">
        <v>4</v>
      </c>
      <c r="O96" s="576">
        <v>4</v>
      </c>
      <c r="P96" s="575">
        <v>0</v>
      </c>
      <c r="Q96" s="577"/>
      <c r="R96" s="572">
        <v>1</v>
      </c>
      <c r="S96" s="577">
        <v>0.25</v>
      </c>
      <c r="T96" s="576">
        <v>1</v>
      </c>
      <c r="U96" s="578">
        <v>0.25</v>
      </c>
    </row>
    <row r="97" spans="1:21" ht="14.4" customHeight="1" x14ac:dyDescent="0.3">
      <c r="A97" s="571">
        <v>29</v>
      </c>
      <c r="B97" s="572" t="s">
        <v>486</v>
      </c>
      <c r="C97" s="572">
        <v>89301292</v>
      </c>
      <c r="D97" s="573" t="s">
        <v>1564</v>
      </c>
      <c r="E97" s="574" t="s">
        <v>774</v>
      </c>
      <c r="F97" s="572" t="s">
        <v>769</v>
      </c>
      <c r="G97" s="572" t="s">
        <v>1014</v>
      </c>
      <c r="H97" s="572" t="s">
        <v>487</v>
      </c>
      <c r="I97" s="572" t="s">
        <v>1018</v>
      </c>
      <c r="J97" s="572" t="s">
        <v>1016</v>
      </c>
      <c r="K97" s="572" t="s">
        <v>1019</v>
      </c>
      <c r="L97" s="575">
        <v>0</v>
      </c>
      <c r="M97" s="575">
        <v>0</v>
      </c>
      <c r="N97" s="572">
        <v>1</v>
      </c>
      <c r="O97" s="576">
        <v>1</v>
      </c>
      <c r="P97" s="575"/>
      <c r="Q97" s="577"/>
      <c r="R97" s="572"/>
      <c r="S97" s="577">
        <v>0</v>
      </c>
      <c r="T97" s="576"/>
      <c r="U97" s="578">
        <v>0</v>
      </c>
    </row>
    <row r="98" spans="1:21" ht="14.4" customHeight="1" x14ac:dyDescent="0.3">
      <c r="A98" s="571">
        <v>29</v>
      </c>
      <c r="B98" s="572" t="s">
        <v>486</v>
      </c>
      <c r="C98" s="572">
        <v>89301292</v>
      </c>
      <c r="D98" s="573" t="s">
        <v>1564</v>
      </c>
      <c r="E98" s="574" t="s">
        <v>774</v>
      </c>
      <c r="F98" s="572" t="s">
        <v>769</v>
      </c>
      <c r="G98" s="572" t="s">
        <v>1020</v>
      </c>
      <c r="H98" s="572" t="s">
        <v>686</v>
      </c>
      <c r="I98" s="572" t="s">
        <v>1021</v>
      </c>
      <c r="J98" s="572" t="s">
        <v>1022</v>
      </c>
      <c r="K98" s="572" t="s">
        <v>1023</v>
      </c>
      <c r="L98" s="575">
        <v>175.19</v>
      </c>
      <c r="M98" s="575">
        <v>175.19</v>
      </c>
      <c r="N98" s="572">
        <v>1</v>
      </c>
      <c r="O98" s="576">
        <v>1</v>
      </c>
      <c r="P98" s="575"/>
      <c r="Q98" s="577">
        <v>0</v>
      </c>
      <c r="R98" s="572"/>
      <c r="S98" s="577">
        <v>0</v>
      </c>
      <c r="T98" s="576"/>
      <c r="U98" s="578">
        <v>0</v>
      </c>
    </row>
    <row r="99" spans="1:21" ht="14.4" customHeight="1" x14ac:dyDescent="0.3">
      <c r="A99" s="571">
        <v>29</v>
      </c>
      <c r="B99" s="572" t="s">
        <v>486</v>
      </c>
      <c r="C99" s="572">
        <v>89301292</v>
      </c>
      <c r="D99" s="573" t="s">
        <v>1564</v>
      </c>
      <c r="E99" s="574" t="s">
        <v>774</v>
      </c>
      <c r="F99" s="572" t="s">
        <v>769</v>
      </c>
      <c r="G99" s="572" t="s">
        <v>1024</v>
      </c>
      <c r="H99" s="572" t="s">
        <v>686</v>
      </c>
      <c r="I99" s="572" t="s">
        <v>1025</v>
      </c>
      <c r="J99" s="572" t="s">
        <v>1026</v>
      </c>
      <c r="K99" s="572" t="s">
        <v>1027</v>
      </c>
      <c r="L99" s="575">
        <v>154.01</v>
      </c>
      <c r="M99" s="575">
        <v>462.03</v>
      </c>
      <c r="N99" s="572">
        <v>3</v>
      </c>
      <c r="O99" s="576">
        <v>2</v>
      </c>
      <c r="P99" s="575">
        <v>154.01</v>
      </c>
      <c r="Q99" s="577">
        <v>0.33333333333333331</v>
      </c>
      <c r="R99" s="572">
        <v>1</v>
      </c>
      <c r="S99" s="577">
        <v>0.33333333333333331</v>
      </c>
      <c r="T99" s="576">
        <v>1</v>
      </c>
      <c r="U99" s="578">
        <v>0.5</v>
      </c>
    </row>
    <row r="100" spans="1:21" ht="14.4" customHeight="1" x14ac:dyDescent="0.3">
      <c r="A100" s="571">
        <v>29</v>
      </c>
      <c r="B100" s="572" t="s">
        <v>486</v>
      </c>
      <c r="C100" s="572">
        <v>89301292</v>
      </c>
      <c r="D100" s="573" t="s">
        <v>1564</v>
      </c>
      <c r="E100" s="574" t="s">
        <v>774</v>
      </c>
      <c r="F100" s="572" t="s">
        <v>769</v>
      </c>
      <c r="G100" s="572" t="s">
        <v>847</v>
      </c>
      <c r="H100" s="572" t="s">
        <v>487</v>
      </c>
      <c r="I100" s="572" t="s">
        <v>1028</v>
      </c>
      <c r="J100" s="572" t="s">
        <v>1029</v>
      </c>
      <c r="K100" s="572" t="s">
        <v>1030</v>
      </c>
      <c r="L100" s="575">
        <v>0</v>
      </c>
      <c r="M100" s="575">
        <v>0</v>
      </c>
      <c r="N100" s="572">
        <v>1</v>
      </c>
      <c r="O100" s="576">
        <v>1</v>
      </c>
      <c r="P100" s="575"/>
      <c r="Q100" s="577"/>
      <c r="R100" s="572"/>
      <c r="S100" s="577">
        <v>0</v>
      </c>
      <c r="T100" s="576"/>
      <c r="U100" s="578">
        <v>0</v>
      </c>
    </row>
    <row r="101" spans="1:21" ht="14.4" customHeight="1" x14ac:dyDescent="0.3">
      <c r="A101" s="571">
        <v>29</v>
      </c>
      <c r="B101" s="572" t="s">
        <v>486</v>
      </c>
      <c r="C101" s="572">
        <v>89301292</v>
      </c>
      <c r="D101" s="573" t="s">
        <v>1564</v>
      </c>
      <c r="E101" s="574" t="s">
        <v>774</v>
      </c>
      <c r="F101" s="572" t="s">
        <v>769</v>
      </c>
      <c r="G101" s="572" t="s">
        <v>853</v>
      </c>
      <c r="H101" s="572" t="s">
        <v>487</v>
      </c>
      <c r="I101" s="572" t="s">
        <v>697</v>
      </c>
      <c r="J101" s="572" t="s">
        <v>698</v>
      </c>
      <c r="K101" s="572" t="s">
        <v>854</v>
      </c>
      <c r="L101" s="575">
        <v>38.65</v>
      </c>
      <c r="M101" s="575">
        <v>231.89999999999998</v>
      </c>
      <c r="N101" s="572">
        <v>6</v>
      </c>
      <c r="O101" s="576">
        <v>6</v>
      </c>
      <c r="P101" s="575">
        <v>115.94999999999999</v>
      </c>
      <c r="Q101" s="577">
        <v>0.5</v>
      </c>
      <c r="R101" s="572">
        <v>3</v>
      </c>
      <c r="S101" s="577">
        <v>0.5</v>
      </c>
      <c r="T101" s="576">
        <v>3</v>
      </c>
      <c r="U101" s="578">
        <v>0.5</v>
      </c>
    </row>
    <row r="102" spans="1:21" ht="14.4" customHeight="1" x14ac:dyDescent="0.3">
      <c r="A102" s="571">
        <v>29</v>
      </c>
      <c r="B102" s="572" t="s">
        <v>486</v>
      </c>
      <c r="C102" s="572">
        <v>89301292</v>
      </c>
      <c r="D102" s="573" t="s">
        <v>1564</v>
      </c>
      <c r="E102" s="574" t="s">
        <v>774</v>
      </c>
      <c r="F102" s="572" t="s">
        <v>769</v>
      </c>
      <c r="G102" s="572" t="s">
        <v>859</v>
      </c>
      <c r="H102" s="572" t="s">
        <v>686</v>
      </c>
      <c r="I102" s="572" t="s">
        <v>860</v>
      </c>
      <c r="J102" s="572" t="s">
        <v>861</v>
      </c>
      <c r="K102" s="572" t="s">
        <v>862</v>
      </c>
      <c r="L102" s="575">
        <v>17.64</v>
      </c>
      <c r="M102" s="575">
        <v>17.64</v>
      </c>
      <c r="N102" s="572">
        <v>1</v>
      </c>
      <c r="O102" s="576">
        <v>1</v>
      </c>
      <c r="P102" s="575">
        <v>17.64</v>
      </c>
      <c r="Q102" s="577">
        <v>1</v>
      </c>
      <c r="R102" s="572">
        <v>1</v>
      </c>
      <c r="S102" s="577">
        <v>1</v>
      </c>
      <c r="T102" s="576">
        <v>1</v>
      </c>
      <c r="U102" s="578">
        <v>1</v>
      </c>
    </row>
    <row r="103" spans="1:21" ht="14.4" customHeight="1" x14ac:dyDescent="0.3">
      <c r="A103" s="571">
        <v>29</v>
      </c>
      <c r="B103" s="572" t="s">
        <v>486</v>
      </c>
      <c r="C103" s="572">
        <v>89301292</v>
      </c>
      <c r="D103" s="573" t="s">
        <v>1564</v>
      </c>
      <c r="E103" s="574" t="s">
        <v>774</v>
      </c>
      <c r="F103" s="572" t="s">
        <v>769</v>
      </c>
      <c r="G103" s="572" t="s">
        <v>1031</v>
      </c>
      <c r="H103" s="572" t="s">
        <v>487</v>
      </c>
      <c r="I103" s="572" t="s">
        <v>1032</v>
      </c>
      <c r="J103" s="572" t="s">
        <v>1033</v>
      </c>
      <c r="K103" s="572" t="s">
        <v>1034</v>
      </c>
      <c r="L103" s="575">
        <v>0</v>
      </c>
      <c r="M103" s="575">
        <v>0</v>
      </c>
      <c r="N103" s="572">
        <v>2</v>
      </c>
      <c r="O103" s="576">
        <v>1</v>
      </c>
      <c r="P103" s="575"/>
      <c r="Q103" s="577"/>
      <c r="R103" s="572"/>
      <c r="S103" s="577">
        <v>0</v>
      </c>
      <c r="T103" s="576"/>
      <c r="U103" s="578">
        <v>0</v>
      </c>
    </row>
    <row r="104" spans="1:21" ht="14.4" customHeight="1" x14ac:dyDescent="0.3">
      <c r="A104" s="571">
        <v>29</v>
      </c>
      <c r="B104" s="572" t="s">
        <v>486</v>
      </c>
      <c r="C104" s="572">
        <v>89301292</v>
      </c>
      <c r="D104" s="573" t="s">
        <v>1564</v>
      </c>
      <c r="E104" s="574" t="s">
        <v>774</v>
      </c>
      <c r="F104" s="572" t="s">
        <v>769</v>
      </c>
      <c r="G104" s="572" t="s">
        <v>863</v>
      </c>
      <c r="H104" s="572" t="s">
        <v>487</v>
      </c>
      <c r="I104" s="572" t="s">
        <v>701</v>
      </c>
      <c r="J104" s="572" t="s">
        <v>702</v>
      </c>
      <c r="K104" s="572" t="s">
        <v>703</v>
      </c>
      <c r="L104" s="575">
        <v>120.37</v>
      </c>
      <c r="M104" s="575">
        <v>120.37</v>
      </c>
      <c r="N104" s="572">
        <v>1</v>
      </c>
      <c r="O104" s="576">
        <v>1</v>
      </c>
      <c r="P104" s="575"/>
      <c r="Q104" s="577">
        <v>0</v>
      </c>
      <c r="R104" s="572"/>
      <c r="S104" s="577">
        <v>0</v>
      </c>
      <c r="T104" s="576"/>
      <c r="U104" s="578">
        <v>0</v>
      </c>
    </row>
    <row r="105" spans="1:21" ht="14.4" customHeight="1" x14ac:dyDescent="0.3">
      <c r="A105" s="571">
        <v>29</v>
      </c>
      <c r="B105" s="572" t="s">
        <v>486</v>
      </c>
      <c r="C105" s="572">
        <v>89301292</v>
      </c>
      <c r="D105" s="573" t="s">
        <v>1564</v>
      </c>
      <c r="E105" s="574" t="s">
        <v>774</v>
      </c>
      <c r="F105" s="572" t="s">
        <v>769</v>
      </c>
      <c r="G105" s="572" t="s">
        <v>864</v>
      </c>
      <c r="H105" s="572" t="s">
        <v>686</v>
      </c>
      <c r="I105" s="572" t="s">
        <v>868</v>
      </c>
      <c r="J105" s="572" t="s">
        <v>866</v>
      </c>
      <c r="K105" s="572" t="s">
        <v>869</v>
      </c>
      <c r="L105" s="575">
        <v>625.29</v>
      </c>
      <c r="M105" s="575">
        <v>625.29</v>
      </c>
      <c r="N105" s="572">
        <v>1</v>
      </c>
      <c r="O105" s="576">
        <v>1</v>
      </c>
      <c r="P105" s="575">
        <v>625.29</v>
      </c>
      <c r="Q105" s="577">
        <v>1</v>
      </c>
      <c r="R105" s="572">
        <v>1</v>
      </c>
      <c r="S105" s="577">
        <v>1</v>
      </c>
      <c r="T105" s="576">
        <v>1</v>
      </c>
      <c r="U105" s="578">
        <v>1</v>
      </c>
    </row>
    <row r="106" spans="1:21" ht="14.4" customHeight="1" x14ac:dyDescent="0.3">
      <c r="A106" s="571">
        <v>29</v>
      </c>
      <c r="B106" s="572" t="s">
        <v>486</v>
      </c>
      <c r="C106" s="572">
        <v>89301292</v>
      </c>
      <c r="D106" s="573" t="s">
        <v>1564</v>
      </c>
      <c r="E106" s="574" t="s">
        <v>774</v>
      </c>
      <c r="F106" s="572" t="s">
        <v>769</v>
      </c>
      <c r="G106" s="572" t="s">
        <v>864</v>
      </c>
      <c r="H106" s="572" t="s">
        <v>686</v>
      </c>
      <c r="I106" s="572" t="s">
        <v>1035</v>
      </c>
      <c r="J106" s="572" t="s">
        <v>1036</v>
      </c>
      <c r="K106" s="572" t="s">
        <v>873</v>
      </c>
      <c r="L106" s="575">
        <v>2332.92</v>
      </c>
      <c r="M106" s="575">
        <v>2332.92</v>
      </c>
      <c r="N106" s="572">
        <v>1</v>
      </c>
      <c r="O106" s="576">
        <v>1</v>
      </c>
      <c r="P106" s="575">
        <v>2332.92</v>
      </c>
      <c r="Q106" s="577">
        <v>1</v>
      </c>
      <c r="R106" s="572">
        <v>1</v>
      </c>
      <c r="S106" s="577">
        <v>1</v>
      </c>
      <c r="T106" s="576">
        <v>1</v>
      </c>
      <c r="U106" s="578">
        <v>1</v>
      </c>
    </row>
    <row r="107" spans="1:21" ht="14.4" customHeight="1" x14ac:dyDescent="0.3">
      <c r="A107" s="571">
        <v>29</v>
      </c>
      <c r="B107" s="572" t="s">
        <v>486</v>
      </c>
      <c r="C107" s="572">
        <v>89301292</v>
      </c>
      <c r="D107" s="573" t="s">
        <v>1564</v>
      </c>
      <c r="E107" s="574" t="s">
        <v>774</v>
      </c>
      <c r="F107" s="572" t="s">
        <v>769</v>
      </c>
      <c r="G107" s="572" t="s">
        <v>1037</v>
      </c>
      <c r="H107" s="572" t="s">
        <v>487</v>
      </c>
      <c r="I107" s="572" t="s">
        <v>1038</v>
      </c>
      <c r="J107" s="572" t="s">
        <v>1039</v>
      </c>
      <c r="K107" s="572" t="s">
        <v>1040</v>
      </c>
      <c r="L107" s="575">
        <v>69.86</v>
      </c>
      <c r="M107" s="575">
        <v>69.86</v>
      </c>
      <c r="N107" s="572">
        <v>1</v>
      </c>
      <c r="O107" s="576">
        <v>1</v>
      </c>
      <c r="P107" s="575">
        <v>69.86</v>
      </c>
      <c r="Q107" s="577">
        <v>1</v>
      </c>
      <c r="R107" s="572">
        <v>1</v>
      </c>
      <c r="S107" s="577">
        <v>1</v>
      </c>
      <c r="T107" s="576">
        <v>1</v>
      </c>
      <c r="U107" s="578">
        <v>1</v>
      </c>
    </row>
    <row r="108" spans="1:21" ht="14.4" customHeight="1" x14ac:dyDescent="0.3">
      <c r="A108" s="571">
        <v>29</v>
      </c>
      <c r="B108" s="572" t="s">
        <v>486</v>
      </c>
      <c r="C108" s="572">
        <v>89301292</v>
      </c>
      <c r="D108" s="573" t="s">
        <v>1564</v>
      </c>
      <c r="E108" s="574" t="s">
        <v>774</v>
      </c>
      <c r="F108" s="572" t="s">
        <v>769</v>
      </c>
      <c r="G108" s="572" t="s">
        <v>895</v>
      </c>
      <c r="H108" s="572" t="s">
        <v>487</v>
      </c>
      <c r="I108" s="572" t="s">
        <v>537</v>
      </c>
      <c r="J108" s="572" t="s">
        <v>896</v>
      </c>
      <c r="K108" s="572" t="s">
        <v>897</v>
      </c>
      <c r="L108" s="575">
        <v>0</v>
      </c>
      <c r="M108" s="575">
        <v>0</v>
      </c>
      <c r="N108" s="572">
        <v>2</v>
      </c>
      <c r="O108" s="576">
        <v>2</v>
      </c>
      <c r="P108" s="575">
        <v>0</v>
      </c>
      <c r="Q108" s="577"/>
      <c r="R108" s="572">
        <v>2</v>
      </c>
      <c r="S108" s="577">
        <v>1</v>
      </c>
      <c r="T108" s="576">
        <v>2</v>
      </c>
      <c r="U108" s="578">
        <v>1</v>
      </c>
    </row>
    <row r="109" spans="1:21" ht="14.4" customHeight="1" x14ac:dyDescent="0.3">
      <c r="A109" s="571">
        <v>29</v>
      </c>
      <c r="B109" s="572" t="s">
        <v>486</v>
      </c>
      <c r="C109" s="572">
        <v>89301292</v>
      </c>
      <c r="D109" s="573" t="s">
        <v>1564</v>
      </c>
      <c r="E109" s="574" t="s">
        <v>774</v>
      </c>
      <c r="F109" s="572" t="s">
        <v>769</v>
      </c>
      <c r="G109" s="572" t="s">
        <v>898</v>
      </c>
      <c r="H109" s="572" t="s">
        <v>487</v>
      </c>
      <c r="I109" s="572" t="s">
        <v>705</v>
      </c>
      <c r="J109" s="572" t="s">
        <v>706</v>
      </c>
      <c r="K109" s="572" t="s">
        <v>899</v>
      </c>
      <c r="L109" s="575">
        <v>314.69</v>
      </c>
      <c r="M109" s="575">
        <v>2517.52</v>
      </c>
      <c r="N109" s="572">
        <v>8</v>
      </c>
      <c r="O109" s="576">
        <v>8</v>
      </c>
      <c r="P109" s="575">
        <v>1258.76</v>
      </c>
      <c r="Q109" s="577">
        <v>0.5</v>
      </c>
      <c r="R109" s="572">
        <v>4</v>
      </c>
      <c r="S109" s="577">
        <v>0.5</v>
      </c>
      <c r="T109" s="576">
        <v>4</v>
      </c>
      <c r="U109" s="578">
        <v>0.5</v>
      </c>
    </row>
    <row r="110" spans="1:21" ht="14.4" customHeight="1" x14ac:dyDescent="0.3">
      <c r="A110" s="571">
        <v>29</v>
      </c>
      <c r="B110" s="572" t="s">
        <v>486</v>
      </c>
      <c r="C110" s="572">
        <v>89301292</v>
      </c>
      <c r="D110" s="573" t="s">
        <v>1564</v>
      </c>
      <c r="E110" s="574" t="s">
        <v>774</v>
      </c>
      <c r="F110" s="572" t="s">
        <v>769</v>
      </c>
      <c r="G110" s="572" t="s">
        <v>898</v>
      </c>
      <c r="H110" s="572" t="s">
        <v>487</v>
      </c>
      <c r="I110" s="572" t="s">
        <v>705</v>
      </c>
      <c r="J110" s="572" t="s">
        <v>706</v>
      </c>
      <c r="K110" s="572" t="s">
        <v>899</v>
      </c>
      <c r="L110" s="575">
        <v>302.42</v>
      </c>
      <c r="M110" s="575">
        <v>2419.36</v>
      </c>
      <c r="N110" s="572">
        <v>8</v>
      </c>
      <c r="O110" s="576">
        <v>8</v>
      </c>
      <c r="P110" s="575">
        <v>1512.1000000000001</v>
      </c>
      <c r="Q110" s="577">
        <v>0.625</v>
      </c>
      <c r="R110" s="572">
        <v>5</v>
      </c>
      <c r="S110" s="577">
        <v>0.625</v>
      </c>
      <c r="T110" s="576">
        <v>5</v>
      </c>
      <c r="U110" s="578">
        <v>0.625</v>
      </c>
    </row>
    <row r="111" spans="1:21" ht="14.4" customHeight="1" x14ac:dyDescent="0.3">
      <c r="A111" s="571">
        <v>29</v>
      </c>
      <c r="B111" s="572" t="s">
        <v>486</v>
      </c>
      <c r="C111" s="572">
        <v>89301292</v>
      </c>
      <c r="D111" s="573" t="s">
        <v>1564</v>
      </c>
      <c r="E111" s="574" t="s">
        <v>774</v>
      </c>
      <c r="F111" s="572" t="s">
        <v>769</v>
      </c>
      <c r="G111" s="572" t="s">
        <v>1041</v>
      </c>
      <c r="H111" s="572" t="s">
        <v>686</v>
      </c>
      <c r="I111" s="572" t="s">
        <v>1042</v>
      </c>
      <c r="J111" s="572" t="s">
        <v>1043</v>
      </c>
      <c r="K111" s="572" t="s">
        <v>1044</v>
      </c>
      <c r="L111" s="575">
        <v>32.74</v>
      </c>
      <c r="M111" s="575">
        <v>65.48</v>
      </c>
      <c r="N111" s="572">
        <v>2</v>
      </c>
      <c r="O111" s="576">
        <v>1</v>
      </c>
      <c r="P111" s="575"/>
      <c r="Q111" s="577">
        <v>0</v>
      </c>
      <c r="R111" s="572"/>
      <c r="S111" s="577">
        <v>0</v>
      </c>
      <c r="T111" s="576"/>
      <c r="U111" s="578">
        <v>0</v>
      </c>
    </row>
    <row r="112" spans="1:21" ht="14.4" customHeight="1" x14ac:dyDescent="0.3">
      <c r="A112" s="571">
        <v>29</v>
      </c>
      <c r="B112" s="572" t="s">
        <v>486</v>
      </c>
      <c r="C112" s="572">
        <v>89301292</v>
      </c>
      <c r="D112" s="573" t="s">
        <v>1564</v>
      </c>
      <c r="E112" s="574" t="s">
        <v>774</v>
      </c>
      <c r="F112" s="572" t="s">
        <v>770</v>
      </c>
      <c r="G112" s="572" t="s">
        <v>922</v>
      </c>
      <c r="H112" s="572" t="s">
        <v>487</v>
      </c>
      <c r="I112" s="572" t="s">
        <v>928</v>
      </c>
      <c r="J112" s="572" t="s">
        <v>924</v>
      </c>
      <c r="K112" s="572" t="s">
        <v>931</v>
      </c>
      <c r="L112" s="575">
        <v>410</v>
      </c>
      <c r="M112" s="575">
        <v>11070</v>
      </c>
      <c r="N112" s="572">
        <v>27</v>
      </c>
      <c r="O112" s="576">
        <v>14</v>
      </c>
      <c r="P112" s="575">
        <v>11070</v>
      </c>
      <c r="Q112" s="577">
        <v>1</v>
      </c>
      <c r="R112" s="572">
        <v>27</v>
      </c>
      <c r="S112" s="577">
        <v>1</v>
      </c>
      <c r="T112" s="576">
        <v>14</v>
      </c>
      <c r="U112" s="578">
        <v>1</v>
      </c>
    </row>
    <row r="113" spans="1:21" ht="14.4" customHeight="1" x14ac:dyDescent="0.3">
      <c r="A113" s="571">
        <v>29</v>
      </c>
      <c r="B113" s="572" t="s">
        <v>486</v>
      </c>
      <c r="C113" s="572">
        <v>89301292</v>
      </c>
      <c r="D113" s="573" t="s">
        <v>1564</v>
      </c>
      <c r="E113" s="574" t="s">
        <v>774</v>
      </c>
      <c r="F113" s="572" t="s">
        <v>770</v>
      </c>
      <c r="G113" s="572" t="s">
        <v>932</v>
      </c>
      <c r="H113" s="572" t="s">
        <v>487</v>
      </c>
      <c r="I113" s="572" t="s">
        <v>939</v>
      </c>
      <c r="J113" s="572" t="s">
        <v>940</v>
      </c>
      <c r="K113" s="572" t="s">
        <v>941</v>
      </c>
      <c r="L113" s="575">
        <v>133.69</v>
      </c>
      <c r="M113" s="575">
        <v>267.38</v>
      </c>
      <c r="N113" s="572">
        <v>2</v>
      </c>
      <c r="O113" s="576">
        <v>2</v>
      </c>
      <c r="P113" s="575">
        <v>133.69</v>
      </c>
      <c r="Q113" s="577">
        <v>0.5</v>
      </c>
      <c r="R113" s="572">
        <v>1</v>
      </c>
      <c r="S113" s="577">
        <v>0.5</v>
      </c>
      <c r="T113" s="576">
        <v>1</v>
      </c>
      <c r="U113" s="578">
        <v>0.5</v>
      </c>
    </row>
    <row r="114" spans="1:21" ht="14.4" customHeight="1" x14ac:dyDescent="0.3">
      <c r="A114" s="571">
        <v>29</v>
      </c>
      <c r="B114" s="572" t="s">
        <v>486</v>
      </c>
      <c r="C114" s="572">
        <v>89301292</v>
      </c>
      <c r="D114" s="573" t="s">
        <v>1564</v>
      </c>
      <c r="E114" s="574" t="s">
        <v>774</v>
      </c>
      <c r="F114" s="572" t="s">
        <v>770</v>
      </c>
      <c r="G114" s="572" t="s">
        <v>932</v>
      </c>
      <c r="H114" s="572" t="s">
        <v>487</v>
      </c>
      <c r="I114" s="572" t="s">
        <v>942</v>
      </c>
      <c r="J114" s="572" t="s">
        <v>940</v>
      </c>
      <c r="K114" s="572" t="s">
        <v>943</v>
      </c>
      <c r="L114" s="575">
        <v>175.15</v>
      </c>
      <c r="M114" s="575">
        <v>700.6</v>
      </c>
      <c r="N114" s="572">
        <v>4</v>
      </c>
      <c r="O114" s="576">
        <v>4</v>
      </c>
      <c r="P114" s="575">
        <v>525.45000000000005</v>
      </c>
      <c r="Q114" s="577">
        <v>0.75</v>
      </c>
      <c r="R114" s="572">
        <v>3</v>
      </c>
      <c r="S114" s="577">
        <v>0.75</v>
      </c>
      <c r="T114" s="576">
        <v>3</v>
      </c>
      <c r="U114" s="578">
        <v>0.75</v>
      </c>
    </row>
    <row r="115" spans="1:21" ht="14.4" customHeight="1" x14ac:dyDescent="0.3">
      <c r="A115" s="571">
        <v>29</v>
      </c>
      <c r="B115" s="572" t="s">
        <v>486</v>
      </c>
      <c r="C115" s="572">
        <v>89301292</v>
      </c>
      <c r="D115" s="573" t="s">
        <v>1564</v>
      </c>
      <c r="E115" s="574" t="s">
        <v>774</v>
      </c>
      <c r="F115" s="572" t="s">
        <v>770</v>
      </c>
      <c r="G115" s="572" t="s">
        <v>932</v>
      </c>
      <c r="H115" s="572" t="s">
        <v>487</v>
      </c>
      <c r="I115" s="572" t="s">
        <v>944</v>
      </c>
      <c r="J115" s="572" t="s">
        <v>940</v>
      </c>
      <c r="K115" s="572" t="s">
        <v>945</v>
      </c>
      <c r="L115" s="575">
        <v>200</v>
      </c>
      <c r="M115" s="575">
        <v>3400</v>
      </c>
      <c r="N115" s="572">
        <v>17</v>
      </c>
      <c r="O115" s="576">
        <v>14</v>
      </c>
      <c r="P115" s="575">
        <v>2000</v>
      </c>
      <c r="Q115" s="577">
        <v>0.58823529411764708</v>
      </c>
      <c r="R115" s="572">
        <v>10</v>
      </c>
      <c r="S115" s="577">
        <v>0.58823529411764708</v>
      </c>
      <c r="T115" s="576">
        <v>9</v>
      </c>
      <c r="U115" s="578">
        <v>0.6428571428571429</v>
      </c>
    </row>
    <row r="116" spans="1:21" ht="14.4" customHeight="1" x14ac:dyDescent="0.3">
      <c r="A116" s="571">
        <v>29</v>
      </c>
      <c r="B116" s="572" t="s">
        <v>486</v>
      </c>
      <c r="C116" s="572">
        <v>89301292</v>
      </c>
      <c r="D116" s="573" t="s">
        <v>1564</v>
      </c>
      <c r="E116" s="574" t="s">
        <v>774</v>
      </c>
      <c r="F116" s="572" t="s">
        <v>770</v>
      </c>
      <c r="G116" s="572" t="s">
        <v>932</v>
      </c>
      <c r="H116" s="572" t="s">
        <v>487</v>
      </c>
      <c r="I116" s="572" t="s">
        <v>949</v>
      </c>
      <c r="J116" s="572" t="s">
        <v>947</v>
      </c>
      <c r="K116" s="572" t="s">
        <v>950</v>
      </c>
      <c r="L116" s="575">
        <v>156</v>
      </c>
      <c r="M116" s="575">
        <v>780</v>
      </c>
      <c r="N116" s="572">
        <v>5</v>
      </c>
      <c r="O116" s="576">
        <v>5</v>
      </c>
      <c r="P116" s="575">
        <v>468</v>
      </c>
      <c r="Q116" s="577">
        <v>0.6</v>
      </c>
      <c r="R116" s="572">
        <v>3</v>
      </c>
      <c r="S116" s="577">
        <v>0.6</v>
      </c>
      <c r="T116" s="576">
        <v>3</v>
      </c>
      <c r="U116" s="578">
        <v>0.6</v>
      </c>
    </row>
    <row r="117" spans="1:21" ht="14.4" customHeight="1" x14ac:dyDescent="0.3">
      <c r="A117" s="571">
        <v>29</v>
      </c>
      <c r="B117" s="572" t="s">
        <v>486</v>
      </c>
      <c r="C117" s="572">
        <v>89301292</v>
      </c>
      <c r="D117" s="573" t="s">
        <v>1564</v>
      </c>
      <c r="E117" s="574" t="s">
        <v>774</v>
      </c>
      <c r="F117" s="572" t="s">
        <v>770</v>
      </c>
      <c r="G117" s="572" t="s">
        <v>932</v>
      </c>
      <c r="H117" s="572" t="s">
        <v>487</v>
      </c>
      <c r="I117" s="572" t="s">
        <v>954</v>
      </c>
      <c r="J117" s="572" t="s">
        <v>952</v>
      </c>
      <c r="K117" s="572" t="s">
        <v>955</v>
      </c>
      <c r="L117" s="575">
        <v>886.35</v>
      </c>
      <c r="M117" s="575">
        <v>1772.7</v>
      </c>
      <c r="N117" s="572">
        <v>2</v>
      </c>
      <c r="O117" s="576">
        <v>1</v>
      </c>
      <c r="P117" s="575"/>
      <c r="Q117" s="577">
        <v>0</v>
      </c>
      <c r="R117" s="572"/>
      <c r="S117" s="577">
        <v>0</v>
      </c>
      <c r="T117" s="576"/>
      <c r="U117" s="578">
        <v>0</v>
      </c>
    </row>
    <row r="118" spans="1:21" ht="14.4" customHeight="1" x14ac:dyDescent="0.3">
      <c r="A118" s="571">
        <v>29</v>
      </c>
      <c r="B118" s="572" t="s">
        <v>486</v>
      </c>
      <c r="C118" s="572">
        <v>89301292</v>
      </c>
      <c r="D118" s="573" t="s">
        <v>1564</v>
      </c>
      <c r="E118" s="574" t="s">
        <v>774</v>
      </c>
      <c r="F118" s="572" t="s">
        <v>770</v>
      </c>
      <c r="G118" s="572" t="s">
        <v>932</v>
      </c>
      <c r="H118" s="572" t="s">
        <v>487</v>
      </c>
      <c r="I118" s="572" t="s">
        <v>1045</v>
      </c>
      <c r="J118" s="572" t="s">
        <v>1046</v>
      </c>
      <c r="K118" s="572" t="s">
        <v>1047</v>
      </c>
      <c r="L118" s="575">
        <v>187.58</v>
      </c>
      <c r="M118" s="575">
        <v>187.58</v>
      </c>
      <c r="N118" s="572">
        <v>1</v>
      </c>
      <c r="O118" s="576">
        <v>1</v>
      </c>
      <c r="P118" s="575"/>
      <c r="Q118" s="577">
        <v>0</v>
      </c>
      <c r="R118" s="572"/>
      <c r="S118" s="577">
        <v>0</v>
      </c>
      <c r="T118" s="576"/>
      <c r="U118" s="578">
        <v>0</v>
      </c>
    </row>
    <row r="119" spans="1:21" ht="14.4" customHeight="1" x14ac:dyDescent="0.3">
      <c r="A119" s="571">
        <v>29</v>
      </c>
      <c r="B119" s="572" t="s">
        <v>486</v>
      </c>
      <c r="C119" s="572">
        <v>89301292</v>
      </c>
      <c r="D119" s="573" t="s">
        <v>1564</v>
      </c>
      <c r="E119" s="574" t="s">
        <v>774</v>
      </c>
      <c r="F119" s="572" t="s">
        <v>770</v>
      </c>
      <c r="G119" s="572" t="s">
        <v>932</v>
      </c>
      <c r="H119" s="572" t="s">
        <v>487</v>
      </c>
      <c r="I119" s="572" t="s">
        <v>1048</v>
      </c>
      <c r="J119" s="572" t="s">
        <v>952</v>
      </c>
      <c r="K119" s="572" t="s">
        <v>1049</v>
      </c>
      <c r="L119" s="575">
        <v>1127.46</v>
      </c>
      <c r="M119" s="575">
        <v>1127.46</v>
      </c>
      <c r="N119" s="572">
        <v>1</v>
      </c>
      <c r="O119" s="576">
        <v>1</v>
      </c>
      <c r="P119" s="575"/>
      <c r="Q119" s="577">
        <v>0</v>
      </c>
      <c r="R119" s="572"/>
      <c r="S119" s="577">
        <v>0</v>
      </c>
      <c r="T119" s="576"/>
      <c r="U119" s="578">
        <v>0</v>
      </c>
    </row>
    <row r="120" spans="1:21" ht="14.4" customHeight="1" x14ac:dyDescent="0.3">
      <c r="A120" s="571">
        <v>29</v>
      </c>
      <c r="B120" s="572" t="s">
        <v>486</v>
      </c>
      <c r="C120" s="572">
        <v>89301292</v>
      </c>
      <c r="D120" s="573" t="s">
        <v>1564</v>
      </c>
      <c r="E120" s="574" t="s">
        <v>774</v>
      </c>
      <c r="F120" s="572" t="s">
        <v>770</v>
      </c>
      <c r="G120" s="572" t="s">
        <v>977</v>
      </c>
      <c r="H120" s="572" t="s">
        <v>487</v>
      </c>
      <c r="I120" s="572" t="s">
        <v>1050</v>
      </c>
      <c r="J120" s="572" t="s">
        <v>1051</v>
      </c>
      <c r="K120" s="572" t="s">
        <v>1052</v>
      </c>
      <c r="L120" s="575">
        <v>196.95</v>
      </c>
      <c r="M120" s="575">
        <v>393.9</v>
      </c>
      <c r="N120" s="572">
        <v>2</v>
      </c>
      <c r="O120" s="576">
        <v>1</v>
      </c>
      <c r="P120" s="575">
        <v>393.9</v>
      </c>
      <c r="Q120" s="577">
        <v>1</v>
      </c>
      <c r="R120" s="572">
        <v>2</v>
      </c>
      <c r="S120" s="577">
        <v>1</v>
      </c>
      <c r="T120" s="576">
        <v>1</v>
      </c>
      <c r="U120" s="578">
        <v>1</v>
      </c>
    </row>
    <row r="121" spans="1:21" ht="14.4" customHeight="1" x14ac:dyDescent="0.3">
      <c r="A121" s="571">
        <v>29</v>
      </c>
      <c r="B121" s="572" t="s">
        <v>486</v>
      </c>
      <c r="C121" s="572">
        <v>89301292</v>
      </c>
      <c r="D121" s="573" t="s">
        <v>1564</v>
      </c>
      <c r="E121" s="574" t="s">
        <v>774</v>
      </c>
      <c r="F121" s="572" t="s">
        <v>770</v>
      </c>
      <c r="G121" s="572" t="s">
        <v>981</v>
      </c>
      <c r="H121" s="572" t="s">
        <v>487</v>
      </c>
      <c r="I121" s="572" t="s">
        <v>1053</v>
      </c>
      <c r="J121" s="572" t="s">
        <v>1054</v>
      </c>
      <c r="K121" s="572" t="s">
        <v>1055</v>
      </c>
      <c r="L121" s="575">
        <v>347.81</v>
      </c>
      <c r="M121" s="575">
        <v>347.81</v>
      </c>
      <c r="N121" s="572">
        <v>1</v>
      </c>
      <c r="O121" s="576">
        <v>1</v>
      </c>
      <c r="P121" s="575">
        <v>347.81</v>
      </c>
      <c r="Q121" s="577">
        <v>1</v>
      </c>
      <c r="R121" s="572">
        <v>1</v>
      </c>
      <c r="S121" s="577">
        <v>1</v>
      </c>
      <c r="T121" s="576">
        <v>1</v>
      </c>
      <c r="U121" s="578">
        <v>1</v>
      </c>
    </row>
    <row r="122" spans="1:21" ht="14.4" customHeight="1" x14ac:dyDescent="0.3">
      <c r="A122" s="571">
        <v>29</v>
      </c>
      <c r="B122" s="572" t="s">
        <v>486</v>
      </c>
      <c r="C122" s="572">
        <v>89301292</v>
      </c>
      <c r="D122" s="573" t="s">
        <v>1564</v>
      </c>
      <c r="E122" s="574" t="s">
        <v>774</v>
      </c>
      <c r="F122" s="572" t="s">
        <v>770</v>
      </c>
      <c r="G122" s="572" t="s">
        <v>981</v>
      </c>
      <c r="H122" s="572" t="s">
        <v>487</v>
      </c>
      <c r="I122" s="572" t="s">
        <v>1056</v>
      </c>
      <c r="J122" s="572" t="s">
        <v>992</v>
      </c>
      <c r="K122" s="572" t="s">
        <v>1057</v>
      </c>
      <c r="L122" s="575">
        <v>58.5</v>
      </c>
      <c r="M122" s="575">
        <v>58.5</v>
      </c>
      <c r="N122" s="572">
        <v>1</v>
      </c>
      <c r="O122" s="576">
        <v>1</v>
      </c>
      <c r="P122" s="575">
        <v>58.5</v>
      </c>
      <c r="Q122" s="577">
        <v>1</v>
      </c>
      <c r="R122" s="572">
        <v>1</v>
      </c>
      <c r="S122" s="577">
        <v>1</v>
      </c>
      <c r="T122" s="576">
        <v>1</v>
      </c>
      <c r="U122" s="578">
        <v>1</v>
      </c>
    </row>
    <row r="123" spans="1:21" ht="14.4" customHeight="1" x14ac:dyDescent="0.3">
      <c r="A123" s="571">
        <v>29</v>
      </c>
      <c r="B123" s="572" t="s">
        <v>486</v>
      </c>
      <c r="C123" s="572">
        <v>89301292</v>
      </c>
      <c r="D123" s="573" t="s">
        <v>1564</v>
      </c>
      <c r="E123" s="574" t="s">
        <v>774</v>
      </c>
      <c r="F123" s="572" t="s">
        <v>770</v>
      </c>
      <c r="G123" s="572" t="s">
        <v>981</v>
      </c>
      <c r="H123" s="572" t="s">
        <v>487</v>
      </c>
      <c r="I123" s="572" t="s">
        <v>1058</v>
      </c>
      <c r="J123" s="572" t="s">
        <v>1059</v>
      </c>
      <c r="K123" s="572" t="s">
        <v>1060</v>
      </c>
      <c r="L123" s="575">
        <v>378.48</v>
      </c>
      <c r="M123" s="575">
        <v>378.48</v>
      </c>
      <c r="N123" s="572">
        <v>1</v>
      </c>
      <c r="O123" s="576">
        <v>1</v>
      </c>
      <c r="P123" s="575">
        <v>378.48</v>
      </c>
      <c r="Q123" s="577">
        <v>1</v>
      </c>
      <c r="R123" s="572">
        <v>1</v>
      </c>
      <c r="S123" s="577">
        <v>1</v>
      </c>
      <c r="T123" s="576">
        <v>1</v>
      </c>
      <c r="U123" s="578">
        <v>1</v>
      </c>
    </row>
    <row r="124" spans="1:21" ht="14.4" customHeight="1" x14ac:dyDescent="0.3">
      <c r="A124" s="571">
        <v>29</v>
      </c>
      <c r="B124" s="572" t="s">
        <v>486</v>
      </c>
      <c r="C124" s="572">
        <v>89301292</v>
      </c>
      <c r="D124" s="573" t="s">
        <v>1564</v>
      </c>
      <c r="E124" s="574" t="s">
        <v>774</v>
      </c>
      <c r="F124" s="572" t="s">
        <v>770</v>
      </c>
      <c r="G124" s="572" t="s">
        <v>981</v>
      </c>
      <c r="H124" s="572" t="s">
        <v>487</v>
      </c>
      <c r="I124" s="572" t="s">
        <v>1061</v>
      </c>
      <c r="J124" s="572" t="s">
        <v>1062</v>
      </c>
      <c r="K124" s="572" t="s">
        <v>1063</v>
      </c>
      <c r="L124" s="575">
        <v>378.48</v>
      </c>
      <c r="M124" s="575">
        <v>378.48</v>
      </c>
      <c r="N124" s="572">
        <v>1</v>
      </c>
      <c r="O124" s="576">
        <v>1</v>
      </c>
      <c r="P124" s="575">
        <v>378.48</v>
      </c>
      <c r="Q124" s="577">
        <v>1</v>
      </c>
      <c r="R124" s="572">
        <v>1</v>
      </c>
      <c r="S124" s="577">
        <v>1</v>
      </c>
      <c r="T124" s="576">
        <v>1</v>
      </c>
      <c r="U124" s="578">
        <v>1</v>
      </c>
    </row>
    <row r="125" spans="1:21" ht="14.4" customHeight="1" x14ac:dyDescent="0.3">
      <c r="A125" s="571">
        <v>29</v>
      </c>
      <c r="B125" s="572" t="s">
        <v>486</v>
      </c>
      <c r="C125" s="572">
        <v>89301292</v>
      </c>
      <c r="D125" s="573" t="s">
        <v>1564</v>
      </c>
      <c r="E125" s="574" t="s">
        <v>774</v>
      </c>
      <c r="F125" s="572" t="s">
        <v>770</v>
      </c>
      <c r="G125" s="572" t="s">
        <v>981</v>
      </c>
      <c r="H125" s="572" t="s">
        <v>487</v>
      </c>
      <c r="I125" s="572" t="s">
        <v>991</v>
      </c>
      <c r="J125" s="572" t="s">
        <v>992</v>
      </c>
      <c r="K125" s="572" t="s">
        <v>993</v>
      </c>
      <c r="L125" s="575">
        <v>58.5</v>
      </c>
      <c r="M125" s="575">
        <v>117</v>
      </c>
      <c r="N125" s="572">
        <v>2</v>
      </c>
      <c r="O125" s="576">
        <v>2</v>
      </c>
      <c r="P125" s="575">
        <v>58.5</v>
      </c>
      <c r="Q125" s="577">
        <v>0.5</v>
      </c>
      <c r="R125" s="572">
        <v>1</v>
      </c>
      <c r="S125" s="577">
        <v>0.5</v>
      </c>
      <c r="T125" s="576">
        <v>1</v>
      </c>
      <c r="U125" s="578">
        <v>0.5</v>
      </c>
    </row>
    <row r="126" spans="1:21" ht="14.4" customHeight="1" x14ac:dyDescent="0.3">
      <c r="A126" s="571">
        <v>29</v>
      </c>
      <c r="B126" s="572" t="s">
        <v>486</v>
      </c>
      <c r="C126" s="572">
        <v>89301292</v>
      </c>
      <c r="D126" s="573" t="s">
        <v>1564</v>
      </c>
      <c r="E126" s="574" t="s">
        <v>774</v>
      </c>
      <c r="F126" s="572" t="s">
        <v>770</v>
      </c>
      <c r="G126" s="572" t="s">
        <v>981</v>
      </c>
      <c r="H126" s="572" t="s">
        <v>487</v>
      </c>
      <c r="I126" s="572" t="s">
        <v>994</v>
      </c>
      <c r="J126" s="572" t="s">
        <v>995</v>
      </c>
      <c r="K126" s="572" t="s">
        <v>996</v>
      </c>
      <c r="L126" s="575">
        <v>195.56</v>
      </c>
      <c r="M126" s="575">
        <v>195.56</v>
      </c>
      <c r="N126" s="572">
        <v>1</v>
      </c>
      <c r="O126" s="576">
        <v>1</v>
      </c>
      <c r="P126" s="575"/>
      <c r="Q126" s="577">
        <v>0</v>
      </c>
      <c r="R126" s="572"/>
      <c r="S126" s="577">
        <v>0</v>
      </c>
      <c r="T126" s="576"/>
      <c r="U126" s="578">
        <v>0</v>
      </c>
    </row>
    <row r="127" spans="1:21" ht="14.4" customHeight="1" x14ac:dyDescent="0.3">
      <c r="A127" s="571">
        <v>29</v>
      </c>
      <c r="B127" s="572" t="s">
        <v>486</v>
      </c>
      <c r="C127" s="572">
        <v>89301292</v>
      </c>
      <c r="D127" s="573" t="s">
        <v>1564</v>
      </c>
      <c r="E127" s="574" t="s">
        <v>774</v>
      </c>
      <c r="F127" s="572" t="s">
        <v>770</v>
      </c>
      <c r="G127" s="572" t="s">
        <v>981</v>
      </c>
      <c r="H127" s="572" t="s">
        <v>487</v>
      </c>
      <c r="I127" s="572" t="s">
        <v>1000</v>
      </c>
      <c r="J127" s="572" t="s">
        <v>1001</v>
      </c>
      <c r="K127" s="572"/>
      <c r="L127" s="575">
        <v>250</v>
      </c>
      <c r="M127" s="575">
        <v>250</v>
      </c>
      <c r="N127" s="572">
        <v>1</v>
      </c>
      <c r="O127" s="576">
        <v>1</v>
      </c>
      <c r="P127" s="575">
        <v>250</v>
      </c>
      <c r="Q127" s="577">
        <v>1</v>
      </c>
      <c r="R127" s="572">
        <v>1</v>
      </c>
      <c r="S127" s="577">
        <v>1</v>
      </c>
      <c r="T127" s="576">
        <v>1</v>
      </c>
      <c r="U127" s="578">
        <v>1</v>
      </c>
    </row>
    <row r="128" spans="1:21" ht="14.4" customHeight="1" x14ac:dyDescent="0.3">
      <c r="A128" s="571">
        <v>29</v>
      </c>
      <c r="B128" s="572" t="s">
        <v>486</v>
      </c>
      <c r="C128" s="572">
        <v>89301292</v>
      </c>
      <c r="D128" s="573" t="s">
        <v>1564</v>
      </c>
      <c r="E128" s="574" t="s">
        <v>774</v>
      </c>
      <c r="F128" s="572" t="s">
        <v>770</v>
      </c>
      <c r="G128" s="572" t="s">
        <v>1064</v>
      </c>
      <c r="H128" s="572" t="s">
        <v>487</v>
      </c>
      <c r="I128" s="572" t="s">
        <v>1065</v>
      </c>
      <c r="J128" s="572" t="s">
        <v>1066</v>
      </c>
      <c r="K128" s="572"/>
      <c r="L128" s="575">
        <v>0</v>
      </c>
      <c r="M128" s="575">
        <v>0</v>
      </c>
      <c r="N128" s="572">
        <v>1</v>
      </c>
      <c r="O128" s="576">
        <v>1</v>
      </c>
      <c r="P128" s="575"/>
      <c r="Q128" s="577"/>
      <c r="R128" s="572"/>
      <c r="S128" s="577">
        <v>0</v>
      </c>
      <c r="T128" s="576"/>
      <c r="U128" s="578">
        <v>0</v>
      </c>
    </row>
    <row r="129" spans="1:21" ht="14.4" customHeight="1" x14ac:dyDescent="0.3">
      <c r="A129" s="571">
        <v>29</v>
      </c>
      <c r="B129" s="572" t="s">
        <v>486</v>
      </c>
      <c r="C129" s="572">
        <v>89301292</v>
      </c>
      <c r="D129" s="573" t="s">
        <v>1564</v>
      </c>
      <c r="E129" s="574" t="s">
        <v>775</v>
      </c>
      <c r="F129" s="572" t="s">
        <v>769</v>
      </c>
      <c r="G129" s="572" t="s">
        <v>795</v>
      </c>
      <c r="H129" s="572" t="s">
        <v>686</v>
      </c>
      <c r="I129" s="572" t="s">
        <v>1067</v>
      </c>
      <c r="J129" s="572" t="s">
        <v>1068</v>
      </c>
      <c r="K129" s="572" t="s">
        <v>813</v>
      </c>
      <c r="L129" s="575">
        <v>138.16</v>
      </c>
      <c r="M129" s="575">
        <v>138.16</v>
      </c>
      <c r="N129" s="572">
        <v>1</v>
      </c>
      <c r="O129" s="576">
        <v>1</v>
      </c>
      <c r="P129" s="575"/>
      <c r="Q129" s="577">
        <v>0</v>
      </c>
      <c r="R129" s="572"/>
      <c r="S129" s="577">
        <v>0</v>
      </c>
      <c r="T129" s="576"/>
      <c r="U129" s="578">
        <v>0</v>
      </c>
    </row>
    <row r="130" spans="1:21" ht="14.4" customHeight="1" x14ac:dyDescent="0.3">
      <c r="A130" s="571">
        <v>29</v>
      </c>
      <c r="B130" s="572" t="s">
        <v>486</v>
      </c>
      <c r="C130" s="572">
        <v>89301292</v>
      </c>
      <c r="D130" s="573" t="s">
        <v>1564</v>
      </c>
      <c r="E130" s="574" t="s">
        <v>775</v>
      </c>
      <c r="F130" s="572" t="s">
        <v>769</v>
      </c>
      <c r="G130" s="572" t="s">
        <v>795</v>
      </c>
      <c r="H130" s="572" t="s">
        <v>686</v>
      </c>
      <c r="I130" s="572" t="s">
        <v>799</v>
      </c>
      <c r="J130" s="572" t="s">
        <v>800</v>
      </c>
      <c r="K130" s="572" t="s">
        <v>801</v>
      </c>
      <c r="L130" s="575">
        <v>184.22</v>
      </c>
      <c r="M130" s="575">
        <v>1657.98</v>
      </c>
      <c r="N130" s="572">
        <v>9</v>
      </c>
      <c r="O130" s="576">
        <v>8</v>
      </c>
      <c r="P130" s="575">
        <v>736.88</v>
      </c>
      <c r="Q130" s="577">
        <v>0.44444444444444442</v>
      </c>
      <c r="R130" s="572">
        <v>4</v>
      </c>
      <c r="S130" s="577">
        <v>0.44444444444444442</v>
      </c>
      <c r="T130" s="576">
        <v>4</v>
      </c>
      <c r="U130" s="578">
        <v>0.5</v>
      </c>
    </row>
    <row r="131" spans="1:21" ht="14.4" customHeight="1" x14ac:dyDescent="0.3">
      <c r="A131" s="571">
        <v>29</v>
      </c>
      <c r="B131" s="572" t="s">
        <v>486</v>
      </c>
      <c r="C131" s="572">
        <v>89301292</v>
      </c>
      <c r="D131" s="573" t="s">
        <v>1564</v>
      </c>
      <c r="E131" s="574" t="s">
        <v>775</v>
      </c>
      <c r="F131" s="572" t="s">
        <v>769</v>
      </c>
      <c r="G131" s="572" t="s">
        <v>802</v>
      </c>
      <c r="H131" s="572" t="s">
        <v>686</v>
      </c>
      <c r="I131" s="572" t="s">
        <v>806</v>
      </c>
      <c r="J131" s="572" t="s">
        <v>804</v>
      </c>
      <c r="K131" s="572" t="s">
        <v>807</v>
      </c>
      <c r="L131" s="575">
        <v>356.47</v>
      </c>
      <c r="M131" s="575">
        <v>356.47</v>
      </c>
      <c r="N131" s="572">
        <v>1</v>
      </c>
      <c r="O131" s="576">
        <v>1</v>
      </c>
      <c r="P131" s="575"/>
      <c r="Q131" s="577">
        <v>0</v>
      </c>
      <c r="R131" s="572"/>
      <c r="S131" s="577">
        <v>0</v>
      </c>
      <c r="T131" s="576"/>
      <c r="U131" s="578">
        <v>0</v>
      </c>
    </row>
    <row r="132" spans="1:21" ht="14.4" customHeight="1" x14ac:dyDescent="0.3">
      <c r="A132" s="571">
        <v>29</v>
      </c>
      <c r="B132" s="572" t="s">
        <v>486</v>
      </c>
      <c r="C132" s="572">
        <v>89301292</v>
      </c>
      <c r="D132" s="573" t="s">
        <v>1564</v>
      </c>
      <c r="E132" s="574" t="s">
        <v>775</v>
      </c>
      <c r="F132" s="572" t="s">
        <v>769</v>
      </c>
      <c r="G132" s="572" t="s">
        <v>1069</v>
      </c>
      <c r="H132" s="572" t="s">
        <v>487</v>
      </c>
      <c r="I132" s="572" t="s">
        <v>1070</v>
      </c>
      <c r="J132" s="572" t="s">
        <v>1071</v>
      </c>
      <c r="K132" s="572" t="s">
        <v>1072</v>
      </c>
      <c r="L132" s="575">
        <v>45.75</v>
      </c>
      <c r="M132" s="575">
        <v>45.75</v>
      </c>
      <c r="N132" s="572">
        <v>1</v>
      </c>
      <c r="O132" s="576">
        <v>1</v>
      </c>
      <c r="P132" s="575"/>
      <c r="Q132" s="577">
        <v>0</v>
      </c>
      <c r="R132" s="572"/>
      <c r="S132" s="577">
        <v>0</v>
      </c>
      <c r="T132" s="576"/>
      <c r="U132" s="578">
        <v>0</v>
      </c>
    </row>
    <row r="133" spans="1:21" ht="14.4" customHeight="1" x14ac:dyDescent="0.3">
      <c r="A133" s="571">
        <v>29</v>
      </c>
      <c r="B133" s="572" t="s">
        <v>486</v>
      </c>
      <c r="C133" s="572">
        <v>89301292</v>
      </c>
      <c r="D133" s="573" t="s">
        <v>1564</v>
      </c>
      <c r="E133" s="574" t="s">
        <v>775</v>
      </c>
      <c r="F133" s="572" t="s">
        <v>769</v>
      </c>
      <c r="G133" s="572" t="s">
        <v>835</v>
      </c>
      <c r="H133" s="572" t="s">
        <v>487</v>
      </c>
      <c r="I133" s="572" t="s">
        <v>693</v>
      </c>
      <c r="J133" s="572" t="s">
        <v>694</v>
      </c>
      <c r="K133" s="572" t="s">
        <v>836</v>
      </c>
      <c r="L133" s="575">
        <v>50.27</v>
      </c>
      <c r="M133" s="575">
        <v>854.58999999999992</v>
      </c>
      <c r="N133" s="572">
        <v>17</v>
      </c>
      <c r="O133" s="576">
        <v>16</v>
      </c>
      <c r="P133" s="575">
        <v>402.15999999999997</v>
      </c>
      <c r="Q133" s="577">
        <v>0.47058823529411764</v>
      </c>
      <c r="R133" s="572">
        <v>8</v>
      </c>
      <c r="S133" s="577">
        <v>0.47058823529411764</v>
      </c>
      <c r="T133" s="576">
        <v>7.5</v>
      </c>
      <c r="U133" s="578">
        <v>0.46875</v>
      </c>
    </row>
    <row r="134" spans="1:21" ht="14.4" customHeight="1" x14ac:dyDescent="0.3">
      <c r="A134" s="571">
        <v>29</v>
      </c>
      <c r="B134" s="572" t="s">
        <v>486</v>
      </c>
      <c r="C134" s="572">
        <v>89301292</v>
      </c>
      <c r="D134" s="573" t="s">
        <v>1564</v>
      </c>
      <c r="E134" s="574" t="s">
        <v>775</v>
      </c>
      <c r="F134" s="572" t="s">
        <v>769</v>
      </c>
      <c r="G134" s="572" t="s">
        <v>835</v>
      </c>
      <c r="H134" s="572" t="s">
        <v>487</v>
      </c>
      <c r="I134" s="572" t="s">
        <v>1073</v>
      </c>
      <c r="J134" s="572" t="s">
        <v>694</v>
      </c>
      <c r="K134" s="572" t="s">
        <v>1074</v>
      </c>
      <c r="L134" s="575">
        <v>58.1</v>
      </c>
      <c r="M134" s="575">
        <v>58.1</v>
      </c>
      <c r="N134" s="572">
        <v>1</v>
      </c>
      <c r="O134" s="576">
        <v>1</v>
      </c>
      <c r="P134" s="575"/>
      <c r="Q134" s="577">
        <v>0</v>
      </c>
      <c r="R134" s="572"/>
      <c r="S134" s="577">
        <v>0</v>
      </c>
      <c r="T134" s="576"/>
      <c r="U134" s="578">
        <v>0</v>
      </c>
    </row>
    <row r="135" spans="1:21" ht="14.4" customHeight="1" x14ac:dyDescent="0.3">
      <c r="A135" s="571">
        <v>29</v>
      </c>
      <c r="B135" s="572" t="s">
        <v>486</v>
      </c>
      <c r="C135" s="572">
        <v>89301292</v>
      </c>
      <c r="D135" s="573" t="s">
        <v>1564</v>
      </c>
      <c r="E135" s="574" t="s">
        <v>775</v>
      </c>
      <c r="F135" s="572" t="s">
        <v>769</v>
      </c>
      <c r="G135" s="572" t="s">
        <v>840</v>
      </c>
      <c r="H135" s="572" t="s">
        <v>487</v>
      </c>
      <c r="I135" s="572" t="s">
        <v>1075</v>
      </c>
      <c r="J135" s="572" t="s">
        <v>589</v>
      </c>
      <c r="K135" s="572" t="s">
        <v>1076</v>
      </c>
      <c r="L135" s="575">
        <v>22.1</v>
      </c>
      <c r="M135" s="575">
        <v>22.1</v>
      </c>
      <c r="N135" s="572">
        <v>1</v>
      </c>
      <c r="O135" s="576">
        <v>1</v>
      </c>
      <c r="P135" s="575"/>
      <c r="Q135" s="577">
        <v>0</v>
      </c>
      <c r="R135" s="572"/>
      <c r="S135" s="577">
        <v>0</v>
      </c>
      <c r="T135" s="576"/>
      <c r="U135" s="578">
        <v>0</v>
      </c>
    </row>
    <row r="136" spans="1:21" ht="14.4" customHeight="1" x14ac:dyDescent="0.3">
      <c r="A136" s="571">
        <v>29</v>
      </c>
      <c r="B136" s="572" t="s">
        <v>486</v>
      </c>
      <c r="C136" s="572">
        <v>89301292</v>
      </c>
      <c r="D136" s="573" t="s">
        <v>1564</v>
      </c>
      <c r="E136" s="574" t="s">
        <v>775</v>
      </c>
      <c r="F136" s="572" t="s">
        <v>769</v>
      </c>
      <c r="G136" s="572" t="s">
        <v>840</v>
      </c>
      <c r="H136" s="572" t="s">
        <v>487</v>
      </c>
      <c r="I136" s="572" t="s">
        <v>596</v>
      </c>
      <c r="J136" s="572" t="s">
        <v>589</v>
      </c>
      <c r="K136" s="572" t="s">
        <v>841</v>
      </c>
      <c r="L136" s="575">
        <v>120.6</v>
      </c>
      <c r="M136" s="575">
        <v>120.6</v>
      </c>
      <c r="N136" s="572">
        <v>1</v>
      </c>
      <c r="O136" s="576">
        <v>1</v>
      </c>
      <c r="P136" s="575">
        <v>120.6</v>
      </c>
      <c r="Q136" s="577">
        <v>1</v>
      </c>
      <c r="R136" s="572">
        <v>1</v>
      </c>
      <c r="S136" s="577">
        <v>1</v>
      </c>
      <c r="T136" s="576">
        <v>1</v>
      </c>
      <c r="U136" s="578">
        <v>1</v>
      </c>
    </row>
    <row r="137" spans="1:21" ht="14.4" customHeight="1" x14ac:dyDescent="0.3">
      <c r="A137" s="571">
        <v>29</v>
      </c>
      <c r="B137" s="572" t="s">
        <v>486</v>
      </c>
      <c r="C137" s="572">
        <v>89301292</v>
      </c>
      <c r="D137" s="573" t="s">
        <v>1564</v>
      </c>
      <c r="E137" s="574" t="s">
        <v>775</v>
      </c>
      <c r="F137" s="572" t="s">
        <v>769</v>
      </c>
      <c r="G137" s="572" t="s">
        <v>840</v>
      </c>
      <c r="H137" s="572" t="s">
        <v>487</v>
      </c>
      <c r="I137" s="572" t="s">
        <v>1077</v>
      </c>
      <c r="J137" s="572" t="s">
        <v>843</v>
      </c>
      <c r="K137" s="572" t="s">
        <v>1078</v>
      </c>
      <c r="L137" s="575">
        <v>0</v>
      </c>
      <c r="M137" s="575">
        <v>0</v>
      </c>
      <c r="N137" s="572">
        <v>1</v>
      </c>
      <c r="O137" s="576">
        <v>1</v>
      </c>
      <c r="P137" s="575"/>
      <c r="Q137" s="577"/>
      <c r="R137" s="572"/>
      <c r="S137" s="577">
        <v>0</v>
      </c>
      <c r="T137" s="576"/>
      <c r="U137" s="578">
        <v>0</v>
      </c>
    </row>
    <row r="138" spans="1:21" ht="14.4" customHeight="1" x14ac:dyDescent="0.3">
      <c r="A138" s="571">
        <v>29</v>
      </c>
      <c r="B138" s="572" t="s">
        <v>486</v>
      </c>
      <c r="C138" s="572">
        <v>89301292</v>
      </c>
      <c r="D138" s="573" t="s">
        <v>1564</v>
      </c>
      <c r="E138" s="574" t="s">
        <v>775</v>
      </c>
      <c r="F138" s="572" t="s">
        <v>769</v>
      </c>
      <c r="G138" s="572" t="s">
        <v>851</v>
      </c>
      <c r="H138" s="572" t="s">
        <v>487</v>
      </c>
      <c r="I138" s="572" t="s">
        <v>529</v>
      </c>
      <c r="J138" s="572" t="s">
        <v>530</v>
      </c>
      <c r="K138" s="572" t="s">
        <v>531</v>
      </c>
      <c r="L138" s="575">
        <v>378.97</v>
      </c>
      <c r="M138" s="575">
        <v>378.97</v>
      </c>
      <c r="N138" s="572">
        <v>1</v>
      </c>
      <c r="O138" s="576">
        <v>1</v>
      </c>
      <c r="P138" s="575"/>
      <c r="Q138" s="577">
        <v>0</v>
      </c>
      <c r="R138" s="572"/>
      <c r="S138" s="577">
        <v>0</v>
      </c>
      <c r="T138" s="576"/>
      <c r="U138" s="578">
        <v>0</v>
      </c>
    </row>
    <row r="139" spans="1:21" ht="14.4" customHeight="1" x14ac:dyDescent="0.3">
      <c r="A139" s="571">
        <v>29</v>
      </c>
      <c r="B139" s="572" t="s">
        <v>486</v>
      </c>
      <c r="C139" s="572">
        <v>89301292</v>
      </c>
      <c r="D139" s="573" t="s">
        <v>1564</v>
      </c>
      <c r="E139" s="574" t="s">
        <v>775</v>
      </c>
      <c r="F139" s="572" t="s">
        <v>769</v>
      </c>
      <c r="G139" s="572" t="s">
        <v>853</v>
      </c>
      <c r="H139" s="572" t="s">
        <v>487</v>
      </c>
      <c r="I139" s="572" t="s">
        <v>697</v>
      </c>
      <c r="J139" s="572" t="s">
        <v>698</v>
      </c>
      <c r="K139" s="572" t="s">
        <v>854</v>
      </c>
      <c r="L139" s="575">
        <v>38.65</v>
      </c>
      <c r="M139" s="575">
        <v>193.25</v>
      </c>
      <c r="N139" s="572">
        <v>5</v>
      </c>
      <c r="O139" s="576">
        <v>5</v>
      </c>
      <c r="P139" s="575"/>
      <c r="Q139" s="577">
        <v>0</v>
      </c>
      <c r="R139" s="572"/>
      <c r="S139" s="577">
        <v>0</v>
      </c>
      <c r="T139" s="576"/>
      <c r="U139" s="578">
        <v>0</v>
      </c>
    </row>
    <row r="140" spans="1:21" ht="14.4" customHeight="1" x14ac:dyDescent="0.3">
      <c r="A140" s="571">
        <v>29</v>
      </c>
      <c r="B140" s="572" t="s">
        <v>486</v>
      </c>
      <c r="C140" s="572">
        <v>89301292</v>
      </c>
      <c r="D140" s="573" t="s">
        <v>1564</v>
      </c>
      <c r="E140" s="574" t="s">
        <v>775</v>
      </c>
      <c r="F140" s="572" t="s">
        <v>769</v>
      </c>
      <c r="G140" s="572" t="s">
        <v>859</v>
      </c>
      <c r="H140" s="572" t="s">
        <v>686</v>
      </c>
      <c r="I140" s="572" t="s">
        <v>860</v>
      </c>
      <c r="J140" s="572" t="s">
        <v>861</v>
      </c>
      <c r="K140" s="572" t="s">
        <v>862</v>
      </c>
      <c r="L140" s="575">
        <v>22.09</v>
      </c>
      <c r="M140" s="575">
        <v>22.09</v>
      </c>
      <c r="N140" s="572">
        <v>1</v>
      </c>
      <c r="O140" s="576">
        <v>1</v>
      </c>
      <c r="P140" s="575">
        <v>22.09</v>
      </c>
      <c r="Q140" s="577">
        <v>1</v>
      </c>
      <c r="R140" s="572">
        <v>1</v>
      </c>
      <c r="S140" s="577">
        <v>1</v>
      </c>
      <c r="T140" s="576">
        <v>1</v>
      </c>
      <c r="U140" s="578">
        <v>1</v>
      </c>
    </row>
    <row r="141" spans="1:21" ht="14.4" customHeight="1" x14ac:dyDescent="0.3">
      <c r="A141" s="571">
        <v>29</v>
      </c>
      <c r="B141" s="572" t="s">
        <v>486</v>
      </c>
      <c r="C141" s="572">
        <v>89301292</v>
      </c>
      <c r="D141" s="573" t="s">
        <v>1564</v>
      </c>
      <c r="E141" s="574" t="s">
        <v>775</v>
      </c>
      <c r="F141" s="572" t="s">
        <v>769</v>
      </c>
      <c r="G141" s="572" t="s">
        <v>863</v>
      </c>
      <c r="H141" s="572" t="s">
        <v>487</v>
      </c>
      <c r="I141" s="572" t="s">
        <v>1079</v>
      </c>
      <c r="J141" s="572" t="s">
        <v>1080</v>
      </c>
      <c r="K141" s="572" t="s">
        <v>1081</v>
      </c>
      <c r="L141" s="575">
        <v>146.62</v>
      </c>
      <c r="M141" s="575">
        <v>293.24</v>
      </c>
      <c r="N141" s="572">
        <v>2</v>
      </c>
      <c r="O141" s="576">
        <v>1</v>
      </c>
      <c r="P141" s="575"/>
      <c r="Q141" s="577">
        <v>0</v>
      </c>
      <c r="R141" s="572"/>
      <c r="S141" s="577">
        <v>0</v>
      </c>
      <c r="T141" s="576"/>
      <c r="U141" s="578">
        <v>0</v>
      </c>
    </row>
    <row r="142" spans="1:21" ht="14.4" customHeight="1" x14ac:dyDescent="0.3">
      <c r="A142" s="571">
        <v>29</v>
      </c>
      <c r="B142" s="572" t="s">
        <v>486</v>
      </c>
      <c r="C142" s="572">
        <v>89301292</v>
      </c>
      <c r="D142" s="573" t="s">
        <v>1564</v>
      </c>
      <c r="E142" s="574" t="s">
        <v>775</v>
      </c>
      <c r="F142" s="572" t="s">
        <v>769</v>
      </c>
      <c r="G142" s="572" t="s">
        <v>863</v>
      </c>
      <c r="H142" s="572" t="s">
        <v>487</v>
      </c>
      <c r="I142" s="572" t="s">
        <v>701</v>
      </c>
      <c r="J142" s="572" t="s">
        <v>702</v>
      </c>
      <c r="K142" s="572" t="s">
        <v>703</v>
      </c>
      <c r="L142" s="575">
        <v>120.37</v>
      </c>
      <c r="M142" s="575">
        <v>481.48</v>
      </c>
      <c r="N142" s="572">
        <v>4</v>
      </c>
      <c r="O142" s="576">
        <v>3</v>
      </c>
      <c r="P142" s="575">
        <v>120.37</v>
      </c>
      <c r="Q142" s="577">
        <v>0.25</v>
      </c>
      <c r="R142" s="572">
        <v>1</v>
      </c>
      <c r="S142" s="577">
        <v>0.25</v>
      </c>
      <c r="T142" s="576">
        <v>1</v>
      </c>
      <c r="U142" s="578">
        <v>0.33333333333333331</v>
      </c>
    </row>
    <row r="143" spans="1:21" ht="14.4" customHeight="1" x14ac:dyDescent="0.3">
      <c r="A143" s="571">
        <v>29</v>
      </c>
      <c r="B143" s="572" t="s">
        <v>486</v>
      </c>
      <c r="C143" s="572">
        <v>89301292</v>
      </c>
      <c r="D143" s="573" t="s">
        <v>1564</v>
      </c>
      <c r="E143" s="574" t="s">
        <v>775</v>
      </c>
      <c r="F143" s="572" t="s">
        <v>769</v>
      </c>
      <c r="G143" s="572" t="s">
        <v>895</v>
      </c>
      <c r="H143" s="572" t="s">
        <v>487</v>
      </c>
      <c r="I143" s="572" t="s">
        <v>537</v>
      </c>
      <c r="J143" s="572" t="s">
        <v>896</v>
      </c>
      <c r="K143" s="572" t="s">
        <v>897</v>
      </c>
      <c r="L143" s="575">
        <v>0</v>
      </c>
      <c r="M143" s="575">
        <v>0</v>
      </c>
      <c r="N143" s="572">
        <v>1</v>
      </c>
      <c r="O143" s="576">
        <v>1</v>
      </c>
      <c r="P143" s="575">
        <v>0</v>
      </c>
      <c r="Q143" s="577"/>
      <c r="R143" s="572">
        <v>1</v>
      </c>
      <c r="S143" s="577">
        <v>1</v>
      </c>
      <c r="T143" s="576">
        <v>1</v>
      </c>
      <c r="U143" s="578">
        <v>1</v>
      </c>
    </row>
    <row r="144" spans="1:21" ht="14.4" customHeight="1" x14ac:dyDescent="0.3">
      <c r="A144" s="571">
        <v>29</v>
      </c>
      <c r="B144" s="572" t="s">
        <v>486</v>
      </c>
      <c r="C144" s="572">
        <v>89301292</v>
      </c>
      <c r="D144" s="573" t="s">
        <v>1564</v>
      </c>
      <c r="E144" s="574" t="s">
        <v>775</v>
      </c>
      <c r="F144" s="572" t="s">
        <v>769</v>
      </c>
      <c r="G144" s="572" t="s">
        <v>898</v>
      </c>
      <c r="H144" s="572" t="s">
        <v>487</v>
      </c>
      <c r="I144" s="572" t="s">
        <v>1082</v>
      </c>
      <c r="J144" s="572" t="s">
        <v>706</v>
      </c>
      <c r="K144" s="572" t="s">
        <v>1083</v>
      </c>
      <c r="L144" s="575">
        <v>104.9</v>
      </c>
      <c r="M144" s="575">
        <v>104.9</v>
      </c>
      <c r="N144" s="572">
        <v>1</v>
      </c>
      <c r="O144" s="576">
        <v>1</v>
      </c>
      <c r="P144" s="575"/>
      <c r="Q144" s="577">
        <v>0</v>
      </c>
      <c r="R144" s="572"/>
      <c r="S144" s="577">
        <v>0</v>
      </c>
      <c r="T144" s="576"/>
      <c r="U144" s="578">
        <v>0</v>
      </c>
    </row>
    <row r="145" spans="1:21" ht="14.4" customHeight="1" x14ac:dyDescent="0.3">
      <c r="A145" s="571">
        <v>29</v>
      </c>
      <c r="B145" s="572" t="s">
        <v>486</v>
      </c>
      <c r="C145" s="572">
        <v>89301292</v>
      </c>
      <c r="D145" s="573" t="s">
        <v>1564</v>
      </c>
      <c r="E145" s="574" t="s">
        <v>775</v>
      </c>
      <c r="F145" s="572" t="s">
        <v>769</v>
      </c>
      <c r="G145" s="572" t="s">
        <v>898</v>
      </c>
      <c r="H145" s="572" t="s">
        <v>487</v>
      </c>
      <c r="I145" s="572" t="s">
        <v>705</v>
      </c>
      <c r="J145" s="572" t="s">
        <v>706</v>
      </c>
      <c r="K145" s="572" t="s">
        <v>899</v>
      </c>
      <c r="L145" s="575">
        <v>314.69</v>
      </c>
      <c r="M145" s="575">
        <v>5035.04</v>
      </c>
      <c r="N145" s="572">
        <v>16</v>
      </c>
      <c r="O145" s="576">
        <v>12</v>
      </c>
      <c r="P145" s="575">
        <v>3146.9</v>
      </c>
      <c r="Q145" s="577">
        <v>0.625</v>
      </c>
      <c r="R145" s="572">
        <v>10</v>
      </c>
      <c r="S145" s="577">
        <v>0.625</v>
      </c>
      <c r="T145" s="576">
        <v>8.5</v>
      </c>
      <c r="U145" s="578">
        <v>0.70833333333333337</v>
      </c>
    </row>
    <row r="146" spans="1:21" ht="14.4" customHeight="1" x14ac:dyDescent="0.3">
      <c r="A146" s="571">
        <v>29</v>
      </c>
      <c r="B146" s="572" t="s">
        <v>486</v>
      </c>
      <c r="C146" s="572">
        <v>89301292</v>
      </c>
      <c r="D146" s="573" t="s">
        <v>1564</v>
      </c>
      <c r="E146" s="574" t="s">
        <v>775</v>
      </c>
      <c r="F146" s="572" t="s">
        <v>769</v>
      </c>
      <c r="G146" s="572" t="s">
        <v>898</v>
      </c>
      <c r="H146" s="572" t="s">
        <v>487</v>
      </c>
      <c r="I146" s="572" t="s">
        <v>705</v>
      </c>
      <c r="J146" s="572" t="s">
        <v>706</v>
      </c>
      <c r="K146" s="572" t="s">
        <v>899</v>
      </c>
      <c r="L146" s="575">
        <v>302.42</v>
      </c>
      <c r="M146" s="575">
        <v>3931.46</v>
      </c>
      <c r="N146" s="572">
        <v>13</v>
      </c>
      <c r="O146" s="576">
        <v>9</v>
      </c>
      <c r="P146" s="575">
        <v>3024.2000000000003</v>
      </c>
      <c r="Q146" s="577">
        <v>0.76923076923076927</v>
      </c>
      <c r="R146" s="572">
        <v>10</v>
      </c>
      <c r="S146" s="577">
        <v>0.76923076923076927</v>
      </c>
      <c r="T146" s="576">
        <v>7</v>
      </c>
      <c r="U146" s="578">
        <v>0.77777777777777779</v>
      </c>
    </row>
    <row r="147" spans="1:21" ht="14.4" customHeight="1" x14ac:dyDescent="0.3">
      <c r="A147" s="571">
        <v>29</v>
      </c>
      <c r="B147" s="572" t="s">
        <v>486</v>
      </c>
      <c r="C147" s="572">
        <v>89301292</v>
      </c>
      <c r="D147" s="573" t="s">
        <v>1564</v>
      </c>
      <c r="E147" s="574" t="s">
        <v>775</v>
      </c>
      <c r="F147" s="572" t="s">
        <v>769</v>
      </c>
      <c r="G147" s="572" t="s">
        <v>1041</v>
      </c>
      <c r="H147" s="572" t="s">
        <v>686</v>
      </c>
      <c r="I147" s="572" t="s">
        <v>1084</v>
      </c>
      <c r="J147" s="572" t="s">
        <v>1085</v>
      </c>
      <c r="K147" s="572" t="s">
        <v>1086</v>
      </c>
      <c r="L147" s="575">
        <v>32.74</v>
      </c>
      <c r="M147" s="575">
        <v>196.44</v>
      </c>
      <c r="N147" s="572">
        <v>6</v>
      </c>
      <c r="O147" s="576">
        <v>6</v>
      </c>
      <c r="P147" s="575">
        <v>98.22</v>
      </c>
      <c r="Q147" s="577">
        <v>0.5</v>
      </c>
      <c r="R147" s="572">
        <v>3</v>
      </c>
      <c r="S147" s="577">
        <v>0.5</v>
      </c>
      <c r="T147" s="576">
        <v>3</v>
      </c>
      <c r="U147" s="578">
        <v>0.5</v>
      </c>
    </row>
    <row r="148" spans="1:21" ht="14.4" customHeight="1" x14ac:dyDescent="0.3">
      <c r="A148" s="571">
        <v>29</v>
      </c>
      <c r="B148" s="572" t="s">
        <v>486</v>
      </c>
      <c r="C148" s="572">
        <v>89301292</v>
      </c>
      <c r="D148" s="573" t="s">
        <v>1564</v>
      </c>
      <c r="E148" s="574" t="s">
        <v>775</v>
      </c>
      <c r="F148" s="572" t="s">
        <v>769</v>
      </c>
      <c r="G148" s="572" t="s">
        <v>1041</v>
      </c>
      <c r="H148" s="572" t="s">
        <v>686</v>
      </c>
      <c r="I148" s="572" t="s">
        <v>1087</v>
      </c>
      <c r="J148" s="572" t="s">
        <v>1088</v>
      </c>
      <c r="K148" s="572" t="s">
        <v>1089</v>
      </c>
      <c r="L148" s="575">
        <v>65.489999999999995</v>
      </c>
      <c r="M148" s="575">
        <v>196.46999999999997</v>
      </c>
      <c r="N148" s="572">
        <v>3</v>
      </c>
      <c r="O148" s="576">
        <v>2</v>
      </c>
      <c r="P148" s="575">
        <v>130.97999999999999</v>
      </c>
      <c r="Q148" s="577">
        <v>0.66666666666666674</v>
      </c>
      <c r="R148" s="572">
        <v>2</v>
      </c>
      <c r="S148" s="577">
        <v>0.66666666666666663</v>
      </c>
      <c r="T148" s="576">
        <v>1</v>
      </c>
      <c r="U148" s="578">
        <v>0.5</v>
      </c>
    </row>
    <row r="149" spans="1:21" ht="14.4" customHeight="1" x14ac:dyDescent="0.3">
      <c r="A149" s="571">
        <v>29</v>
      </c>
      <c r="B149" s="572" t="s">
        <v>486</v>
      </c>
      <c r="C149" s="572">
        <v>89301292</v>
      </c>
      <c r="D149" s="573" t="s">
        <v>1564</v>
      </c>
      <c r="E149" s="574" t="s">
        <v>775</v>
      </c>
      <c r="F149" s="572" t="s">
        <v>770</v>
      </c>
      <c r="G149" s="572" t="s">
        <v>922</v>
      </c>
      <c r="H149" s="572" t="s">
        <v>487</v>
      </c>
      <c r="I149" s="572" t="s">
        <v>923</v>
      </c>
      <c r="J149" s="572" t="s">
        <v>924</v>
      </c>
      <c r="K149" s="572" t="s">
        <v>925</v>
      </c>
      <c r="L149" s="575">
        <v>410</v>
      </c>
      <c r="M149" s="575">
        <v>2460</v>
      </c>
      <c r="N149" s="572">
        <v>6</v>
      </c>
      <c r="O149" s="576">
        <v>6</v>
      </c>
      <c r="P149" s="575">
        <v>2460</v>
      </c>
      <c r="Q149" s="577">
        <v>1</v>
      </c>
      <c r="R149" s="572">
        <v>6</v>
      </c>
      <c r="S149" s="577">
        <v>1</v>
      </c>
      <c r="T149" s="576">
        <v>6</v>
      </c>
      <c r="U149" s="578">
        <v>1</v>
      </c>
    </row>
    <row r="150" spans="1:21" ht="14.4" customHeight="1" x14ac:dyDescent="0.3">
      <c r="A150" s="571">
        <v>29</v>
      </c>
      <c r="B150" s="572" t="s">
        <v>486</v>
      </c>
      <c r="C150" s="572">
        <v>89301292</v>
      </c>
      <c r="D150" s="573" t="s">
        <v>1564</v>
      </c>
      <c r="E150" s="574" t="s">
        <v>775</v>
      </c>
      <c r="F150" s="572" t="s">
        <v>770</v>
      </c>
      <c r="G150" s="572" t="s">
        <v>922</v>
      </c>
      <c r="H150" s="572" t="s">
        <v>487</v>
      </c>
      <c r="I150" s="572" t="s">
        <v>928</v>
      </c>
      <c r="J150" s="572" t="s">
        <v>929</v>
      </c>
      <c r="K150" s="572" t="s">
        <v>930</v>
      </c>
      <c r="L150" s="575">
        <v>410</v>
      </c>
      <c r="M150" s="575">
        <v>5330</v>
      </c>
      <c r="N150" s="572">
        <v>13</v>
      </c>
      <c r="O150" s="576">
        <v>7</v>
      </c>
      <c r="P150" s="575">
        <v>4510</v>
      </c>
      <c r="Q150" s="577">
        <v>0.84615384615384615</v>
      </c>
      <c r="R150" s="572">
        <v>11</v>
      </c>
      <c r="S150" s="577">
        <v>0.84615384615384615</v>
      </c>
      <c r="T150" s="576">
        <v>6</v>
      </c>
      <c r="U150" s="578">
        <v>0.8571428571428571</v>
      </c>
    </row>
    <row r="151" spans="1:21" ht="14.4" customHeight="1" x14ac:dyDescent="0.3">
      <c r="A151" s="571">
        <v>29</v>
      </c>
      <c r="B151" s="572" t="s">
        <v>486</v>
      </c>
      <c r="C151" s="572">
        <v>89301292</v>
      </c>
      <c r="D151" s="573" t="s">
        <v>1564</v>
      </c>
      <c r="E151" s="574" t="s">
        <v>775</v>
      </c>
      <c r="F151" s="572" t="s">
        <v>770</v>
      </c>
      <c r="G151" s="572" t="s">
        <v>922</v>
      </c>
      <c r="H151" s="572" t="s">
        <v>487</v>
      </c>
      <c r="I151" s="572" t="s">
        <v>928</v>
      </c>
      <c r="J151" s="572" t="s">
        <v>924</v>
      </c>
      <c r="K151" s="572" t="s">
        <v>931</v>
      </c>
      <c r="L151" s="575">
        <v>410</v>
      </c>
      <c r="M151" s="575">
        <v>24600</v>
      </c>
      <c r="N151" s="572">
        <v>60</v>
      </c>
      <c r="O151" s="576">
        <v>31</v>
      </c>
      <c r="P151" s="575">
        <v>23780</v>
      </c>
      <c r="Q151" s="577">
        <v>0.96666666666666667</v>
      </c>
      <c r="R151" s="572">
        <v>58</v>
      </c>
      <c r="S151" s="577">
        <v>0.96666666666666667</v>
      </c>
      <c r="T151" s="576">
        <v>30</v>
      </c>
      <c r="U151" s="578">
        <v>0.967741935483871</v>
      </c>
    </row>
    <row r="152" spans="1:21" ht="14.4" customHeight="1" x14ac:dyDescent="0.3">
      <c r="A152" s="571">
        <v>29</v>
      </c>
      <c r="B152" s="572" t="s">
        <v>486</v>
      </c>
      <c r="C152" s="572">
        <v>89301292</v>
      </c>
      <c r="D152" s="573" t="s">
        <v>1564</v>
      </c>
      <c r="E152" s="574" t="s">
        <v>775</v>
      </c>
      <c r="F152" s="572" t="s">
        <v>770</v>
      </c>
      <c r="G152" s="572" t="s">
        <v>922</v>
      </c>
      <c r="H152" s="572" t="s">
        <v>487</v>
      </c>
      <c r="I152" s="572" t="s">
        <v>1090</v>
      </c>
      <c r="J152" s="572" t="s">
        <v>924</v>
      </c>
      <c r="K152" s="572" t="s">
        <v>1091</v>
      </c>
      <c r="L152" s="575">
        <v>410</v>
      </c>
      <c r="M152" s="575">
        <v>820</v>
      </c>
      <c r="N152" s="572">
        <v>2</v>
      </c>
      <c r="O152" s="576">
        <v>1</v>
      </c>
      <c r="P152" s="575">
        <v>820</v>
      </c>
      <c r="Q152" s="577">
        <v>1</v>
      </c>
      <c r="R152" s="572">
        <v>2</v>
      </c>
      <c r="S152" s="577">
        <v>1</v>
      </c>
      <c r="T152" s="576">
        <v>1</v>
      </c>
      <c r="U152" s="578">
        <v>1</v>
      </c>
    </row>
    <row r="153" spans="1:21" ht="14.4" customHeight="1" x14ac:dyDescent="0.3">
      <c r="A153" s="571">
        <v>29</v>
      </c>
      <c r="B153" s="572" t="s">
        <v>486</v>
      </c>
      <c r="C153" s="572">
        <v>89301292</v>
      </c>
      <c r="D153" s="573" t="s">
        <v>1564</v>
      </c>
      <c r="E153" s="574" t="s">
        <v>775</v>
      </c>
      <c r="F153" s="572" t="s">
        <v>770</v>
      </c>
      <c r="G153" s="572" t="s">
        <v>932</v>
      </c>
      <c r="H153" s="572" t="s">
        <v>487</v>
      </c>
      <c r="I153" s="572" t="s">
        <v>939</v>
      </c>
      <c r="J153" s="572" t="s">
        <v>940</v>
      </c>
      <c r="K153" s="572" t="s">
        <v>941</v>
      </c>
      <c r="L153" s="575">
        <v>133.69</v>
      </c>
      <c r="M153" s="575">
        <v>1871.66</v>
      </c>
      <c r="N153" s="572">
        <v>14</v>
      </c>
      <c r="O153" s="576">
        <v>12</v>
      </c>
      <c r="P153" s="575">
        <v>1470.5900000000001</v>
      </c>
      <c r="Q153" s="577">
        <v>0.78571428571428581</v>
      </c>
      <c r="R153" s="572">
        <v>11</v>
      </c>
      <c r="S153" s="577">
        <v>0.7857142857142857</v>
      </c>
      <c r="T153" s="576">
        <v>9</v>
      </c>
      <c r="U153" s="578">
        <v>0.75</v>
      </c>
    </row>
    <row r="154" spans="1:21" ht="14.4" customHeight="1" x14ac:dyDescent="0.3">
      <c r="A154" s="571">
        <v>29</v>
      </c>
      <c r="B154" s="572" t="s">
        <v>486</v>
      </c>
      <c r="C154" s="572">
        <v>89301292</v>
      </c>
      <c r="D154" s="573" t="s">
        <v>1564</v>
      </c>
      <c r="E154" s="574" t="s">
        <v>775</v>
      </c>
      <c r="F154" s="572" t="s">
        <v>770</v>
      </c>
      <c r="G154" s="572" t="s">
        <v>932</v>
      </c>
      <c r="H154" s="572" t="s">
        <v>487</v>
      </c>
      <c r="I154" s="572" t="s">
        <v>942</v>
      </c>
      <c r="J154" s="572" t="s">
        <v>940</v>
      </c>
      <c r="K154" s="572" t="s">
        <v>943</v>
      </c>
      <c r="L154" s="575">
        <v>175.15</v>
      </c>
      <c r="M154" s="575">
        <v>1576.3500000000001</v>
      </c>
      <c r="N154" s="572">
        <v>9</v>
      </c>
      <c r="O154" s="576">
        <v>7</v>
      </c>
      <c r="P154" s="575">
        <v>1226.0500000000002</v>
      </c>
      <c r="Q154" s="577">
        <v>0.77777777777777779</v>
      </c>
      <c r="R154" s="572">
        <v>7</v>
      </c>
      <c r="S154" s="577">
        <v>0.77777777777777779</v>
      </c>
      <c r="T154" s="576">
        <v>5</v>
      </c>
      <c r="U154" s="578">
        <v>0.7142857142857143</v>
      </c>
    </row>
    <row r="155" spans="1:21" ht="14.4" customHeight="1" x14ac:dyDescent="0.3">
      <c r="A155" s="571">
        <v>29</v>
      </c>
      <c r="B155" s="572" t="s">
        <v>486</v>
      </c>
      <c r="C155" s="572">
        <v>89301292</v>
      </c>
      <c r="D155" s="573" t="s">
        <v>1564</v>
      </c>
      <c r="E155" s="574" t="s">
        <v>775</v>
      </c>
      <c r="F155" s="572" t="s">
        <v>770</v>
      </c>
      <c r="G155" s="572" t="s">
        <v>932</v>
      </c>
      <c r="H155" s="572" t="s">
        <v>487</v>
      </c>
      <c r="I155" s="572" t="s">
        <v>944</v>
      </c>
      <c r="J155" s="572" t="s">
        <v>940</v>
      </c>
      <c r="K155" s="572" t="s">
        <v>945</v>
      </c>
      <c r="L155" s="575">
        <v>200</v>
      </c>
      <c r="M155" s="575">
        <v>4800</v>
      </c>
      <c r="N155" s="572">
        <v>24</v>
      </c>
      <c r="O155" s="576">
        <v>16</v>
      </c>
      <c r="P155" s="575">
        <v>3200</v>
      </c>
      <c r="Q155" s="577">
        <v>0.66666666666666663</v>
      </c>
      <c r="R155" s="572">
        <v>16</v>
      </c>
      <c r="S155" s="577">
        <v>0.66666666666666663</v>
      </c>
      <c r="T155" s="576">
        <v>11</v>
      </c>
      <c r="U155" s="578">
        <v>0.6875</v>
      </c>
    </row>
    <row r="156" spans="1:21" ht="14.4" customHeight="1" x14ac:dyDescent="0.3">
      <c r="A156" s="571">
        <v>29</v>
      </c>
      <c r="B156" s="572" t="s">
        <v>486</v>
      </c>
      <c r="C156" s="572">
        <v>89301292</v>
      </c>
      <c r="D156" s="573" t="s">
        <v>1564</v>
      </c>
      <c r="E156" s="574" t="s">
        <v>775</v>
      </c>
      <c r="F156" s="572" t="s">
        <v>770</v>
      </c>
      <c r="G156" s="572" t="s">
        <v>932</v>
      </c>
      <c r="H156" s="572" t="s">
        <v>487</v>
      </c>
      <c r="I156" s="572" t="s">
        <v>1092</v>
      </c>
      <c r="J156" s="572" t="s">
        <v>972</v>
      </c>
      <c r="K156" s="572" t="s">
        <v>1093</v>
      </c>
      <c r="L156" s="575">
        <v>30</v>
      </c>
      <c r="M156" s="575">
        <v>90</v>
      </c>
      <c r="N156" s="572">
        <v>3</v>
      </c>
      <c r="O156" s="576">
        <v>1</v>
      </c>
      <c r="P156" s="575"/>
      <c r="Q156" s="577">
        <v>0</v>
      </c>
      <c r="R156" s="572"/>
      <c r="S156" s="577">
        <v>0</v>
      </c>
      <c r="T156" s="576"/>
      <c r="U156" s="578">
        <v>0</v>
      </c>
    </row>
    <row r="157" spans="1:21" ht="14.4" customHeight="1" x14ac:dyDescent="0.3">
      <c r="A157" s="571">
        <v>29</v>
      </c>
      <c r="B157" s="572" t="s">
        <v>486</v>
      </c>
      <c r="C157" s="572">
        <v>89301292</v>
      </c>
      <c r="D157" s="573" t="s">
        <v>1564</v>
      </c>
      <c r="E157" s="574" t="s">
        <v>775</v>
      </c>
      <c r="F157" s="572" t="s">
        <v>770</v>
      </c>
      <c r="G157" s="572" t="s">
        <v>932</v>
      </c>
      <c r="H157" s="572" t="s">
        <v>487</v>
      </c>
      <c r="I157" s="572" t="s">
        <v>1094</v>
      </c>
      <c r="J157" s="572" t="s">
        <v>947</v>
      </c>
      <c r="K157" s="572" t="s">
        <v>1095</v>
      </c>
      <c r="L157" s="575">
        <v>106</v>
      </c>
      <c r="M157" s="575">
        <v>318</v>
      </c>
      <c r="N157" s="572">
        <v>3</v>
      </c>
      <c r="O157" s="576">
        <v>3</v>
      </c>
      <c r="P157" s="575">
        <v>106</v>
      </c>
      <c r="Q157" s="577">
        <v>0.33333333333333331</v>
      </c>
      <c r="R157" s="572">
        <v>1</v>
      </c>
      <c r="S157" s="577">
        <v>0.33333333333333331</v>
      </c>
      <c r="T157" s="576">
        <v>1</v>
      </c>
      <c r="U157" s="578">
        <v>0.33333333333333331</v>
      </c>
    </row>
    <row r="158" spans="1:21" ht="14.4" customHeight="1" x14ac:dyDescent="0.3">
      <c r="A158" s="571">
        <v>29</v>
      </c>
      <c r="B158" s="572" t="s">
        <v>486</v>
      </c>
      <c r="C158" s="572">
        <v>89301292</v>
      </c>
      <c r="D158" s="573" t="s">
        <v>1564</v>
      </c>
      <c r="E158" s="574" t="s">
        <v>775</v>
      </c>
      <c r="F158" s="572" t="s">
        <v>770</v>
      </c>
      <c r="G158" s="572" t="s">
        <v>932</v>
      </c>
      <c r="H158" s="572" t="s">
        <v>487</v>
      </c>
      <c r="I158" s="572" t="s">
        <v>946</v>
      </c>
      <c r="J158" s="572" t="s">
        <v>947</v>
      </c>
      <c r="K158" s="572" t="s">
        <v>948</v>
      </c>
      <c r="L158" s="575">
        <v>128</v>
      </c>
      <c r="M158" s="575">
        <v>384</v>
      </c>
      <c r="N158" s="572">
        <v>3</v>
      </c>
      <c r="O158" s="576">
        <v>3</v>
      </c>
      <c r="P158" s="575">
        <v>128</v>
      </c>
      <c r="Q158" s="577">
        <v>0.33333333333333331</v>
      </c>
      <c r="R158" s="572">
        <v>1</v>
      </c>
      <c r="S158" s="577">
        <v>0.33333333333333331</v>
      </c>
      <c r="T158" s="576">
        <v>1</v>
      </c>
      <c r="U158" s="578">
        <v>0.33333333333333331</v>
      </c>
    </row>
    <row r="159" spans="1:21" ht="14.4" customHeight="1" x14ac:dyDescent="0.3">
      <c r="A159" s="571">
        <v>29</v>
      </c>
      <c r="B159" s="572" t="s">
        <v>486</v>
      </c>
      <c r="C159" s="572">
        <v>89301292</v>
      </c>
      <c r="D159" s="573" t="s">
        <v>1564</v>
      </c>
      <c r="E159" s="574" t="s">
        <v>775</v>
      </c>
      <c r="F159" s="572" t="s">
        <v>770</v>
      </c>
      <c r="G159" s="572" t="s">
        <v>932</v>
      </c>
      <c r="H159" s="572" t="s">
        <v>487</v>
      </c>
      <c r="I159" s="572" t="s">
        <v>949</v>
      </c>
      <c r="J159" s="572" t="s">
        <v>947</v>
      </c>
      <c r="K159" s="572" t="s">
        <v>950</v>
      </c>
      <c r="L159" s="575">
        <v>156</v>
      </c>
      <c r="M159" s="575">
        <v>312</v>
      </c>
      <c r="N159" s="572">
        <v>2</v>
      </c>
      <c r="O159" s="576">
        <v>2</v>
      </c>
      <c r="P159" s="575"/>
      <c r="Q159" s="577">
        <v>0</v>
      </c>
      <c r="R159" s="572"/>
      <c r="S159" s="577">
        <v>0</v>
      </c>
      <c r="T159" s="576"/>
      <c r="U159" s="578">
        <v>0</v>
      </c>
    </row>
    <row r="160" spans="1:21" ht="14.4" customHeight="1" x14ac:dyDescent="0.3">
      <c r="A160" s="571">
        <v>29</v>
      </c>
      <c r="B160" s="572" t="s">
        <v>486</v>
      </c>
      <c r="C160" s="572">
        <v>89301292</v>
      </c>
      <c r="D160" s="573" t="s">
        <v>1564</v>
      </c>
      <c r="E160" s="574" t="s">
        <v>775</v>
      </c>
      <c r="F160" s="572" t="s">
        <v>770</v>
      </c>
      <c r="G160" s="572" t="s">
        <v>932</v>
      </c>
      <c r="H160" s="572" t="s">
        <v>487</v>
      </c>
      <c r="I160" s="572" t="s">
        <v>956</v>
      </c>
      <c r="J160" s="572" t="s">
        <v>952</v>
      </c>
      <c r="K160" s="572" t="s">
        <v>957</v>
      </c>
      <c r="L160" s="575">
        <v>1333.95</v>
      </c>
      <c r="M160" s="575">
        <v>2667.9</v>
      </c>
      <c r="N160" s="572">
        <v>2</v>
      </c>
      <c r="O160" s="576">
        <v>1</v>
      </c>
      <c r="P160" s="575">
        <v>2667.9</v>
      </c>
      <c r="Q160" s="577">
        <v>1</v>
      </c>
      <c r="R160" s="572">
        <v>2</v>
      </c>
      <c r="S160" s="577">
        <v>1</v>
      </c>
      <c r="T160" s="576">
        <v>1</v>
      </c>
      <c r="U160" s="578">
        <v>1</v>
      </c>
    </row>
    <row r="161" spans="1:21" ht="14.4" customHeight="1" x14ac:dyDescent="0.3">
      <c r="A161" s="571">
        <v>29</v>
      </c>
      <c r="B161" s="572" t="s">
        <v>486</v>
      </c>
      <c r="C161" s="572">
        <v>89301292</v>
      </c>
      <c r="D161" s="573" t="s">
        <v>1564</v>
      </c>
      <c r="E161" s="574" t="s">
        <v>775</v>
      </c>
      <c r="F161" s="572" t="s">
        <v>770</v>
      </c>
      <c r="G161" s="572" t="s">
        <v>932</v>
      </c>
      <c r="H161" s="572" t="s">
        <v>487</v>
      </c>
      <c r="I161" s="572" t="s">
        <v>1096</v>
      </c>
      <c r="J161" s="572" t="s">
        <v>1097</v>
      </c>
      <c r="K161" s="572" t="s">
        <v>1098</v>
      </c>
      <c r="L161" s="575">
        <v>37.69</v>
      </c>
      <c r="M161" s="575">
        <v>37.69</v>
      </c>
      <c r="N161" s="572">
        <v>1</v>
      </c>
      <c r="O161" s="576">
        <v>1</v>
      </c>
      <c r="P161" s="575">
        <v>37.69</v>
      </c>
      <c r="Q161" s="577">
        <v>1</v>
      </c>
      <c r="R161" s="572">
        <v>1</v>
      </c>
      <c r="S161" s="577">
        <v>1</v>
      </c>
      <c r="T161" s="576">
        <v>1</v>
      </c>
      <c r="U161" s="578">
        <v>1</v>
      </c>
    </row>
    <row r="162" spans="1:21" ht="14.4" customHeight="1" x14ac:dyDescent="0.3">
      <c r="A162" s="571">
        <v>29</v>
      </c>
      <c r="B162" s="572" t="s">
        <v>486</v>
      </c>
      <c r="C162" s="572">
        <v>89301292</v>
      </c>
      <c r="D162" s="573" t="s">
        <v>1564</v>
      </c>
      <c r="E162" s="574" t="s">
        <v>775</v>
      </c>
      <c r="F162" s="572" t="s">
        <v>770</v>
      </c>
      <c r="G162" s="572" t="s">
        <v>932</v>
      </c>
      <c r="H162" s="572" t="s">
        <v>487</v>
      </c>
      <c r="I162" s="572" t="s">
        <v>971</v>
      </c>
      <c r="J162" s="572" t="s">
        <v>972</v>
      </c>
      <c r="K162" s="572" t="s">
        <v>973</v>
      </c>
      <c r="L162" s="575">
        <v>30</v>
      </c>
      <c r="M162" s="575">
        <v>60</v>
      </c>
      <c r="N162" s="572">
        <v>2</v>
      </c>
      <c r="O162" s="576">
        <v>1</v>
      </c>
      <c r="P162" s="575"/>
      <c r="Q162" s="577">
        <v>0</v>
      </c>
      <c r="R162" s="572"/>
      <c r="S162" s="577">
        <v>0</v>
      </c>
      <c r="T162" s="576"/>
      <c r="U162" s="578">
        <v>0</v>
      </c>
    </row>
    <row r="163" spans="1:21" ht="14.4" customHeight="1" x14ac:dyDescent="0.3">
      <c r="A163" s="571">
        <v>29</v>
      </c>
      <c r="B163" s="572" t="s">
        <v>486</v>
      </c>
      <c r="C163" s="572">
        <v>89301292</v>
      </c>
      <c r="D163" s="573" t="s">
        <v>1564</v>
      </c>
      <c r="E163" s="574" t="s">
        <v>775</v>
      </c>
      <c r="F163" s="572" t="s">
        <v>770</v>
      </c>
      <c r="G163" s="572" t="s">
        <v>932</v>
      </c>
      <c r="H163" s="572" t="s">
        <v>487</v>
      </c>
      <c r="I163" s="572" t="s">
        <v>1099</v>
      </c>
      <c r="J163" s="572" t="s">
        <v>1100</v>
      </c>
      <c r="K163" s="572" t="s">
        <v>1101</v>
      </c>
      <c r="L163" s="575">
        <v>50</v>
      </c>
      <c r="M163" s="575">
        <v>50</v>
      </c>
      <c r="N163" s="572">
        <v>1</v>
      </c>
      <c r="O163" s="576">
        <v>1</v>
      </c>
      <c r="P163" s="575">
        <v>50</v>
      </c>
      <c r="Q163" s="577">
        <v>1</v>
      </c>
      <c r="R163" s="572">
        <v>1</v>
      </c>
      <c r="S163" s="577">
        <v>1</v>
      </c>
      <c r="T163" s="576">
        <v>1</v>
      </c>
      <c r="U163" s="578">
        <v>1</v>
      </c>
    </row>
    <row r="164" spans="1:21" ht="14.4" customHeight="1" x14ac:dyDescent="0.3">
      <c r="A164" s="571">
        <v>29</v>
      </c>
      <c r="B164" s="572" t="s">
        <v>486</v>
      </c>
      <c r="C164" s="572">
        <v>89301292</v>
      </c>
      <c r="D164" s="573" t="s">
        <v>1564</v>
      </c>
      <c r="E164" s="574" t="s">
        <v>775</v>
      </c>
      <c r="F164" s="572" t="s">
        <v>770</v>
      </c>
      <c r="G164" s="572" t="s">
        <v>932</v>
      </c>
      <c r="H164" s="572" t="s">
        <v>487</v>
      </c>
      <c r="I164" s="572" t="s">
        <v>1102</v>
      </c>
      <c r="J164" s="572" t="s">
        <v>969</v>
      </c>
      <c r="K164" s="572" t="s">
        <v>1103</v>
      </c>
      <c r="L164" s="575">
        <v>6.11</v>
      </c>
      <c r="M164" s="575">
        <v>6.11</v>
      </c>
      <c r="N164" s="572">
        <v>1</v>
      </c>
      <c r="O164" s="576">
        <v>1</v>
      </c>
      <c r="P164" s="575"/>
      <c r="Q164" s="577">
        <v>0</v>
      </c>
      <c r="R164" s="572"/>
      <c r="S164" s="577">
        <v>0</v>
      </c>
      <c r="T164" s="576"/>
      <c r="U164" s="578">
        <v>0</v>
      </c>
    </row>
    <row r="165" spans="1:21" ht="14.4" customHeight="1" x14ac:dyDescent="0.3">
      <c r="A165" s="571">
        <v>29</v>
      </c>
      <c r="B165" s="572" t="s">
        <v>486</v>
      </c>
      <c r="C165" s="572">
        <v>89301292</v>
      </c>
      <c r="D165" s="573" t="s">
        <v>1564</v>
      </c>
      <c r="E165" s="574" t="s">
        <v>775</v>
      </c>
      <c r="F165" s="572" t="s">
        <v>770</v>
      </c>
      <c r="G165" s="572" t="s">
        <v>932</v>
      </c>
      <c r="H165" s="572" t="s">
        <v>487</v>
      </c>
      <c r="I165" s="572" t="s">
        <v>1104</v>
      </c>
      <c r="J165" s="572" t="s">
        <v>1105</v>
      </c>
      <c r="K165" s="572" t="s">
        <v>1106</v>
      </c>
      <c r="L165" s="575">
        <v>15.55</v>
      </c>
      <c r="M165" s="575">
        <v>311</v>
      </c>
      <c r="N165" s="572">
        <v>20</v>
      </c>
      <c r="O165" s="576">
        <v>1</v>
      </c>
      <c r="P165" s="575"/>
      <c r="Q165" s="577">
        <v>0</v>
      </c>
      <c r="R165" s="572"/>
      <c r="S165" s="577">
        <v>0</v>
      </c>
      <c r="T165" s="576"/>
      <c r="U165" s="578">
        <v>0</v>
      </c>
    </row>
    <row r="166" spans="1:21" ht="14.4" customHeight="1" x14ac:dyDescent="0.3">
      <c r="A166" s="571">
        <v>29</v>
      </c>
      <c r="B166" s="572" t="s">
        <v>486</v>
      </c>
      <c r="C166" s="572">
        <v>89301292</v>
      </c>
      <c r="D166" s="573" t="s">
        <v>1564</v>
      </c>
      <c r="E166" s="574" t="s">
        <v>775</v>
      </c>
      <c r="F166" s="572" t="s">
        <v>770</v>
      </c>
      <c r="G166" s="572" t="s">
        <v>981</v>
      </c>
      <c r="H166" s="572" t="s">
        <v>487</v>
      </c>
      <c r="I166" s="572" t="s">
        <v>1053</v>
      </c>
      <c r="J166" s="572" t="s">
        <v>1054</v>
      </c>
      <c r="K166" s="572" t="s">
        <v>1055</v>
      </c>
      <c r="L166" s="575">
        <v>347.81</v>
      </c>
      <c r="M166" s="575">
        <v>347.81</v>
      </c>
      <c r="N166" s="572">
        <v>1</v>
      </c>
      <c r="O166" s="576">
        <v>1</v>
      </c>
      <c r="P166" s="575">
        <v>347.81</v>
      </c>
      <c r="Q166" s="577">
        <v>1</v>
      </c>
      <c r="R166" s="572">
        <v>1</v>
      </c>
      <c r="S166" s="577">
        <v>1</v>
      </c>
      <c r="T166" s="576">
        <v>1</v>
      </c>
      <c r="U166" s="578">
        <v>1</v>
      </c>
    </row>
    <row r="167" spans="1:21" ht="14.4" customHeight="1" x14ac:dyDescent="0.3">
      <c r="A167" s="571">
        <v>29</v>
      </c>
      <c r="B167" s="572" t="s">
        <v>486</v>
      </c>
      <c r="C167" s="572">
        <v>89301292</v>
      </c>
      <c r="D167" s="573" t="s">
        <v>1564</v>
      </c>
      <c r="E167" s="574" t="s">
        <v>775</v>
      </c>
      <c r="F167" s="572" t="s">
        <v>770</v>
      </c>
      <c r="G167" s="572" t="s">
        <v>981</v>
      </c>
      <c r="H167" s="572" t="s">
        <v>487</v>
      </c>
      <c r="I167" s="572" t="s">
        <v>1107</v>
      </c>
      <c r="J167" s="572" t="s">
        <v>1108</v>
      </c>
      <c r="K167" s="572" t="s">
        <v>1109</v>
      </c>
      <c r="L167" s="575">
        <v>350</v>
      </c>
      <c r="M167" s="575">
        <v>1050</v>
      </c>
      <c r="N167" s="572">
        <v>3</v>
      </c>
      <c r="O167" s="576">
        <v>3</v>
      </c>
      <c r="P167" s="575"/>
      <c r="Q167" s="577">
        <v>0</v>
      </c>
      <c r="R167" s="572"/>
      <c r="S167" s="577">
        <v>0</v>
      </c>
      <c r="T167" s="576"/>
      <c r="U167" s="578">
        <v>0</v>
      </c>
    </row>
    <row r="168" spans="1:21" ht="14.4" customHeight="1" x14ac:dyDescent="0.3">
      <c r="A168" s="571">
        <v>29</v>
      </c>
      <c r="B168" s="572" t="s">
        <v>486</v>
      </c>
      <c r="C168" s="572">
        <v>89301292</v>
      </c>
      <c r="D168" s="573" t="s">
        <v>1564</v>
      </c>
      <c r="E168" s="574" t="s">
        <v>775</v>
      </c>
      <c r="F168" s="572" t="s">
        <v>770</v>
      </c>
      <c r="G168" s="572" t="s">
        <v>981</v>
      </c>
      <c r="H168" s="572" t="s">
        <v>487</v>
      </c>
      <c r="I168" s="572" t="s">
        <v>1061</v>
      </c>
      <c r="J168" s="572" t="s">
        <v>1062</v>
      </c>
      <c r="K168" s="572" t="s">
        <v>1063</v>
      </c>
      <c r="L168" s="575">
        <v>378.48</v>
      </c>
      <c r="M168" s="575">
        <v>756.96</v>
      </c>
      <c r="N168" s="572">
        <v>2</v>
      </c>
      <c r="O168" s="576">
        <v>2</v>
      </c>
      <c r="P168" s="575">
        <v>378.48</v>
      </c>
      <c r="Q168" s="577">
        <v>0.5</v>
      </c>
      <c r="R168" s="572">
        <v>1</v>
      </c>
      <c r="S168" s="577">
        <v>0.5</v>
      </c>
      <c r="T168" s="576">
        <v>1</v>
      </c>
      <c r="U168" s="578">
        <v>0.5</v>
      </c>
    </row>
    <row r="169" spans="1:21" ht="14.4" customHeight="1" x14ac:dyDescent="0.3">
      <c r="A169" s="571">
        <v>29</v>
      </c>
      <c r="B169" s="572" t="s">
        <v>486</v>
      </c>
      <c r="C169" s="572">
        <v>89301292</v>
      </c>
      <c r="D169" s="573" t="s">
        <v>1564</v>
      </c>
      <c r="E169" s="574" t="s">
        <v>775</v>
      </c>
      <c r="F169" s="572" t="s">
        <v>770</v>
      </c>
      <c r="G169" s="572" t="s">
        <v>981</v>
      </c>
      <c r="H169" s="572" t="s">
        <v>487</v>
      </c>
      <c r="I169" s="572" t="s">
        <v>1110</v>
      </c>
      <c r="J169" s="572" t="s">
        <v>1111</v>
      </c>
      <c r="K169" s="572" t="s">
        <v>1112</v>
      </c>
      <c r="L169" s="575">
        <v>378.48</v>
      </c>
      <c r="M169" s="575">
        <v>756.96</v>
      </c>
      <c r="N169" s="572">
        <v>2</v>
      </c>
      <c r="O169" s="576">
        <v>2</v>
      </c>
      <c r="P169" s="575">
        <v>756.96</v>
      </c>
      <c r="Q169" s="577">
        <v>1</v>
      </c>
      <c r="R169" s="572">
        <v>2</v>
      </c>
      <c r="S169" s="577">
        <v>1</v>
      </c>
      <c r="T169" s="576">
        <v>2</v>
      </c>
      <c r="U169" s="578">
        <v>1</v>
      </c>
    </row>
    <row r="170" spans="1:21" ht="14.4" customHeight="1" x14ac:dyDescent="0.3">
      <c r="A170" s="571">
        <v>29</v>
      </c>
      <c r="B170" s="572" t="s">
        <v>486</v>
      </c>
      <c r="C170" s="572">
        <v>89301292</v>
      </c>
      <c r="D170" s="573" t="s">
        <v>1564</v>
      </c>
      <c r="E170" s="574" t="s">
        <v>775</v>
      </c>
      <c r="F170" s="572" t="s">
        <v>770</v>
      </c>
      <c r="G170" s="572" t="s">
        <v>981</v>
      </c>
      <c r="H170" s="572" t="s">
        <v>487</v>
      </c>
      <c r="I170" s="572" t="s">
        <v>1113</v>
      </c>
      <c r="J170" s="572" t="s">
        <v>1114</v>
      </c>
      <c r="K170" s="572" t="s">
        <v>1115</v>
      </c>
      <c r="L170" s="575">
        <v>269.06</v>
      </c>
      <c r="M170" s="575">
        <v>269.06</v>
      </c>
      <c r="N170" s="572">
        <v>1</v>
      </c>
      <c r="O170" s="576">
        <v>1</v>
      </c>
      <c r="P170" s="575">
        <v>269.06</v>
      </c>
      <c r="Q170" s="577">
        <v>1</v>
      </c>
      <c r="R170" s="572">
        <v>1</v>
      </c>
      <c r="S170" s="577">
        <v>1</v>
      </c>
      <c r="T170" s="576">
        <v>1</v>
      </c>
      <c r="U170" s="578">
        <v>1</v>
      </c>
    </row>
    <row r="171" spans="1:21" ht="14.4" customHeight="1" x14ac:dyDescent="0.3">
      <c r="A171" s="571">
        <v>29</v>
      </c>
      <c r="B171" s="572" t="s">
        <v>486</v>
      </c>
      <c r="C171" s="572">
        <v>89301292</v>
      </c>
      <c r="D171" s="573" t="s">
        <v>1564</v>
      </c>
      <c r="E171" s="574" t="s">
        <v>775</v>
      </c>
      <c r="F171" s="572" t="s">
        <v>770</v>
      </c>
      <c r="G171" s="572" t="s">
        <v>1064</v>
      </c>
      <c r="H171" s="572" t="s">
        <v>487</v>
      </c>
      <c r="I171" s="572" t="s">
        <v>1065</v>
      </c>
      <c r="J171" s="572" t="s">
        <v>1066</v>
      </c>
      <c r="K171" s="572"/>
      <c r="L171" s="575">
        <v>0</v>
      </c>
      <c r="M171" s="575">
        <v>0</v>
      </c>
      <c r="N171" s="572">
        <v>2</v>
      </c>
      <c r="O171" s="576">
        <v>2</v>
      </c>
      <c r="P171" s="575"/>
      <c r="Q171" s="577"/>
      <c r="R171" s="572"/>
      <c r="S171" s="577">
        <v>0</v>
      </c>
      <c r="T171" s="576"/>
      <c r="U171" s="578">
        <v>0</v>
      </c>
    </row>
    <row r="172" spans="1:21" ht="14.4" customHeight="1" x14ac:dyDescent="0.3">
      <c r="A172" s="571">
        <v>29</v>
      </c>
      <c r="B172" s="572" t="s">
        <v>486</v>
      </c>
      <c r="C172" s="572">
        <v>89301292</v>
      </c>
      <c r="D172" s="573" t="s">
        <v>1564</v>
      </c>
      <c r="E172" s="574" t="s">
        <v>776</v>
      </c>
      <c r="F172" s="572" t="s">
        <v>769</v>
      </c>
      <c r="G172" s="572" t="s">
        <v>1116</v>
      </c>
      <c r="H172" s="572" t="s">
        <v>487</v>
      </c>
      <c r="I172" s="572" t="s">
        <v>1117</v>
      </c>
      <c r="J172" s="572" t="s">
        <v>1118</v>
      </c>
      <c r="K172" s="572" t="s">
        <v>1119</v>
      </c>
      <c r="L172" s="575">
        <v>48.18</v>
      </c>
      <c r="M172" s="575">
        <v>96.36</v>
      </c>
      <c r="N172" s="572">
        <v>2</v>
      </c>
      <c r="O172" s="576">
        <v>1</v>
      </c>
      <c r="P172" s="575">
        <v>96.36</v>
      </c>
      <c r="Q172" s="577">
        <v>1</v>
      </c>
      <c r="R172" s="572">
        <v>2</v>
      </c>
      <c r="S172" s="577">
        <v>1</v>
      </c>
      <c r="T172" s="576">
        <v>1</v>
      </c>
      <c r="U172" s="578">
        <v>1</v>
      </c>
    </row>
    <row r="173" spans="1:21" ht="14.4" customHeight="1" x14ac:dyDescent="0.3">
      <c r="A173" s="571">
        <v>29</v>
      </c>
      <c r="B173" s="572" t="s">
        <v>486</v>
      </c>
      <c r="C173" s="572">
        <v>89301292</v>
      </c>
      <c r="D173" s="573" t="s">
        <v>1564</v>
      </c>
      <c r="E173" s="574" t="s">
        <v>776</v>
      </c>
      <c r="F173" s="572" t="s">
        <v>769</v>
      </c>
      <c r="G173" s="572" t="s">
        <v>781</v>
      </c>
      <c r="H173" s="572" t="s">
        <v>487</v>
      </c>
      <c r="I173" s="572" t="s">
        <v>785</v>
      </c>
      <c r="J173" s="572" t="s">
        <v>783</v>
      </c>
      <c r="K173" s="572" t="s">
        <v>786</v>
      </c>
      <c r="L173" s="575">
        <v>333.31</v>
      </c>
      <c r="M173" s="575">
        <v>666.62</v>
      </c>
      <c r="N173" s="572">
        <v>2</v>
      </c>
      <c r="O173" s="576">
        <v>2</v>
      </c>
      <c r="P173" s="575">
        <v>333.31</v>
      </c>
      <c r="Q173" s="577">
        <v>0.5</v>
      </c>
      <c r="R173" s="572">
        <v>1</v>
      </c>
      <c r="S173" s="577">
        <v>0.5</v>
      </c>
      <c r="T173" s="576">
        <v>1</v>
      </c>
      <c r="U173" s="578">
        <v>0.5</v>
      </c>
    </row>
    <row r="174" spans="1:21" ht="14.4" customHeight="1" x14ac:dyDescent="0.3">
      <c r="A174" s="571">
        <v>29</v>
      </c>
      <c r="B174" s="572" t="s">
        <v>486</v>
      </c>
      <c r="C174" s="572">
        <v>89301292</v>
      </c>
      <c r="D174" s="573" t="s">
        <v>1564</v>
      </c>
      <c r="E174" s="574" t="s">
        <v>776</v>
      </c>
      <c r="F174" s="572" t="s">
        <v>769</v>
      </c>
      <c r="G174" s="572" t="s">
        <v>781</v>
      </c>
      <c r="H174" s="572" t="s">
        <v>487</v>
      </c>
      <c r="I174" s="572" t="s">
        <v>785</v>
      </c>
      <c r="J174" s="572" t="s">
        <v>783</v>
      </c>
      <c r="K174" s="572" t="s">
        <v>786</v>
      </c>
      <c r="L174" s="575">
        <v>156.86000000000001</v>
      </c>
      <c r="M174" s="575">
        <v>470.58000000000004</v>
      </c>
      <c r="N174" s="572">
        <v>3</v>
      </c>
      <c r="O174" s="576">
        <v>3</v>
      </c>
      <c r="P174" s="575">
        <v>156.86000000000001</v>
      </c>
      <c r="Q174" s="577">
        <v>0.33333333333333331</v>
      </c>
      <c r="R174" s="572">
        <v>1</v>
      </c>
      <c r="S174" s="577">
        <v>0.33333333333333331</v>
      </c>
      <c r="T174" s="576">
        <v>1</v>
      </c>
      <c r="U174" s="578">
        <v>0.33333333333333331</v>
      </c>
    </row>
    <row r="175" spans="1:21" ht="14.4" customHeight="1" x14ac:dyDescent="0.3">
      <c r="A175" s="571">
        <v>29</v>
      </c>
      <c r="B175" s="572" t="s">
        <v>486</v>
      </c>
      <c r="C175" s="572">
        <v>89301292</v>
      </c>
      <c r="D175" s="573" t="s">
        <v>1564</v>
      </c>
      <c r="E175" s="574" t="s">
        <v>776</v>
      </c>
      <c r="F175" s="572" t="s">
        <v>769</v>
      </c>
      <c r="G175" s="572" t="s">
        <v>1120</v>
      </c>
      <c r="H175" s="572" t="s">
        <v>487</v>
      </c>
      <c r="I175" s="572" t="s">
        <v>709</v>
      </c>
      <c r="J175" s="572" t="s">
        <v>1121</v>
      </c>
      <c r="K175" s="572" t="s">
        <v>699</v>
      </c>
      <c r="L175" s="575">
        <v>45.75</v>
      </c>
      <c r="M175" s="575">
        <v>45.75</v>
      </c>
      <c r="N175" s="572">
        <v>1</v>
      </c>
      <c r="O175" s="576">
        <v>1</v>
      </c>
      <c r="P175" s="575">
        <v>45.75</v>
      </c>
      <c r="Q175" s="577">
        <v>1</v>
      </c>
      <c r="R175" s="572">
        <v>1</v>
      </c>
      <c r="S175" s="577">
        <v>1</v>
      </c>
      <c r="T175" s="576">
        <v>1</v>
      </c>
      <c r="U175" s="578">
        <v>1</v>
      </c>
    </row>
    <row r="176" spans="1:21" ht="14.4" customHeight="1" x14ac:dyDescent="0.3">
      <c r="A176" s="571">
        <v>29</v>
      </c>
      <c r="B176" s="572" t="s">
        <v>486</v>
      </c>
      <c r="C176" s="572">
        <v>89301292</v>
      </c>
      <c r="D176" s="573" t="s">
        <v>1564</v>
      </c>
      <c r="E176" s="574" t="s">
        <v>776</v>
      </c>
      <c r="F176" s="572" t="s">
        <v>769</v>
      </c>
      <c r="G176" s="572" t="s">
        <v>795</v>
      </c>
      <c r="H176" s="572" t="s">
        <v>686</v>
      </c>
      <c r="I176" s="572" t="s">
        <v>799</v>
      </c>
      <c r="J176" s="572" t="s">
        <v>800</v>
      </c>
      <c r="K176" s="572" t="s">
        <v>801</v>
      </c>
      <c r="L176" s="575">
        <v>178.27</v>
      </c>
      <c r="M176" s="575">
        <v>178.27</v>
      </c>
      <c r="N176" s="572">
        <v>1</v>
      </c>
      <c r="O176" s="576">
        <v>0.5</v>
      </c>
      <c r="P176" s="575">
        <v>178.27</v>
      </c>
      <c r="Q176" s="577">
        <v>1</v>
      </c>
      <c r="R176" s="572">
        <v>1</v>
      </c>
      <c r="S176" s="577">
        <v>1</v>
      </c>
      <c r="T176" s="576">
        <v>0.5</v>
      </c>
      <c r="U176" s="578">
        <v>1</v>
      </c>
    </row>
    <row r="177" spans="1:21" ht="14.4" customHeight="1" x14ac:dyDescent="0.3">
      <c r="A177" s="571">
        <v>29</v>
      </c>
      <c r="B177" s="572" t="s">
        <v>486</v>
      </c>
      <c r="C177" s="572">
        <v>89301292</v>
      </c>
      <c r="D177" s="573" t="s">
        <v>1564</v>
      </c>
      <c r="E177" s="574" t="s">
        <v>776</v>
      </c>
      <c r="F177" s="572" t="s">
        <v>769</v>
      </c>
      <c r="G177" s="572" t="s">
        <v>795</v>
      </c>
      <c r="H177" s="572" t="s">
        <v>686</v>
      </c>
      <c r="I177" s="572" t="s">
        <v>799</v>
      </c>
      <c r="J177" s="572" t="s">
        <v>800</v>
      </c>
      <c r="K177" s="572" t="s">
        <v>801</v>
      </c>
      <c r="L177" s="575">
        <v>184.22</v>
      </c>
      <c r="M177" s="575">
        <v>736.88</v>
      </c>
      <c r="N177" s="572">
        <v>4</v>
      </c>
      <c r="O177" s="576">
        <v>2.5</v>
      </c>
      <c r="P177" s="575">
        <v>552.66</v>
      </c>
      <c r="Q177" s="577">
        <v>0.75</v>
      </c>
      <c r="R177" s="572">
        <v>3</v>
      </c>
      <c r="S177" s="577">
        <v>0.75</v>
      </c>
      <c r="T177" s="576">
        <v>1.5</v>
      </c>
      <c r="U177" s="578">
        <v>0.6</v>
      </c>
    </row>
    <row r="178" spans="1:21" ht="14.4" customHeight="1" x14ac:dyDescent="0.3">
      <c r="A178" s="571">
        <v>29</v>
      </c>
      <c r="B178" s="572" t="s">
        <v>486</v>
      </c>
      <c r="C178" s="572">
        <v>89301292</v>
      </c>
      <c r="D178" s="573" t="s">
        <v>1564</v>
      </c>
      <c r="E178" s="574" t="s">
        <v>776</v>
      </c>
      <c r="F178" s="572" t="s">
        <v>769</v>
      </c>
      <c r="G178" s="572" t="s">
        <v>808</v>
      </c>
      <c r="H178" s="572" t="s">
        <v>686</v>
      </c>
      <c r="I178" s="572" t="s">
        <v>814</v>
      </c>
      <c r="J178" s="572" t="s">
        <v>815</v>
      </c>
      <c r="K178" s="572" t="s">
        <v>801</v>
      </c>
      <c r="L178" s="575">
        <v>69.86</v>
      </c>
      <c r="M178" s="575">
        <v>209.57999999999998</v>
      </c>
      <c r="N178" s="572">
        <v>3</v>
      </c>
      <c r="O178" s="576">
        <v>1.5</v>
      </c>
      <c r="P178" s="575">
        <v>209.57999999999998</v>
      </c>
      <c r="Q178" s="577">
        <v>1</v>
      </c>
      <c r="R178" s="572">
        <v>3</v>
      </c>
      <c r="S178" s="577">
        <v>1</v>
      </c>
      <c r="T178" s="576">
        <v>1.5</v>
      </c>
      <c r="U178" s="578">
        <v>1</v>
      </c>
    </row>
    <row r="179" spans="1:21" ht="14.4" customHeight="1" x14ac:dyDescent="0.3">
      <c r="A179" s="571">
        <v>29</v>
      </c>
      <c r="B179" s="572" t="s">
        <v>486</v>
      </c>
      <c r="C179" s="572">
        <v>89301292</v>
      </c>
      <c r="D179" s="573" t="s">
        <v>1564</v>
      </c>
      <c r="E179" s="574" t="s">
        <v>776</v>
      </c>
      <c r="F179" s="572" t="s">
        <v>769</v>
      </c>
      <c r="G179" s="572" t="s">
        <v>1122</v>
      </c>
      <c r="H179" s="572" t="s">
        <v>487</v>
      </c>
      <c r="I179" s="572" t="s">
        <v>1123</v>
      </c>
      <c r="J179" s="572" t="s">
        <v>1124</v>
      </c>
      <c r="K179" s="572" t="s">
        <v>1125</v>
      </c>
      <c r="L179" s="575">
        <v>39.61</v>
      </c>
      <c r="M179" s="575">
        <v>39.61</v>
      </c>
      <c r="N179" s="572">
        <v>1</v>
      </c>
      <c r="O179" s="576">
        <v>1</v>
      </c>
      <c r="P179" s="575">
        <v>39.61</v>
      </c>
      <c r="Q179" s="577">
        <v>1</v>
      </c>
      <c r="R179" s="572">
        <v>1</v>
      </c>
      <c r="S179" s="577">
        <v>1</v>
      </c>
      <c r="T179" s="576">
        <v>1</v>
      </c>
      <c r="U179" s="578">
        <v>1</v>
      </c>
    </row>
    <row r="180" spans="1:21" ht="14.4" customHeight="1" x14ac:dyDescent="0.3">
      <c r="A180" s="571">
        <v>29</v>
      </c>
      <c r="B180" s="572" t="s">
        <v>486</v>
      </c>
      <c r="C180" s="572">
        <v>89301292</v>
      </c>
      <c r="D180" s="573" t="s">
        <v>1564</v>
      </c>
      <c r="E180" s="574" t="s">
        <v>776</v>
      </c>
      <c r="F180" s="572" t="s">
        <v>769</v>
      </c>
      <c r="G180" s="572" t="s">
        <v>1122</v>
      </c>
      <c r="H180" s="572" t="s">
        <v>487</v>
      </c>
      <c r="I180" s="572" t="s">
        <v>1126</v>
      </c>
      <c r="J180" s="572" t="s">
        <v>1127</v>
      </c>
      <c r="K180" s="572" t="s">
        <v>1128</v>
      </c>
      <c r="L180" s="575">
        <v>178.24</v>
      </c>
      <c r="M180" s="575">
        <v>178.24</v>
      </c>
      <c r="N180" s="572">
        <v>1</v>
      </c>
      <c r="O180" s="576">
        <v>0.5</v>
      </c>
      <c r="P180" s="575">
        <v>178.24</v>
      </c>
      <c r="Q180" s="577">
        <v>1</v>
      </c>
      <c r="R180" s="572">
        <v>1</v>
      </c>
      <c r="S180" s="577">
        <v>1</v>
      </c>
      <c r="T180" s="576">
        <v>0.5</v>
      </c>
      <c r="U180" s="578">
        <v>1</v>
      </c>
    </row>
    <row r="181" spans="1:21" ht="14.4" customHeight="1" x14ac:dyDescent="0.3">
      <c r="A181" s="571">
        <v>29</v>
      </c>
      <c r="B181" s="572" t="s">
        <v>486</v>
      </c>
      <c r="C181" s="572">
        <v>89301292</v>
      </c>
      <c r="D181" s="573" t="s">
        <v>1564</v>
      </c>
      <c r="E181" s="574" t="s">
        <v>776</v>
      </c>
      <c r="F181" s="572" t="s">
        <v>769</v>
      </c>
      <c r="G181" s="572" t="s">
        <v>1069</v>
      </c>
      <c r="H181" s="572" t="s">
        <v>487</v>
      </c>
      <c r="I181" s="572" t="s">
        <v>1070</v>
      </c>
      <c r="J181" s="572" t="s">
        <v>1071</v>
      </c>
      <c r="K181" s="572" t="s">
        <v>1072</v>
      </c>
      <c r="L181" s="575">
        <v>45.75</v>
      </c>
      <c r="M181" s="575">
        <v>91.5</v>
      </c>
      <c r="N181" s="572">
        <v>2</v>
      </c>
      <c r="O181" s="576">
        <v>1.5</v>
      </c>
      <c r="P181" s="575">
        <v>45.75</v>
      </c>
      <c r="Q181" s="577">
        <v>0.5</v>
      </c>
      <c r="R181" s="572">
        <v>1</v>
      </c>
      <c r="S181" s="577">
        <v>0.5</v>
      </c>
      <c r="T181" s="576">
        <v>0.5</v>
      </c>
      <c r="U181" s="578">
        <v>0.33333333333333331</v>
      </c>
    </row>
    <row r="182" spans="1:21" ht="14.4" customHeight="1" x14ac:dyDescent="0.3">
      <c r="A182" s="571">
        <v>29</v>
      </c>
      <c r="B182" s="572" t="s">
        <v>486</v>
      </c>
      <c r="C182" s="572">
        <v>89301292</v>
      </c>
      <c r="D182" s="573" t="s">
        <v>1564</v>
      </c>
      <c r="E182" s="574" t="s">
        <v>776</v>
      </c>
      <c r="F182" s="572" t="s">
        <v>769</v>
      </c>
      <c r="G182" s="572" t="s">
        <v>1129</v>
      </c>
      <c r="H182" s="572" t="s">
        <v>487</v>
      </c>
      <c r="I182" s="572" t="s">
        <v>1130</v>
      </c>
      <c r="J182" s="572" t="s">
        <v>1131</v>
      </c>
      <c r="K182" s="572" t="s">
        <v>1132</v>
      </c>
      <c r="L182" s="575">
        <v>0</v>
      </c>
      <c r="M182" s="575">
        <v>0</v>
      </c>
      <c r="N182" s="572">
        <v>1</v>
      </c>
      <c r="O182" s="576">
        <v>0.5</v>
      </c>
      <c r="P182" s="575">
        <v>0</v>
      </c>
      <c r="Q182" s="577"/>
      <c r="R182" s="572">
        <v>1</v>
      </c>
      <c r="S182" s="577">
        <v>1</v>
      </c>
      <c r="T182" s="576">
        <v>0.5</v>
      </c>
      <c r="U182" s="578">
        <v>1</v>
      </c>
    </row>
    <row r="183" spans="1:21" ht="14.4" customHeight="1" x14ac:dyDescent="0.3">
      <c r="A183" s="571">
        <v>29</v>
      </c>
      <c r="B183" s="572" t="s">
        <v>486</v>
      </c>
      <c r="C183" s="572">
        <v>89301292</v>
      </c>
      <c r="D183" s="573" t="s">
        <v>1564</v>
      </c>
      <c r="E183" s="574" t="s">
        <v>776</v>
      </c>
      <c r="F183" s="572" t="s">
        <v>769</v>
      </c>
      <c r="G183" s="572" t="s">
        <v>1133</v>
      </c>
      <c r="H183" s="572" t="s">
        <v>487</v>
      </c>
      <c r="I183" s="572" t="s">
        <v>1134</v>
      </c>
      <c r="J183" s="572" t="s">
        <v>1135</v>
      </c>
      <c r="K183" s="572" t="s">
        <v>1136</v>
      </c>
      <c r="L183" s="575">
        <v>115.3</v>
      </c>
      <c r="M183" s="575">
        <v>461.2</v>
      </c>
      <c r="N183" s="572">
        <v>4</v>
      </c>
      <c r="O183" s="576">
        <v>2.5</v>
      </c>
      <c r="P183" s="575">
        <v>230.6</v>
      </c>
      <c r="Q183" s="577">
        <v>0.5</v>
      </c>
      <c r="R183" s="572">
        <v>2</v>
      </c>
      <c r="S183" s="577">
        <v>0.5</v>
      </c>
      <c r="T183" s="576">
        <v>1.5</v>
      </c>
      <c r="U183" s="578">
        <v>0.6</v>
      </c>
    </row>
    <row r="184" spans="1:21" ht="14.4" customHeight="1" x14ac:dyDescent="0.3">
      <c r="A184" s="571">
        <v>29</v>
      </c>
      <c r="B184" s="572" t="s">
        <v>486</v>
      </c>
      <c r="C184" s="572">
        <v>89301292</v>
      </c>
      <c r="D184" s="573" t="s">
        <v>1564</v>
      </c>
      <c r="E184" s="574" t="s">
        <v>776</v>
      </c>
      <c r="F184" s="572" t="s">
        <v>769</v>
      </c>
      <c r="G184" s="572" t="s">
        <v>1137</v>
      </c>
      <c r="H184" s="572" t="s">
        <v>487</v>
      </c>
      <c r="I184" s="572" t="s">
        <v>1138</v>
      </c>
      <c r="J184" s="572" t="s">
        <v>1139</v>
      </c>
      <c r="K184" s="572" t="s">
        <v>1140</v>
      </c>
      <c r="L184" s="575">
        <v>0</v>
      </c>
      <c r="M184" s="575">
        <v>0</v>
      </c>
      <c r="N184" s="572">
        <v>1</v>
      </c>
      <c r="O184" s="576">
        <v>0.5</v>
      </c>
      <c r="P184" s="575">
        <v>0</v>
      </c>
      <c r="Q184" s="577"/>
      <c r="R184" s="572">
        <v>1</v>
      </c>
      <c r="S184" s="577">
        <v>1</v>
      </c>
      <c r="T184" s="576">
        <v>0.5</v>
      </c>
      <c r="U184" s="578">
        <v>1</v>
      </c>
    </row>
    <row r="185" spans="1:21" ht="14.4" customHeight="1" x14ac:dyDescent="0.3">
      <c r="A185" s="571">
        <v>29</v>
      </c>
      <c r="B185" s="572" t="s">
        <v>486</v>
      </c>
      <c r="C185" s="572">
        <v>89301292</v>
      </c>
      <c r="D185" s="573" t="s">
        <v>1564</v>
      </c>
      <c r="E185" s="574" t="s">
        <v>776</v>
      </c>
      <c r="F185" s="572" t="s">
        <v>769</v>
      </c>
      <c r="G185" s="572" t="s">
        <v>1141</v>
      </c>
      <c r="H185" s="572" t="s">
        <v>487</v>
      </c>
      <c r="I185" s="572" t="s">
        <v>1142</v>
      </c>
      <c r="J185" s="572" t="s">
        <v>1143</v>
      </c>
      <c r="K185" s="572" t="s">
        <v>1144</v>
      </c>
      <c r="L185" s="575">
        <v>0</v>
      </c>
      <c r="M185" s="575">
        <v>0</v>
      </c>
      <c r="N185" s="572">
        <v>2</v>
      </c>
      <c r="O185" s="576">
        <v>1</v>
      </c>
      <c r="P185" s="575">
        <v>0</v>
      </c>
      <c r="Q185" s="577"/>
      <c r="R185" s="572">
        <v>2</v>
      </c>
      <c r="S185" s="577">
        <v>1</v>
      </c>
      <c r="T185" s="576">
        <v>1</v>
      </c>
      <c r="U185" s="578">
        <v>1</v>
      </c>
    </row>
    <row r="186" spans="1:21" ht="14.4" customHeight="1" x14ac:dyDescent="0.3">
      <c r="A186" s="571">
        <v>29</v>
      </c>
      <c r="B186" s="572" t="s">
        <v>486</v>
      </c>
      <c r="C186" s="572">
        <v>89301292</v>
      </c>
      <c r="D186" s="573" t="s">
        <v>1564</v>
      </c>
      <c r="E186" s="574" t="s">
        <v>776</v>
      </c>
      <c r="F186" s="572" t="s">
        <v>769</v>
      </c>
      <c r="G186" s="572" t="s">
        <v>1145</v>
      </c>
      <c r="H186" s="572" t="s">
        <v>487</v>
      </c>
      <c r="I186" s="572" t="s">
        <v>1146</v>
      </c>
      <c r="J186" s="572" t="s">
        <v>1147</v>
      </c>
      <c r="K186" s="572" t="s">
        <v>1148</v>
      </c>
      <c r="L186" s="575">
        <v>24.22</v>
      </c>
      <c r="M186" s="575">
        <v>48.44</v>
      </c>
      <c r="N186" s="572">
        <v>2</v>
      </c>
      <c r="O186" s="576">
        <v>1</v>
      </c>
      <c r="P186" s="575">
        <v>48.44</v>
      </c>
      <c r="Q186" s="577">
        <v>1</v>
      </c>
      <c r="R186" s="572">
        <v>2</v>
      </c>
      <c r="S186" s="577">
        <v>1</v>
      </c>
      <c r="T186" s="576">
        <v>1</v>
      </c>
      <c r="U186" s="578">
        <v>1</v>
      </c>
    </row>
    <row r="187" spans="1:21" ht="14.4" customHeight="1" x14ac:dyDescent="0.3">
      <c r="A187" s="571">
        <v>29</v>
      </c>
      <c r="B187" s="572" t="s">
        <v>486</v>
      </c>
      <c r="C187" s="572">
        <v>89301292</v>
      </c>
      <c r="D187" s="573" t="s">
        <v>1564</v>
      </c>
      <c r="E187" s="574" t="s">
        <v>776</v>
      </c>
      <c r="F187" s="572" t="s">
        <v>769</v>
      </c>
      <c r="G187" s="572" t="s">
        <v>831</v>
      </c>
      <c r="H187" s="572" t="s">
        <v>487</v>
      </c>
      <c r="I187" s="572" t="s">
        <v>832</v>
      </c>
      <c r="J187" s="572" t="s">
        <v>833</v>
      </c>
      <c r="K187" s="572" t="s">
        <v>834</v>
      </c>
      <c r="L187" s="575">
        <v>63.67</v>
      </c>
      <c r="M187" s="575">
        <v>63.67</v>
      </c>
      <c r="N187" s="572">
        <v>1</v>
      </c>
      <c r="O187" s="576">
        <v>0.5</v>
      </c>
      <c r="P187" s="575"/>
      <c r="Q187" s="577">
        <v>0</v>
      </c>
      <c r="R187" s="572"/>
      <c r="S187" s="577">
        <v>0</v>
      </c>
      <c r="T187" s="576"/>
      <c r="U187" s="578">
        <v>0</v>
      </c>
    </row>
    <row r="188" spans="1:21" ht="14.4" customHeight="1" x14ac:dyDescent="0.3">
      <c r="A188" s="571">
        <v>29</v>
      </c>
      <c r="B188" s="572" t="s">
        <v>486</v>
      </c>
      <c r="C188" s="572">
        <v>89301292</v>
      </c>
      <c r="D188" s="573" t="s">
        <v>1564</v>
      </c>
      <c r="E188" s="574" t="s">
        <v>776</v>
      </c>
      <c r="F188" s="572" t="s">
        <v>769</v>
      </c>
      <c r="G188" s="572" t="s">
        <v>835</v>
      </c>
      <c r="H188" s="572" t="s">
        <v>487</v>
      </c>
      <c r="I188" s="572" t="s">
        <v>693</v>
      </c>
      <c r="J188" s="572" t="s">
        <v>694</v>
      </c>
      <c r="K188" s="572" t="s">
        <v>836</v>
      </c>
      <c r="L188" s="575">
        <v>50.27</v>
      </c>
      <c r="M188" s="575">
        <v>1005.3999999999999</v>
      </c>
      <c r="N188" s="572">
        <v>20</v>
      </c>
      <c r="O188" s="576">
        <v>17.5</v>
      </c>
      <c r="P188" s="575">
        <v>653.50999999999988</v>
      </c>
      <c r="Q188" s="577">
        <v>0.64999999999999991</v>
      </c>
      <c r="R188" s="572">
        <v>13</v>
      </c>
      <c r="S188" s="577">
        <v>0.65</v>
      </c>
      <c r="T188" s="576">
        <v>10.5</v>
      </c>
      <c r="U188" s="578">
        <v>0.6</v>
      </c>
    </row>
    <row r="189" spans="1:21" ht="14.4" customHeight="1" x14ac:dyDescent="0.3">
      <c r="A189" s="571">
        <v>29</v>
      </c>
      <c r="B189" s="572" t="s">
        <v>486</v>
      </c>
      <c r="C189" s="572">
        <v>89301292</v>
      </c>
      <c r="D189" s="573" t="s">
        <v>1564</v>
      </c>
      <c r="E189" s="574" t="s">
        <v>776</v>
      </c>
      <c r="F189" s="572" t="s">
        <v>769</v>
      </c>
      <c r="G189" s="572" t="s">
        <v>835</v>
      </c>
      <c r="H189" s="572" t="s">
        <v>487</v>
      </c>
      <c r="I189" s="572" t="s">
        <v>837</v>
      </c>
      <c r="J189" s="572" t="s">
        <v>838</v>
      </c>
      <c r="K189" s="572" t="s">
        <v>839</v>
      </c>
      <c r="L189" s="575">
        <v>93.99</v>
      </c>
      <c r="M189" s="575">
        <v>93.99</v>
      </c>
      <c r="N189" s="572">
        <v>1</v>
      </c>
      <c r="O189" s="576">
        <v>1</v>
      </c>
      <c r="P189" s="575"/>
      <c r="Q189" s="577">
        <v>0</v>
      </c>
      <c r="R189" s="572"/>
      <c r="S189" s="577">
        <v>0</v>
      </c>
      <c r="T189" s="576"/>
      <c r="U189" s="578">
        <v>0</v>
      </c>
    </row>
    <row r="190" spans="1:21" ht="14.4" customHeight="1" x14ac:dyDescent="0.3">
      <c r="A190" s="571">
        <v>29</v>
      </c>
      <c r="B190" s="572" t="s">
        <v>486</v>
      </c>
      <c r="C190" s="572">
        <v>89301292</v>
      </c>
      <c r="D190" s="573" t="s">
        <v>1564</v>
      </c>
      <c r="E190" s="574" t="s">
        <v>776</v>
      </c>
      <c r="F190" s="572" t="s">
        <v>769</v>
      </c>
      <c r="G190" s="572" t="s">
        <v>1014</v>
      </c>
      <c r="H190" s="572" t="s">
        <v>487</v>
      </c>
      <c r="I190" s="572" t="s">
        <v>1015</v>
      </c>
      <c r="J190" s="572" t="s">
        <v>1016</v>
      </c>
      <c r="K190" s="572" t="s">
        <v>1017</v>
      </c>
      <c r="L190" s="575">
        <v>0</v>
      </c>
      <c r="M190" s="575">
        <v>0</v>
      </c>
      <c r="N190" s="572">
        <v>6</v>
      </c>
      <c r="O190" s="576">
        <v>3.5</v>
      </c>
      <c r="P190" s="575">
        <v>0</v>
      </c>
      <c r="Q190" s="577"/>
      <c r="R190" s="572">
        <v>5</v>
      </c>
      <c r="S190" s="577">
        <v>0.83333333333333337</v>
      </c>
      <c r="T190" s="576">
        <v>3</v>
      </c>
      <c r="U190" s="578">
        <v>0.8571428571428571</v>
      </c>
    </row>
    <row r="191" spans="1:21" ht="14.4" customHeight="1" x14ac:dyDescent="0.3">
      <c r="A191" s="571">
        <v>29</v>
      </c>
      <c r="B191" s="572" t="s">
        <v>486</v>
      </c>
      <c r="C191" s="572">
        <v>89301292</v>
      </c>
      <c r="D191" s="573" t="s">
        <v>1564</v>
      </c>
      <c r="E191" s="574" t="s">
        <v>776</v>
      </c>
      <c r="F191" s="572" t="s">
        <v>769</v>
      </c>
      <c r="G191" s="572" t="s">
        <v>1014</v>
      </c>
      <c r="H191" s="572" t="s">
        <v>487</v>
      </c>
      <c r="I191" s="572" t="s">
        <v>1149</v>
      </c>
      <c r="J191" s="572" t="s">
        <v>1016</v>
      </c>
      <c r="K191" s="572" t="s">
        <v>1150</v>
      </c>
      <c r="L191" s="575">
        <v>0</v>
      </c>
      <c r="M191" s="575">
        <v>0</v>
      </c>
      <c r="N191" s="572">
        <v>1</v>
      </c>
      <c r="O191" s="576">
        <v>0.5</v>
      </c>
      <c r="P191" s="575"/>
      <c r="Q191" s="577"/>
      <c r="R191" s="572"/>
      <c r="S191" s="577">
        <v>0</v>
      </c>
      <c r="T191" s="576"/>
      <c r="U191" s="578">
        <v>0</v>
      </c>
    </row>
    <row r="192" spans="1:21" ht="14.4" customHeight="1" x14ac:dyDescent="0.3">
      <c r="A192" s="571">
        <v>29</v>
      </c>
      <c r="B192" s="572" t="s">
        <v>486</v>
      </c>
      <c r="C192" s="572">
        <v>89301292</v>
      </c>
      <c r="D192" s="573" t="s">
        <v>1564</v>
      </c>
      <c r="E192" s="574" t="s">
        <v>776</v>
      </c>
      <c r="F192" s="572" t="s">
        <v>769</v>
      </c>
      <c r="G192" s="572" t="s">
        <v>1014</v>
      </c>
      <c r="H192" s="572" t="s">
        <v>487</v>
      </c>
      <c r="I192" s="572" t="s">
        <v>1151</v>
      </c>
      <c r="J192" s="572" t="s">
        <v>1152</v>
      </c>
      <c r="K192" s="572" t="s">
        <v>1153</v>
      </c>
      <c r="L192" s="575">
        <v>0</v>
      </c>
      <c r="M192" s="575">
        <v>0</v>
      </c>
      <c r="N192" s="572">
        <v>3</v>
      </c>
      <c r="O192" s="576">
        <v>1.5</v>
      </c>
      <c r="P192" s="575">
        <v>0</v>
      </c>
      <c r="Q192" s="577"/>
      <c r="R192" s="572">
        <v>2</v>
      </c>
      <c r="S192" s="577">
        <v>0.66666666666666663</v>
      </c>
      <c r="T192" s="576">
        <v>1</v>
      </c>
      <c r="U192" s="578">
        <v>0.66666666666666663</v>
      </c>
    </row>
    <row r="193" spans="1:21" ht="14.4" customHeight="1" x14ac:dyDescent="0.3">
      <c r="A193" s="571">
        <v>29</v>
      </c>
      <c r="B193" s="572" t="s">
        <v>486</v>
      </c>
      <c r="C193" s="572">
        <v>89301292</v>
      </c>
      <c r="D193" s="573" t="s">
        <v>1564</v>
      </c>
      <c r="E193" s="574" t="s">
        <v>776</v>
      </c>
      <c r="F193" s="572" t="s">
        <v>769</v>
      </c>
      <c r="G193" s="572" t="s">
        <v>1154</v>
      </c>
      <c r="H193" s="572" t="s">
        <v>487</v>
      </c>
      <c r="I193" s="572" t="s">
        <v>1155</v>
      </c>
      <c r="J193" s="572" t="s">
        <v>1156</v>
      </c>
      <c r="K193" s="572" t="s">
        <v>622</v>
      </c>
      <c r="L193" s="575">
        <v>0</v>
      </c>
      <c r="M193" s="575">
        <v>0</v>
      </c>
      <c r="N193" s="572">
        <v>2</v>
      </c>
      <c r="O193" s="576">
        <v>2</v>
      </c>
      <c r="P193" s="575"/>
      <c r="Q193" s="577"/>
      <c r="R193" s="572"/>
      <c r="S193" s="577">
        <v>0</v>
      </c>
      <c r="T193" s="576"/>
      <c r="U193" s="578">
        <v>0</v>
      </c>
    </row>
    <row r="194" spans="1:21" ht="14.4" customHeight="1" x14ac:dyDescent="0.3">
      <c r="A194" s="571">
        <v>29</v>
      </c>
      <c r="B194" s="572" t="s">
        <v>486</v>
      </c>
      <c r="C194" s="572">
        <v>89301292</v>
      </c>
      <c r="D194" s="573" t="s">
        <v>1564</v>
      </c>
      <c r="E194" s="574" t="s">
        <v>776</v>
      </c>
      <c r="F194" s="572" t="s">
        <v>769</v>
      </c>
      <c r="G194" s="572" t="s">
        <v>851</v>
      </c>
      <c r="H194" s="572" t="s">
        <v>487</v>
      </c>
      <c r="I194" s="572" t="s">
        <v>529</v>
      </c>
      <c r="J194" s="572" t="s">
        <v>530</v>
      </c>
      <c r="K194" s="572" t="s">
        <v>531</v>
      </c>
      <c r="L194" s="575">
        <v>378.97</v>
      </c>
      <c r="M194" s="575">
        <v>1515.88</v>
      </c>
      <c r="N194" s="572">
        <v>4</v>
      </c>
      <c r="O194" s="576">
        <v>4</v>
      </c>
      <c r="P194" s="575">
        <v>757.94</v>
      </c>
      <c r="Q194" s="577">
        <v>0.5</v>
      </c>
      <c r="R194" s="572">
        <v>2</v>
      </c>
      <c r="S194" s="577">
        <v>0.5</v>
      </c>
      <c r="T194" s="576">
        <v>2</v>
      </c>
      <c r="U194" s="578">
        <v>0.5</v>
      </c>
    </row>
    <row r="195" spans="1:21" ht="14.4" customHeight="1" x14ac:dyDescent="0.3">
      <c r="A195" s="571">
        <v>29</v>
      </c>
      <c r="B195" s="572" t="s">
        <v>486</v>
      </c>
      <c r="C195" s="572">
        <v>89301292</v>
      </c>
      <c r="D195" s="573" t="s">
        <v>1564</v>
      </c>
      <c r="E195" s="574" t="s">
        <v>776</v>
      </c>
      <c r="F195" s="572" t="s">
        <v>769</v>
      </c>
      <c r="G195" s="572" t="s">
        <v>853</v>
      </c>
      <c r="H195" s="572" t="s">
        <v>487</v>
      </c>
      <c r="I195" s="572" t="s">
        <v>697</v>
      </c>
      <c r="J195" s="572" t="s">
        <v>698</v>
      </c>
      <c r="K195" s="572" t="s">
        <v>854</v>
      </c>
      <c r="L195" s="575">
        <v>38.65</v>
      </c>
      <c r="M195" s="575">
        <v>270.55</v>
      </c>
      <c r="N195" s="572">
        <v>7</v>
      </c>
      <c r="O195" s="576">
        <v>7</v>
      </c>
      <c r="P195" s="575">
        <v>193.25</v>
      </c>
      <c r="Q195" s="577">
        <v>0.7142857142857143</v>
      </c>
      <c r="R195" s="572">
        <v>5</v>
      </c>
      <c r="S195" s="577">
        <v>0.7142857142857143</v>
      </c>
      <c r="T195" s="576">
        <v>5</v>
      </c>
      <c r="U195" s="578">
        <v>0.7142857142857143</v>
      </c>
    </row>
    <row r="196" spans="1:21" ht="14.4" customHeight="1" x14ac:dyDescent="0.3">
      <c r="A196" s="571">
        <v>29</v>
      </c>
      <c r="B196" s="572" t="s">
        <v>486</v>
      </c>
      <c r="C196" s="572">
        <v>89301292</v>
      </c>
      <c r="D196" s="573" t="s">
        <v>1564</v>
      </c>
      <c r="E196" s="574" t="s">
        <v>776</v>
      </c>
      <c r="F196" s="572" t="s">
        <v>769</v>
      </c>
      <c r="G196" s="572" t="s">
        <v>1157</v>
      </c>
      <c r="H196" s="572" t="s">
        <v>686</v>
      </c>
      <c r="I196" s="572" t="s">
        <v>1158</v>
      </c>
      <c r="J196" s="572" t="s">
        <v>1159</v>
      </c>
      <c r="K196" s="572" t="s">
        <v>1160</v>
      </c>
      <c r="L196" s="575">
        <v>0</v>
      </c>
      <c r="M196" s="575">
        <v>0</v>
      </c>
      <c r="N196" s="572">
        <v>1</v>
      </c>
      <c r="O196" s="576">
        <v>0.5</v>
      </c>
      <c r="P196" s="575">
        <v>0</v>
      </c>
      <c r="Q196" s="577"/>
      <c r="R196" s="572">
        <v>1</v>
      </c>
      <c r="S196" s="577">
        <v>1</v>
      </c>
      <c r="T196" s="576">
        <v>0.5</v>
      </c>
      <c r="U196" s="578">
        <v>1</v>
      </c>
    </row>
    <row r="197" spans="1:21" ht="14.4" customHeight="1" x14ac:dyDescent="0.3">
      <c r="A197" s="571">
        <v>29</v>
      </c>
      <c r="B197" s="572" t="s">
        <v>486</v>
      </c>
      <c r="C197" s="572">
        <v>89301292</v>
      </c>
      <c r="D197" s="573" t="s">
        <v>1564</v>
      </c>
      <c r="E197" s="574" t="s">
        <v>776</v>
      </c>
      <c r="F197" s="572" t="s">
        <v>769</v>
      </c>
      <c r="G197" s="572" t="s">
        <v>1161</v>
      </c>
      <c r="H197" s="572" t="s">
        <v>487</v>
      </c>
      <c r="I197" s="572" t="s">
        <v>1162</v>
      </c>
      <c r="J197" s="572" t="s">
        <v>1163</v>
      </c>
      <c r="K197" s="572" t="s">
        <v>1164</v>
      </c>
      <c r="L197" s="575">
        <v>86.76</v>
      </c>
      <c r="M197" s="575">
        <v>173.52</v>
      </c>
      <c r="N197" s="572">
        <v>2</v>
      </c>
      <c r="O197" s="576">
        <v>1.5</v>
      </c>
      <c r="P197" s="575">
        <v>173.52</v>
      </c>
      <c r="Q197" s="577">
        <v>1</v>
      </c>
      <c r="R197" s="572">
        <v>2</v>
      </c>
      <c r="S197" s="577">
        <v>1</v>
      </c>
      <c r="T197" s="576">
        <v>1.5</v>
      </c>
      <c r="U197" s="578">
        <v>1</v>
      </c>
    </row>
    <row r="198" spans="1:21" ht="14.4" customHeight="1" x14ac:dyDescent="0.3">
      <c r="A198" s="571">
        <v>29</v>
      </c>
      <c r="B198" s="572" t="s">
        <v>486</v>
      </c>
      <c r="C198" s="572">
        <v>89301292</v>
      </c>
      <c r="D198" s="573" t="s">
        <v>1564</v>
      </c>
      <c r="E198" s="574" t="s">
        <v>776</v>
      </c>
      <c r="F198" s="572" t="s">
        <v>769</v>
      </c>
      <c r="G198" s="572" t="s">
        <v>859</v>
      </c>
      <c r="H198" s="572" t="s">
        <v>686</v>
      </c>
      <c r="I198" s="572" t="s">
        <v>860</v>
      </c>
      <c r="J198" s="572" t="s">
        <v>861</v>
      </c>
      <c r="K198" s="572" t="s">
        <v>862</v>
      </c>
      <c r="L198" s="575">
        <v>17.64</v>
      </c>
      <c r="M198" s="575">
        <v>317.51999999999987</v>
      </c>
      <c r="N198" s="572">
        <v>18</v>
      </c>
      <c r="O198" s="576">
        <v>18</v>
      </c>
      <c r="P198" s="575">
        <v>299.87999999999988</v>
      </c>
      <c r="Q198" s="577">
        <v>0.94444444444444442</v>
      </c>
      <c r="R198" s="572">
        <v>17</v>
      </c>
      <c r="S198" s="577">
        <v>0.94444444444444442</v>
      </c>
      <c r="T198" s="576">
        <v>17</v>
      </c>
      <c r="U198" s="578">
        <v>0.94444444444444442</v>
      </c>
    </row>
    <row r="199" spans="1:21" ht="14.4" customHeight="1" x14ac:dyDescent="0.3">
      <c r="A199" s="571">
        <v>29</v>
      </c>
      <c r="B199" s="572" t="s">
        <v>486</v>
      </c>
      <c r="C199" s="572">
        <v>89301292</v>
      </c>
      <c r="D199" s="573" t="s">
        <v>1564</v>
      </c>
      <c r="E199" s="574" t="s">
        <v>776</v>
      </c>
      <c r="F199" s="572" t="s">
        <v>769</v>
      </c>
      <c r="G199" s="572" t="s">
        <v>859</v>
      </c>
      <c r="H199" s="572" t="s">
        <v>686</v>
      </c>
      <c r="I199" s="572" t="s">
        <v>860</v>
      </c>
      <c r="J199" s="572" t="s">
        <v>861</v>
      </c>
      <c r="K199" s="572" t="s">
        <v>862</v>
      </c>
      <c r="L199" s="575">
        <v>22.09</v>
      </c>
      <c r="M199" s="575">
        <v>618.51999999999975</v>
      </c>
      <c r="N199" s="572">
        <v>28</v>
      </c>
      <c r="O199" s="576">
        <v>28</v>
      </c>
      <c r="P199" s="575">
        <v>574.3399999999998</v>
      </c>
      <c r="Q199" s="577">
        <v>0.9285714285714286</v>
      </c>
      <c r="R199" s="572">
        <v>26</v>
      </c>
      <c r="S199" s="577">
        <v>0.9285714285714286</v>
      </c>
      <c r="T199" s="576">
        <v>26</v>
      </c>
      <c r="U199" s="578">
        <v>0.9285714285714286</v>
      </c>
    </row>
    <row r="200" spans="1:21" ht="14.4" customHeight="1" x14ac:dyDescent="0.3">
      <c r="A200" s="571">
        <v>29</v>
      </c>
      <c r="B200" s="572" t="s">
        <v>486</v>
      </c>
      <c r="C200" s="572">
        <v>89301292</v>
      </c>
      <c r="D200" s="573" t="s">
        <v>1564</v>
      </c>
      <c r="E200" s="574" t="s">
        <v>776</v>
      </c>
      <c r="F200" s="572" t="s">
        <v>769</v>
      </c>
      <c r="G200" s="572" t="s">
        <v>1165</v>
      </c>
      <c r="H200" s="572" t="s">
        <v>487</v>
      </c>
      <c r="I200" s="572" t="s">
        <v>1166</v>
      </c>
      <c r="J200" s="572" t="s">
        <v>1167</v>
      </c>
      <c r="K200" s="572" t="s">
        <v>1168</v>
      </c>
      <c r="L200" s="575">
        <v>70.02</v>
      </c>
      <c r="M200" s="575">
        <v>70.02</v>
      </c>
      <c r="N200" s="572">
        <v>1</v>
      </c>
      <c r="O200" s="576">
        <v>0.5</v>
      </c>
      <c r="P200" s="575">
        <v>70.02</v>
      </c>
      <c r="Q200" s="577">
        <v>1</v>
      </c>
      <c r="R200" s="572">
        <v>1</v>
      </c>
      <c r="S200" s="577">
        <v>1</v>
      </c>
      <c r="T200" s="576">
        <v>0.5</v>
      </c>
      <c r="U200" s="578">
        <v>1</v>
      </c>
    </row>
    <row r="201" spans="1:21" ht="14.4" customHeight="1" x14ac:dyDescent="0.3">
      <c r="A201" s="571">
        <v>29</v>
      </c>
      <c r="B201" s="572" t="s">
        <v>486</v>
      </c>
      <c r="C201" s="572">
        <v>89301292</v>
      </c>
      <c r="D201" s="573" t="s">
        <v>1564</v>
      </c>
      <c r="E201" s="574" t="s">
        <v>776</v>
      </c>
      <c r="F201" s="572" t="s">
        <v>769</v>
      </c>
      <c r="G201" s="572" t="s">
        <v>863</v>
      </c>
      <c r="H201" s="572" t="s">
        <v>487</v>
      </c>
      <c r="I201" s="572" t="s">
        <v>701</v>
      </c>
      <c r="J201" s="572" t="s">
        <v>702</v>
      </c>
      <c r="K201" s="572" t="s">
        <v>703</v>
      </c>
      <c r="L201" s="575">
        <v>120.37</v>
      </c>
      <c r="M201" s="575">
        <v>361.11</v>
      </c>
      <c r="N201" s="572">
        <v>3</v>
      </c>
      <c r="O201" s="576">
        <v>2</v>
      </c>
      <c r="P201" s="575"/>
      <c r="Q201" s="577">
        <v>0</v>
      </c>
      <c r="R201" s="572"/>
      <c r="S201" s="577">
        <v>0</v>
      </c>
      <c r="T201" s="576"/>
      <c r="U201" s="578">
        <v>0</v>
      </c>
    </row>
    <row r="202" spans="1:21" ht="14.4" customHeight="1" x14ac:dyDescent="0.3">
      <c r="A202" s="571">
        <v>29</v>
      </c>
      <c r="B202" s="572" t="s">
        <v>486</v>
      </c>
      <c r="C202" s="572">
        <v>89301292</v>
      </c>
      <c r="D202" s="573" t="s">
        <v>1564</v>
      </c>
      <c r="E202" s="574" t="s">
        <v>776</v>
      </c>
      <c r="F202" s="572" t="s">
        <v>769</v>
      </c>
      <c r="G202" s="572" t="s">
        <v>874</v>
      </c>
      <c r="H202" s="572" t="s">
        <v>686</v>
      </c>
      <c r="I202" s="572" t="s">
        <v>875</v>
      </c>
      <c r="J202" s="572" t="s">
        <v>876</v>
      </c>
      <c r="K202" s="572" t="s">
        <v>877</v>
      </c>
      <c r="L202" s="575">
        <v>96.63</v>
      </c>
      <c r="M202" s="575">
        <v>96.63</v>
      </c>
      <c r="N202" s="572">
        <v>1</v>
      </c>
      <c r="O202" s="576">
        <v>0.5</v>
      </c>
      <c r="P202" s="575"/>
      <c r="Q202" s="577">
        <v>0</v>
      </c>
      <c r="R202" s="572"/>
      <c r="S202" s="577">
        <v>0</v>
      </c>
      <c r="T202" s="576"/>
      <c r="U202" s="578">
        <v>0</v>
      </c>
    </row>
    <row r="203" spans="1:21" ht="14.4" customHeight="1" x14ac:dyDescent="0.3">
      <c r="A203" s="571">
        <v>29</v>
      </c>
      <c r="B203" s="572" t="s">
        <v>486</v>
      </c>
      <c r="C203" s="572">
        <v>89301292</v>
      </c>
      <c r="D203" s="573" t="s">
        <v>1564</v>
      </c>
      <c r="E203" s="574" t="s">
        <v>776</v>
      </c>
      <c r="F203" s="572" t="s">
        <v>769</v>
      </c>
      <c r="G203" s="572" t="s">
        <v>874</v>
      </c>
      <c r="H203" s="572" t="s">
        <v>487</v>
      </c>
      <c r="I203" s="572" t="s">
        <v>1169</v>
      </c>
      <c r="J203" s="572" t="s">
        <v>1170</v>
      </c>
      <c r="K203" s="572" t="s">
        <v>1171</v>
      </c>
      <c r="L203" s="575">
        <v>0</v>
      </c>
      <c r="M203" s="575">
        <v>0</v>
      </c>
      <c r="N203" s="572">
        <v>1</v>
      </c>
      <c r="O203" s="576">
        <v>0.5</v>
      </c>
      <c r="P203" s="575"/>
      <c r="Q203" s="577"/>
      <c r="R203" s="572"/>
      <c r="S203" s="577">
        <v>0</v>
      </c>
      <c r="T203" s="576"/>
      <c r="U203" s="578">
        <v>0</v>
      </c>
    </row>
    <row r="204" spans="1:21" ht="14.4" customHeight="1" x14ac:dyDescent="0.3">
      <c r="A204" s="571">
        <v>29</v>
      </c>
      <c r="B204" s="572" t="s">
        <v>486</v>
      </c>
      <c r="C204" s="572">
        <v>89301292</v>
      </c>
      <c r="D204" s="573" t="s">
        <v>1564</v>
      </c>
      <c r="E204" s="574" t="s">
        <v>776</v>
      </c>
      <c r="F204" s="572" t="s">
        <v>769</v>
      </c>
      <c r="G204" s="572" t="s">
        <v>874</v>
      </c>
      <c r="H204" s="572" t="s">
        <v>487</v>
      </c>
      <c r="I204" s="572" t="s">
        <v>1172</v>
      </c>
      <c r="J204" s="572" t="s">
        <v>1170</v>
      </c>
      <c r="K204" s="572" t="s">
        <v>1173</v>
      </c>
      <c r="L204" s="575">
        <v>0</v>
      </c>
      <c r="M204" s="575">
        <v>0</v>
      </c>
      <c r="N204" s="572">
        <v>1</v>
      </c>
      <c r="O204" s="576">
        <v>0.5</v>
      </c>
      <c r="P204" s="575">
        <v>0</v>
      </c>
      <c r="Q204" s="577"/>
      <c r="R204" s="572">
        <v>1</v>
      </c>
      <c r="S204" s="577">
        <v>1</v>
      </c>
      <c r="T204" s="576">
        <v>0.5</v>
      </c>
      <c r="U204" s="578">
        <v>1</v>
      </c>
    </row>
    <row r="205" spans="1:21" ht="14.4" customHeight="1" x14ac:dyDescent="0.3">
      <c r="A205" s="571">
        <v>29</v>
      </c>
      <c r="B205" s="572" t="s">
        <v>486</v>
      </c>
      <c r="C205" s="572">
        <v>89301292</v>
      </c>
      <c r="D205" s="573" t="s">
        <v>1564</v>
      </c>
      <c r="E205" s="574" t="s">
        <v>776</v>
      </c>
      <c r="F205" s="572" t="s">
        <v>769</v>
      </c>
      <c r="G205" s="572" t="s">
        <v>874</v>
      </c>
      <c r="H205" s="572" t="s">
        <v>487</v>
      </c>
      <c r="I205" s="572" t="s">
        <v>1174</v>
      </c>
      <c r="J205" s="572" t="s">
        <v>1170</v>
      </c>
      <c r="K205" s="572" t="s">
        <v>1175</v>
      </c>
      <c r="L205" s="575">
        <v>0</v>
      </c>
      <c r="M205" s="575">
        <v>0</v>
      </c>
      <c r="N205" s="572">
        <v>1</v>
      </c>
      <c r="O205" s="576">
        <v>1</v>
      </c>
      <c r="P205" s="575">
        <v>0</v>
      </c>
      <c r="Q205" s="577"/>
      <c r="R205" s="572">
        <v>1</v>
      </c>
      <c r="S205" s="577">
        <v>1</v>
      </c>
      <c r="T205" s="576">
        <v>1</v>
      </c>
      <c r="U205" s="578">
        <v>1</v>
      </c>
    </row>
    <row r="206" spans="1:21" ht="14.4" customHeight="1" x14ac:dyDescent="0.3">
      <c r="A206" s="571">
        <v>29</v>
      </c>
      <c r="B206" s="572" t="s">
        <v>486</v>
      </c>
      <c r="C206" s="572">
        <v>89301292</v>
      </c>
      <c r="D206" s="573" t="s">
        <v>1564</v>
      </c>
      <c r="E206" s="574" t="s">
        <v>776</v>
      </c>
      <c r="F206" s="572" t="s">
        <v>769</v>
      </c>
      <c r="G206" s="572" t="s">
        <v>1176</v>
      </c>
      <c r="H206" s="572" t="s">
        <v>487</v>
      </c>
      <c r="I206" s="572" t="s">
        <v>1177</v>
      </c>
      <c r="J206" s="572" t="s">
        <v>1178</v>
      </c>
      <c r="K206" s="572" t="s">
        <v>1179</v>
      </c>
      <c r="L206" s="575">
        <v>0</v>
      </c>
      <c r="M206" s="575">
        <v>0</v>
      </c>
      <c r="N206" s="572">
        <v>2</v>
      </c>
      <c r="O206" s="576">
        <v>1</v>
      </c>
      <c r="P206" s="575">
        <v>0</v>
      </c>
      <c r="Q206" s="577"/>
      <c r="R206" s="572">
        <v>2</v>
      </c>
      <c r="S206" s="577">
        <v>1</v>
      </c>
      <c r="T206" s="576">
        <v>1</v>
      </c>
      <c r="U206" s="578">
        <v>1</v>
      </c>
    </row>
    <row r="207" spans="1:21" ht="14.4" customHeight="1" x14ac:dyDescent="0.3">
      <c r="A207" s="571">
        <v>29</v>
      </c>
      <c r="B207" s="572" t="s">
        <v>486</v>
      </c>
      <c r="C207" s="572">
        <v>89301292</v>
      </c>
      <c r="D207" s="573" t="s">
        <v>1564</v>
      </c>
      <c r="E207" s="574" t="s">
        <v>776</v>
      </c>
      <c r="F207" s="572" t="s">
        <v>769</v>
      </c>
      <c r="G207" s="572" t="s">
        <v>1180</v>
      </c>
      <c r="H207" s="572" t="s">
        <v>487</v>
      </c>
      <c r="I207" s="572" t="s">
        <v>1181</v>
      </c>
      <c r="J207" s="572" t="s">
        <v>1182</v>
      </c>
      <c r="K207" s="572" t="s">
        <v>1183</v>
      </c>
      <c r="L207" s="575">
        <v>169</v>
      </c>
      <c r="M207" s="575">
        <v>169</v>
      </c>
      <c r="N207" s="572">
        <v>1</v>
      </c>
      <c r="O207" s="576">
        <v>0.5</v>
      </c>
      <c r="P207" s="575">
        <v>169</v>
      </c>
      <c r="Q207" s="577">
        <v>1</v>
      </c>
      <c r="R207" s="572">
        <v>1</v>
      </c>
      <c r="S207" s="577">
        <v>1</v>
      </c>
      <c r="T207" s="576">
        <v>0.5</v>
      </c>
      <c r="U207" s="578">
        <v>1</v>
      </c>
    </row>
    <row r="208" spans="1:21" ht="14.4" customHeight="1" x14ac:dyDescent="0.3">
      <c r="A208" s="571">
        <v>29</v>
      </c>
      <c r="B208" s="572" t="s">
        <v>486</v>
      </c>
      <c r="C208" s="572">
        <v>89301292</v>
      </c>
      <c r="D208" s="573" t="s">
        <v>1564</v>
      </c>
      <c r="E208" s="574" t="s">
        <v>776</v>
      </c>
      <c r="F208" s="572" t="s">
        <v>769</v>
      </c>
      <c r="G208" s="572" t="s">
        <v>1184</v>
      </c>
      <c r="H208" s="572" t="s">
        <v>487</v>
      </c>
      <c r="I208" s="572" t="s">
        <v>1185</v>
      </c>
      <c r="J208" s="572" t="s">
        <v>1186</v>
      </c>
      <c r="K208" s="572" t="s">
        <v>794</v>
      </c>
      <c r="L208" s="575">
        <v>56.69</v>
      </c>
      <c r="M208" s="575">
        <v>113.38</v>
      </c>
      <c r="N208" s="572">
        <v>2</v>
      </c>
      <c r="O208" s="576">
        <v>1.5</v>
      </c>
      <c r="P208" s="575">
        <v>56.69</v>
      </c>
      <c r="Q208" s="577">
        <v>0.5</v>
      </c>
      <c r="R208" s="572">
        <v>1</v>
      </c>
      <c r="S208" s="577">
        <v>0.5</v>
      </c>
      <c r="T208" s="576">
        <v>0.5</v>
      </c>
      <c r="U208" s="578">
        <v>0.33333333333333331</v>
      </c>
    </row>
    <row r="209" spans="1:21" ht="14.4" customHeight="1" x14ac:dyDescent="0.3">
      <c r="A209" s="571">
        <v>29</v>
      </c>
      <c r="B209" s="572" t="s">
        <v>486</v>
      </c>
      <c r="C209" s="572">
        <v>89301292</v>
      </c>
      <c r="D209" s="573" t="s">
        <v>1564</v>
      </c>
      <c r="E209" s="574" t="s">
        <v>776</v>
      </c>
      <c r="F209" s="572" t="s">
        <v>769</v>
      </c>
      <c r="G209" s="572" t="s">
        <v>1187</v>
      </c>
      <c r="H209" s="572" t="s">
        <v>487</v>
      </c>
      <c r="I209" s="572" t="s">
        <v>1188</v>
      </c>
      <c r="J209" s="572" t="s">
        <v>1189</v>
      </c>
      <c r="K209" s="572" t="s">
        <v>1190</v>
      </c>
      <c r="L209" s="575">
        <v>0</v>
      </c>
      <c r="M209" s="575">
        <v>0</v>
      </c>
      <c r="N209" s="572">
        <v>1</v>
      </c>
      <c r="O209" s="576">
        <v>1</v>
      </c>
      <c r="P209" s="575">
        <v>0</v>
      </c>
      <c r="Q209" s="577"/>
      <c r="R209" s="572">
        <v>1</v>
      </c>
      <c r="S209" s="577">
        <v>1</v>
      </c>
      <c r="T209" s="576">
        <v>1</v>
      </c>
      <c r="U209" s="578">
        <v>1</v>
      </c>
    </row>
    <row r="210" spans="1:21" ht="14.4" customHeight="1" x14ac:dyDescent="0.3">
      <c r="A210" s="571">
        <v>29</v>
      </c>
      <c r="B210" s="572" t="s">
        <v>486</v>
      </c>
      <c r="C210" s="572">
        <v>89301292</v>
      </c>
      <c r="D210" s="573" t="s">
        <v>1564</v>
      </c>
      <c r="E210" s="574" t="s">
        <v>776</v>
      </c>
      <c r="F210" s="572" t="s">
        <v>769</v>
      </c>
      <c r="G210" s="572" t="s">
        <v>1191</v>
      </c>
      <c r="H210" s="572" t="s">
        <v>487</v>
      </c>
      <c r="I210" s="572" t="s">
        <v>1192</v>
      </c>
      <c r="J210" s="572" t="s">
        <v>1193</v>
      </c>
      <c r="K210" s="572" t="s">
        <v>1194</v>
      </c>
      <c r="L210" s="575">
        <v>92.91</v>
      </c>
      <c r="M210" s="575">
        <v>278.73</v>
      </c>
      <c r="N210" s="572">
        <v>3</v>
      </c>
      <c r="O210" s="576">
        <v>2</v>
      </c>
      <c r="P210" s="575">
        <v>278.73</v>
      </c>
      <c r="Q210" s="577">
        <v>1</v>
      </c>
      <c r="R210" s="572">
        <v>3</v>
      </c>
      <c r="S210" s="577">
        <v>1</v>
      </c>
      <c r="T210" s="576">
        <v>2</v>
      </c>
      <c r="U210" s="578">
        <v>1</v>
      </c>
    </row>
    <row r="211" spans="1:21" ht="14.4" customHeight="1" x14ac:dyDescent="0.3">
      <c r="A211" s="571">
        <v>29</v>
      </c>
      <c r="B211" s="572" t="s">
        <v>486</v>
      </c>
      <c r="C211" s="572">
        <v>89301292</v>
      </c>
      <c r="D211" s="573" t="s">
        <v>1564</v>
      </c>
      <c r="E211" s="574" t="s">
        <v>776</v>
      </c>
      <c r="F211" s="572" t="s">
        <v>769</v>
      </c>
      <c r="G211" s="572" t="s">
        <v>895</v>
      </c>
      <c r="H211" s="572" t="s">
        <v>487</v>
      </c>
      <c r="I211" s="572" t="s">
        <v>537</v>
      </c>
      <c r="J211" s="572" t="s">
        <v>896</v>
      </c>
      <c r="K211" s="572" t="s">
        <v>897</v>
      </c>
      <c r="L211" s="575">
        <v>0</v>
      </c>
      <c r="M211" s="575">
        <v>0</v>
      </c>
      <c r="N211" s="572">
        <v>3</v>
      </c>
      <c r="O211" s="576">
        <v>2</v>
      </c>
      <c r="P211" s="575">
        <v>0</v>
      </c>
      <c r="Q211" s="577"/>
      <c r="R211" s="572">
        <v>2</v>
      </c>
      <c r="S211" s="577">
        <v>0.66666666666666663</v>
      </c>
      <c r="T211" s="576">
        <v>1.5</v>
      </c>
      <c r="U211" s="578">
        <v>0.75</v>
      </c>
    </row>
    <row r="212" spans="1:21" ht="14.4" customHeight="1" x14ac:dyDescent="0.3">
      <c r="A212" s="571">
        <v>29</v>
      </c>
      <c r="B212" s="572" t="s">
        <v>486</v>
      </c>
      <c r="C212" s="572">
        <v>89301292</v>
      </c>
      <c r="D212" s="573" t="s">
        <v>1564</v>
      </c>
      <c r="E212" s="574" t="s">
        <v>776</v>
      </c>
      <c r="F212" s="572" t="s">
        <v>769</v>
      </c>
      <c r="G212" s="572" t="s">
        <v>898</v>
      </c>
      <c r="H212" s="572" t="s">
        <v>487</v>
      </c>
      <c r="I212" s="572" t="s">
        <v>705</v>
      </c>
      <c r="J212" s="572" t="s">
        <v>706</v>
      </c>
      <c r="K212" s="572" t="s">
        <v>899</v>
      </c>
      <c r="L212" s="575">
        <v>314.69</v>
      </c>
      <c r="M212" s="575">
        <v>1258.76</v>
      </c>
      <c r="N212" s="572">
        <v>4</v>
      </c>
      <c r="O212" s="576">
        <v>3</v>
      </c>
      <c r="P212" s="575">
        <v>1258.76</v>
      </c>
      <c r="Q212" s="577">
        <v>1</v>
      </c>
      <c r="R212" s="572">
        <v>4</v>
      </c>
      <c r="S212" s="577">
        <v>1</v>
      </c>
      <c r="T212" s="576">
        <v>3</v>
      </c>
      <c r="U212" s="578">
        <v>1</v>
      </c>
    </row>
    <row r="213" spans="1:21" ht="14.4" customHeight="1" x14ac:dyDescent="0.3">
      <c r="A213" s="571">
        <v>29</v>
      </c>
      <c r="B213" s="572" t="s">
        <v>486</v>
      </c>
      <c r="C213" s="572">
        <v>89301292</v>
      </c>
      <c r="D213" s="573" t="s">
        <v>1564</v>
      </c>
      <c r="E213" s="574" t="s">
        <v>776</v>
      </c>
      <c r="F213" s="572" t="s">
        <v>769</v>
      </c>
      <c r="G213" s="572" t="s">
        <v>898</v>
      </c>
      <c r="H213" s="572" t="s">
        <v>487</v>
      </c>
      <c r="I213" s="572" t="s">
        <v>705</v>
      </c>
      <c r="J213" s="572" t="s">
        <v>706</v>
      </c>
      <c r="K213" s="572" t="s">
        <v>899</v>
      </c>
      <c r="L213" s="575">
        <v>302.42</v>
      </c>
      <c r="M213" s="575">
        <v>1209.68</v>
      </c>
      <c r="N213" s="572">
        <v>4</v>
      </c>
      <c r="O213" s="576">
        <v>3.5</v>
      </c>
      <c r="P213" s="575">
        <v>907.26</v>
      </c>
      <c r="Q213" s="577">
        <v>0.75</v>
      </c>
      <c r="R213" s="572">
        <v>3</v>
      </c>
      <c r="S213" s="577">
        <v>0.75</v>
      </c>
      <c r="T213" s="576">
        <v>3</v>
      </c>
      <c r="U213" s="578">
        <v>0.8571428571428571</v>
      </c>
    </row>
    <row r="214" spans="1:21" ht="14.4" customHeight="1" x14ac:dyDescent="0.3">
      <c r="A214" s="571">
        <v>29</v>
      </c>
      <c r="B214" s="572" t="s">
        <v>486</v>
      </c>
      <c r="C214" s="572">
        <v>89301292</v>
      </c>
      <c r="D214" s="573" t="s">
        <v>1564</v>
      </c>
      <c r="E214" s="574" t="s">
        <v>776</v>
      </c>
      <c r="F214" s="572" t="s">
        <v>769</v>
      </c>
      <c r="G214" s="572" t="s">
        <v>1195</v>
      </c>
      <c r="H214" s="572" t="s">
        <v>487</v>
      </c>
      <c r="I214" s="572" t="s">
        <v>1196</v>
      </c>
      <c r="J214" s="572" t="s">
        <v>1197</v>
      </c>
      <c r="K214" s="572" t="s">
        <v>1198</v>
      </c>
      <c r="L214" s="575">
        <v>194.73</v>
      </c>
      <c r="M214" s="575">
        <v>194.73</v>
      </c>
      <c r="N214" s="572">
        <v>1</v>
      </c>
      <c r="O214" s="576">
        <v>1</v>
      </c>
      <c r="P214" s="575">
        <v>194.73</v>
      </c>
      <c r="Q214" s="577">
        <v>1</v>
      </c>
      <c r="R214" s="572">
        <v>1</v>
      </c>
      <c r="S214" s="577">
        <v>1</v>
      </c>
      <c r="T214" s="576">
        <v>1</v>
      </c>
      <c r="U214" s="578">
        <v>1</v>
      </c>
    </row>
    <row r="215" spans="1:21" ht="14.4" customHeight="1" x14ac:dyDescent="0.3">
      <c r="A215" s="571">
        <v>29</v>
      </c>
      <c r="B215" s="572" t="s">
        <v>486</v>
      </c>
      <c r="C215" s="572">
        <v>89301292</v>
      </c>
      <c r="D215" s="573" t="s">
        <v>1564</v>
      </c>
      <c r="E215" s="574" t="s">
        <v>776</v>
      </c>
      <c r="F215" s="572" t="s">
        <v>769</v>
      </c>
      <c r="G215" s="572" t="s">
        <v>1199</v>
      </c>
      <c r="H215" s="572" t="s">
        <v>487</v>
      </c>
      <c r="I215" s="572" t="s">
        <v>1200</v>
      </c>
      <c r="J215" s="572" t="s">
        <v>548</v>
      </c>
      <c r="K215" s="572" t="s">
        <v>1201</v>
      </c>
      <c r="L215" s="575">
        <v>57.85</v>
      </c>
      <c r="M215" s="575">
        <v>57.85</v>
      </c>
      <c r="N215" s="572">
        <v>1</v>
      </c>
      <c r="O215" s="576">
        <v>0.5</v>
      </c>
      <c r="P215" s="575">
        <v>57.85</v>
      </c>
      <c r="Q215" s="577">
        <v>1</v>
      </c>
      <c r="R215" s="572">
        <v>1</v>
      </c>
      <c r="S215" s="577">
        <v>1</v>
      </c>
      <c r="T215" s="576">
        <v>0.5</v>
      </c>
      <c r="U215" s="578">
        <v>1</v>
      </c>
    </row>
    <row r="216" spans="1:21" ht="14.4" customHeight="1" x14ac:dyDescent="0.3">
      <c r="A216" s="571">
        <v>29</v>
      </c>
      <c r="B216" s="572" t="s">
        <v>486</v>
      </c>
      <c r="C216" s="572">
        <v>89301292</v>
      </c>
      <c r="D216" s="573" t="s">
        <v>1564</v>
      </c>
      <c r="E216" s="574" t="s">
        <v>776</v>
      </c>
      <c r="F216" s="572" t="s">
        <v>769</v>
      </c>
      <c r="G216" s="572" t="s">
        <v>1041</v>
      </c>
      <c r="H216" s="572" t="s">
        <v>686</v>
      </c>
      <c r="I216" s="572" t="s">
        <v>1084</v>
      </c>
      <c r="J216" s="572" t="s">
        <v>1085</v>
      </c>
      <c r="K216" s="572" t="s">
        <v>1086</v>
      </c>
      <c r="L216" s="575">
        <v>32.74</v>
      </c>
      <c r="M216" s="575">
        <v>32.74</v>
      </c>
      <c r="N216" s="572">
        <v>1</v>
      </c>
      <c r="O216" s="576">
        <v>1</v>
      </c>
      <c r="P216" s="575"/>
      <c r="Q216" s="577">
        <v>0</v>
      </c>
      <c r="R216" s="572"/>
      <c r="S216" s="577">
        <v>0</v>
      </c>
      <c r="T216" s="576"/>
      <c r="U216" s="578">
        <v>0</v>
      </c>
    </row>
    <row r="217" spans="1:21" ht="14.4" customHeight="1" x14ac:dyDescent="0.3">
      <c r="A217" s="571">
        <v>29</v>
      </c>
      <c r="B217" s="572" t="s">
        <v>486</v>
      </c>
      <c r="C217" s="572">
        <v>89301292</v>
      </c>
      <c r="D217" s="573" t="s">
        <v>1564</v>
      </c>
      <c r="E217" s="574" t="s">
        <v>776</v>
      </c>
      <c r="F217" s="572" t="s">
        <v>769</v>
      </c>
      <c r="G217" s="572" t="s">
        <v>908</v>
      </c>
      <c r="H217" s="572" t="s">
        <v>487</v>
      </c>
      <c r="I217" s="572" t="s">
        <v>909</v>
      </c>
      <c r="J217" s="572" t="s">
        <v>910</v>
      </c>
      <c r="K217" s="572" t="s">
        <v>911</v>
      </c>
      <c r="L217" s="575">
        <v>51.44</v>
      </c>
      <c r="M217" s="575">
        <v>205.76</v>
      </c>
      <c r="N217" s="572">
        <v>4</v>
      </c>
      <c r="O217" s="576">
        <v>4</v>
      </c>
      <c r="P217" s="575">
        <v>154.32</v>
      </c>
      <c r="Q217" s="577">
        <v>0.75</v>
      </c>
      <c r="R217" s="572">
        <v>3</v>
      </c>
      <c r="S217" s="577">
        <v>0.75</v>
      </c>
      <c r="T217" s="576">
        <v>3</v>
      </c>
      <c r="U217" s="578">
        <v>0.75</v>
      </c>
    </row>
    <row r="218" spans="1:21" ht="14.4" customHeight="1" x14ac:dyDescent="0.3">
      <c r="A218" s="571">
        <v>29</v>
      </c>
      <c r="B218" s="572" t="s">
        <v>486</v>
      </c>
      <c r="C218" s="572">
        <v>89301292</v>
      </c>
      <c r="D218" s="573" t="s">
        <v>1564</v>
      </c>
      <c r="E218" s="574" t="s">
        <v>776</v>
      </c>
      <c r="F218" s="572" t="s">
        <v>769</v>
      </c>
      <c r="G218" s="572" t="s">
        <v>908</v>
      </c>
      <c r="H218" s="572" t="s">
        <v>487</v>
      </c>
      <c r="I218" s="572" t="s">
        <v>1202</v>
      </c>
      <c r="J218" s="572" t="s">
        <v>910</v>
      </c>
      <c r="K218" s="572" t="s">
        <v>1203</v>
      </c>
      <c r="L218" s="575">
        <v>154.33000000000001</v>
      </c>
      <c r="M218" s="575">
        <v>3086.6</v>
      </c>
      <c r="N218" s="572">
        <v>20</v>
      </c>
      <c r="O218" s="576">
        <v>17</v>
      </c>
      <c r="P218" s="575">
        <v>1543.3</v>
      </c>
      <c r="Q218" s="577">
        <v>0.5</v>
      </c>
      <c r="R218" s="572">
        <v>10</v>
      </c>
      <c r="S218" s="577">
        <v>0.5</v>
      </c>
      <c r="T218" s="576">
        <v>7.5</v>
      </c>
      <c r="U218" s="578">
        <v>0.44117647058823528</v>
      </c>
    </row>
    <row r="219" spans="1:21" ht="14.4" customHeight="1" x14ac:dyDescent="0.3">
      <c r="A219" s="571">
        <v>29</v>
      </c>
      <c r="B219" s="572" t="s">
        <v>486</v>
      </c>
      <c r="C219" s="572">
        <v>89301292</v>
      </c>
      <c r="D219" s="573" t="s">
        <v>1564</v>
      </c>
      <c r="E219" s="574" t="s">
        <v>776</v>
      </c>
      <c r="F219" s="572" t="s">
        <v>769</v>
      </c>
      <c r="G219" s="572" t="s">
        <v>908</v>
      </c>
      <c r="H219" s="572" t="s">
        <v>487</v>
      </c>
      <c r="I219" s="572" t="s">
        <v>1202</v>
      </c>
      <c r="J219" s="572" t="s">
        <v>910</v>
      </c>
      <c r="K219" s="572" t="s">
        <v>1203</v>
      </c>
      <c r="L219" s="575">
        <v>78.64</v>
      </c>
      <c r="M219" s="575">
        <v>235.92000000000002</v>
      </c>
      <c r="N219" s="572">
        <v>3</v>
      </c>
      <c r="O219" s="576">
        <v>1.5</v>
      </c>
      <c r="P219" s="575">
        <v>157.28</v>
      </c>
      <c r="Q219" s="577">
        <v>0.66666666666666663</v>
      </c>
      <c r="R219" s="572">
        <v>2</v>
      </c>
      <c r="S219" s="577">
        <v>0.66666666666666663</v>
      </c>
      <c r="T219" s="576">
        <v>1</v>
      </c>
      <c r="U219" s="578">
        <v>0.66666666666666663</v>
      </c>
    </row>
    <row r="220" spans="1:21" ht="14.4" customHeight="1" x14ac:dyDescent="0.3">
      <c r="A220" s="571">
        <v>29</v>
      </c>
      <c r="B220" s="572" t="s">
        <v>486</v>
      </c>
      <c r="C220" s="572">
        <v>89301292</v>
      </c>
      <c r="D220" s="573" t="s">
        <v>1564</v>
      </c>
      <c r="E220" s="574" t="s">
        <v>776</v>
      </c>
      <c r="F220" s="572" t="s">
        <v>770</v>
      </c>
      <c r="G220" s="572" t="s">
        <v>922</v>
      </c>
      <c r="H220" s="572" t="s">
        <v>487</v>
      </c>
      <c r="I220" s="572" t="s">
        <v>928</v>
      </c>
      <c r="J220" s="572" t="s">
        <v>924</v>
      </c>
      <c r="K220" s="572" t="s">
        <v>931</v>
      </c>
      <c r="L220" s="575">
        <v>410</v>
      </c>
      <c r="M220" s="575">
        <v>8200</v>
      </c>
      <c r="N220" s="572">
        <v>20</v>
      </c>
      <c r="O220" s="576">
        <v>10</v>
      </c>
      <c r="P220" s="575">
        <v>6560</v>
      </c>
      <c r="Q220" s="577">
        <v>0.8</v>
      </c>
      <c r="R220" s="572">
        <v>16</v>
      </c>
      <c r="S220" s="577">
        <v>0.8</v>
      </c>
      <c r="T220" s="576">
        <v>8</v>
      </c>
      <c r="U220" s="578">
        <v>0.8</v>
      </c>
    </row>
    <row r="221" spans="1:21" ht="14.4" customHeight="1" x14ac:dyDescent="0.3">
      <c r="A221" s="571">
        <v>29</v>
      </c>
      <c r="B221" s="572" t="s">
        <v>486</v>
      </c>
      <c r="C221" s="572">
        <v>89301292</v>
      </c>
      <c r="D221" s="573" t="s">
        <v>1564</v>
      </c>
      <c r="E221" s="574" t="s">
        <v>776</v>
      </c>
      <c r="F221" s="572" t="s">
        <v>770</v>
      </c>
      <c r="G221" s="572" t="s">
        <v>922</v>
      </c>
      <c r="H221" s="572" t="s">
        <v>487</v>
      </c>
      <c r="I221" s="572" t="s">
        <v>1204</v>
      </c>
      <c r="J221" s="572" t="s">
        <v>1205</v>
      </c>
      <c r="K221" s="572" t="s">
        <v>1206</v>
      </c>
      <c r="L221" s="575">
        <v>566</v>
      </c>
      <c r="M221" s="575">
        <v>2264</v>
      </c>
      <c r="N221" s="572">
        <v>4</v>
      </c>
      <c r="O221" s="576">
        <v>2</v>
      </c>
      <c r="P221" s="575">
        <v>2264</v>
      </c>
      <c r="Q221" s="577">
        <v>1</v>
      </c>
      <c r="R221" s="572">
        <v>4</v>
      </c>
      <c r="S221" s="577">
        <v>1</v>
      </c>
      <c r="T221" s="576">
        <v>2</v>
      </c>
      <c r="U221" s="578">
        <v>1</v>
      </c>
    </row>
    <row r="222" spans="1:21" ht="14.4" customHeight="1" x14ac:dyDescent="0.3">
      <c r="A222" s="571">
        <v>29</v>
      </c>
      <c r="B222" s="572" t="s">
        <v>486</v>
      </c>
      <c r="C222" s="572">
        <v>89301292</v>
      </c>
      <c r="D222" s="573" t="s">
        <v>1564</v>
      </c>
      <c r="E222" s="574" t="s">
        <v>776</v>
      </c>
      <c r="F222" s="572" t="s">
        <v>770</v>
      </c>
      <c r="G222" s="572" t="s">
        <v>1207</v>
      </c>
      <c r="H222" s="572" t="s">
        <v>487</v>
      </c>
      <c r="I222" s="572" t="s">
        <v>1208</v>
      </c>
      <c r="J222" s="572" t="s">
        <v>1209</v>
      </c>
      <c r="K222" s="572" t="s">
        <v>1210</v>
      </c>
      <c r="L222" s="575">
        <v>0</v>
      </c>
      <c r="M222" s="575">
        <v>0</v>
      </c>
      <c r="N222" s="572">
        <v>1</v>
      </c>
      <c r="O222" s="576">
        <v>1</v>
      </c>
      <c r="P222" s="575"/>
      <c r="Q222" s="577"/>
      <c r="R222" s="572"/>
      <c r="S222" s="577">
        <v>0</v>
      </c>
      <c r="T222" s="576"/>
      <c r="U222" s="578">
        <v>0</v>
      </c>
    </row>
    <row r="223" spans="1:21" ht="14.4" customHeight="1" x14ac:dyDescent="0.3">
      <c r="A223" s="571">
        <v>29</v>
      </c>
      <c r="B223" s="572" t="s">
        <v>486</v>
      </c>
      <c r="C223" s="572">
        <v>89301292</v>
      </c>
      <c r="D223" s="573" t="s">
        <v>1564</v>
      </c>
      <c r="E223" s="574" t="s">
        <v>776</v>
      </c>
      <c r="F223" s="572" t="s">
        <v>770</v>
      </c>
      <c r="G223" s="572" t="s">
        <v>932</v>
      </c>
      <c r="H223" s="572" t="s">
        <v>487</v>
      </c>
      <c r="I223" s="572" t="s">
        <v>942</v>
      </c>
      <c r="J223" s="572" t="s">
        <v>940</v>
      </c>
      <c r="K223" s="572" t="s">
        <v>943</v>
      </c>
      <c r="L223" s="575">
        <v>175.15</v>
      </c>
      <c r="M223" s="575">
        <v>2101.8000000000002</v>
      </c>
      <c r="N223" s="572">
        <v>12</v>
      </c>
      <c r="O223" s="576">
        <v>6</v>
      </c>
      <c r="P223" s="575">
        <v>700.6</v>
      </c>
      <c r="Q223" s="577">
        <v>0.33333333333333331</v>
      </c>
      <c r="R223" s="572">
        <v>4</v>
      </c>
      <c r="S223" s="577">
        <v>0.33333333333333331</v>
      </c>
      <c r="T223" s="576">
        <v>2</v>
      </c>
      <c r="U223" s="578">
        <v>0.33333333333333331</v>
      </c>
    </row>
    <row r="224" spans="1:21" ht="14.4" customHeight="1" x14ac:dyDescent="0.3">
      <c r="A224" s="571">
        <v>29</v>
      </c>
      <c r="B224" s="572" t="s">
        <v>486</v>
      </c>
      <c r="C224" s="572">
        <v>89301292</v>
      </c>
      <c r="D224" s="573" t="s">
        <v>1564</v>
      </c>
      <c r="E224" s="574" t="s">
        <v>776</v>
      </c>
      <c r="F224" s="572" t="s">
        <v>770</v>
      </c>
      <c r="G224" s="572" t="s">
        <v>932</v>
      </c>
      <c r="H224" s="572" t="s">
        <v>487</v>
      </c>
      <c r="I224" s="572" t="s">
        <v>944</v>
      </c>
      <c r="J224" s="572" t="s">
        <v>940</v>
      </c>
      <c r="K224" s="572" t="s">
        <v>945</v>
      </c>
      <c r="L224" s="575">
        <v>200</v>
      </c>
      <c r="M224" s="575">
        <v>800</v>
      </c>
      <c r="N224" s="572">
        <v>4</v>
      </c>
      <c r="O224" s="576">
        <v>2</v>
      </c>
      <c r="P224" s="575">
        <v>800</v>
      </c>
      <c r="Q224" s="577">
        <v>1</v>
      </c>
      <c r="R224" s="572">
        <v>4</v>
      </c>
      <c r="S224" s="577">
        <v>1</v>
      </c>
      <c r="T224" s="576">
        <v>2</v>
      </c>
      <c r="U224" s="578">
        <v>1</v>
      </c>
    </row>
    <row r="225" spans="1:21" ht="14.4" customHeight="1" x14ac:dyDescent="0.3">
      <c r="A225" s="571">
        <v>29</v>
      </c>
      <c r="B225" s="572" t="s">
        <v>486</v>
      </c>
      <c r="C225" s="572">
        <v>89301292</v>
      </c>
      <c r="D225" s="573" t="s">
        <v>1564</v>
      </c>
      <c r="E225" s="574" t="s">
        <v>776</v>
      </c>
      <c r="F225" s="572" t="s">
        <v>770</v>
      </c>
      <c r="G225" s="572" t="s">
        <v>932</v>
      </c>
      <c r="H225" s="572" t="s">
        <v>487</v>
      </c>
      <c r="I225" s="572" t="s">
        <v>949</v>
      </c>
      <c r="J225" s="572" t="s">
        <v>947</v>
      </c>
      <c r="K225" s="572" t="s">
        <v>950</v>
      </c>
      <c r="L225" s="575">
        <v>156</v>
      </c>
      <c r="M225" s="575">
        <v>312</v>
      </c>
      <c r="N225" s="572">
        <v>2</v>
      </c>
      <c r="O225" s="576">
        <v>1</v>
      </c>
      <c r="P225" s="575"/>
      <c r="Q225" s="577">
        <v>0</v>
      </c>
      <c r="R225" s="572"/>
      <c r="S225" s="577">
        <v>0</v>
      </c>
      <c r="T225" s="576"/>
      <c r="U225" s="578">
        <v>0</v>
      </c>
    </row>
    <row r="226" spans="1:21" ht="14.4" customHeight="1" x14ac:dyDescent="0.3">
      <c r="A226" s="571">
        <v>29</v>
      </c>
      <c r="B226" s="572" t="s">
        <v>486</v>
      </c>
      <c r="C226" s="572">
        <v>89301292</v>
      </c>
      <c r="D226" s="573" t="s">
        <v>1564</v>
      </c>
      <c r="E226" s="574" t="s">
        <v>776</v>
      </c>
      <c r="F226" s="572" t="s">
        <v>770</v>
      </c>
      <c r="G226" s="572" t="s">
        <v>932</v>
      </c>
      <c r="H226" s="572" t="s">
        <v>487</v>
      </c>
      <c r="I226" s="572" t="s">
        <v>951</v>
      </c>
      <c r="J226" s="572" t="s">
        <v>952</v>
      </c>
      <c r="K226" s="572" t="s">
        <v>953</v>
      </c>
      <c r="L226" s="575">
        <v>841.47</v>
      </c>
      <c r="M226" s="575">
        <v>5048.82</v>
      </c>
      <c r="N226" s="572">
        <v>6</v>
      </c>
      <c r="O226" s="576">
        <v>3</v>
      </c>
      <c r="P226" s="575">
        <v>1682.94</v>
      </c>
      <c r="Q226" s="577">
        <v>0.33333333333333337</v>
      </c>
      <c r="R226" s="572">
        <v>2</v>
      </c>
      <c r="S226" s="577">
        <v>0.33333333333333331</v>
      </c>
      <c r="T226" s="576">
        <v>1</v>
      </c>
      <c r="U226" s="578">
        <v>0.33333333333333331</v>
      </c>
    </row>
    <row r="227" spans="1:21" ht="14.4" customHeight="1" x14ac:dyDescent="0.3">
      <c r="A227" s="571">
        <v>29</v>
      </c>
      <c r="B227" s="572" t="s">
        <v>486</v>
      </c>
      <c r="C227" s="572">
        <v>89301292</v>
      </c>
      <c r="D227" s="573" t="s">
        <v>1564</v>
      </c>
      <c r="E227" s="574" t="s">
        <v>776</v>
      </c>
      <c r="F227" s="572" t="s">
        <v>770</v>
      </c>
      <c r="G227" s="572" t="s">
        <v>932</v>
      </c>
      <c r="H227" s="572" t="s">
        <v>487</v>
      </c>
      <c r="I227" s="572" t="s">
        <v>954</v>
      </c>
      <c r="J227" s="572" t="s">
        <v>952</v>
      </c>
      <c r="K227" s="572" t="s">
        <v>955</v>
      </c>
      <c r="L227" s="575">
        <v>886.35</v>
      </c>
      <c r="M227" s="575">
        <v>3545.4</v>
      </c>
      <c r="N227" s="572">
        <v>4</v>
      </c>
      <c r="O227" s="576">
        <v>2</v>
      </c>
      <c r="P227" s="575">
        <v>1772.7</v>
      </c>
      <c r="Q227" s="577">
        <v>0.5</v>
      </c>
      <c r="R227" s="572">
        <v>2</v>
      </c>
      <c r="S227" s="577">
        <v>0.5</v>
      </c>
      <c r="T227" s="576">
        <v>1</v>
      </c>
      <c r="U227" s="578">
        <v>0.5</v>
      </c>
    </row>
    <row r="228" spans="1:21" ht="14.4" customHeight="1" x14ac:dyDescent="0.3">
      <c r="A228" s="571">
        <v>29</v>
      </c>
      <c r="B228" s="572" t="s">
        <v>486</v>
      </c>
      <c r="C228" s="572">
        <v>89301292</v>
      </c>
      <c r="D228" s="573" t="s">
        <v>1564</v>
      </c>
      <c r="E228" s="574" t="s">
        <v>776</v>
      </c>
      <c r="F228" s="572" t="s">
        <v>770</v>
      </c>
      <c r="G228" s="572" t="s">
        <v>932</v>
      </c>
      <c r="H228" s="572" t="s">
        <v>487</v>
      </c>
      <c r="I228" s="572" t="s">
        <v>1045</v>
      </c>
      <c r="J228" s="572" t="s">
        <v>1046</v>
      </c>
      <c r="K228" s="572" t="s">
        <v>1047</v>
      </c>
      <c r="L228" s="575">
        <v>187.58</v>
      </c>
      <c r="M228" s="575">
        <v>187.58</v>
      </c>
      <c r="N228" s="572">
        <v>1</v>
      </c>
      <c r="O228" s="576">
        <v>1</v>
      </c>
      <c r="P228" s="575">
        <v>187.58</v>
      </c>
      <c r="Q228" s="577">
        <v>1</v>
      </c>
      <c r="R228" s="572">
        <v>1</v>
      </c>
      <c r="S228" s="577">
        <v>1</v>
      </c>
      <c r="T228" s="576">
        <v>1</v>
      </c>
      <c r="U228" s="578">
        <v>1</v>
      </c>
    </row>
    <row r="229" spans="1:21" ht="14.4" customHeight="1" x14ac:dyDescent="0.3">
      <c r="A229" s="571">
        <v>29</v>
      </c>
      <c r="B229" s="572" t="s">
        <v>486</v>
      </c>
      <c r="C229" s="572">
        <v>89301292</v>
      </c>
      <c r="D229" s="573" t="s">
        <v>1564</v>
      </c>
      <c r="E229" s="574" t="s">
        <v>776</v>
      </c>
      <c r="F229" s="572" t="s">
        <v>770</v>
      </c>
      <c r="G229" s="572" t="s">
        <v>932</v>
      </c>
      <c r="H229" s="572" t="s">
        <v>487</v>
      </c>
      <c r="I229" s="572" t="s">
        <v>1211</v>
      </c>
      <c r="J229" s="572" t="s">
        <v>1212</v>
      </c>
      <c r="K229" s="572" t="s">
        <v>1047</v>
      </c>
      <c r="L229" s="575">
        <v>1512.58</v>
      </c>
      <c r="M229" s="575">
        <v>1512.58</v>
      </c>
      <c r="N229" s="572">
        <v>1</v>
      </c>
      <c r="O229" s="576">
        <v>1</v>
      </c>
      <c r="P229" s="575"/>
      <c r="Q229" s="577">
        <v>0</v>
      </c>
      <c r="R229" s="572"/>
      <c r="S229" s="577">
        <v>0</v>
      </c>
      <c r="T229" s="576"/>
      <c r="U229" s="578">
        <v>0</v>
      </c>
    </row>
    <row r="230" spans="1:21" ht="14.4" customHeight="1" x14ac:dyDescent="0.3">
      <c r="A230" s="571">
        <v>29</v>
      </c>
      <c r="B230" s="572" t="s">
        <v>486</v>
      </c>
      <c r="C230" s="572">
        <v>89301292</v>
      </c>
      <c r="D230" s="573" t="s">
        <v>1564</v>
      </c>
      <c r="E230" s="574" t="s">
        <v>776</v>
      </c>
      <c r="F230" s="572" t="s">
        <v>770</v>
      </c>
      <c r="G230" s="572" t="s">
        <v>932</v>
      </c>
      <c r="H230" s="572" t="s">
        <v>487</v>
      </c>
      <c r="I230" s="572" t="s">
        <v>963</v>
      </c>
      <c r="J230" s="572" t="s">
        <v>964</v>
      </c>
      <c r="K230" s="572" t="s">
        <v>965</v>
      </c>
      <c r="L230" s="575">
        <v>326.45</v>
      </c>
      <c r="M230" s="575">
        <v>1305.8</v>
      </c>
      <c r="N230" s="572">
        <v>4</v>
      </c>
      <c r="O230" s="576">
        <v>2</v>
      </c>
      <c r="P230" s="575"/>
      <c r="Q230" s="577">
        <v>0</v>
      </c>
      <c r="R230" s="572"/>
      <c r="S230" s="577">
        <v>0</v>
      </c>
      <c r="T230" s="576"/>
      <c r="U230" s="578">
        <v>0</v>
      </c>
    </row>
    <row r="231" spans="1:21" ht="14.4" customHeight="1" x14ac:dyDescent="0.3">
      <c r="A231" s="571">
        <v>29</v>
      </c>
      <c r="B231" s="572" t="s">
        <v>486</v>
      </c>
      <c r="C231" s="572">
        <v>89301292</v>
      </c>
      <c r="D231" s="573" t="s">
        <v>1564</v>
      </c>
      <c r="E231" s="574" t="s">
        <v>776</v>
      </c>
      <c r="F231" s="572" t="s">
        <v>770</v>
      </c>
      <c r="G231" s="572" t="s">
        <v>981</v>
      </c>
      <c r="H231" s="572" t="s">
        <v>487</v>
      </c>
      <c r="I231" s="572" t="s">
        <v>1056</v>
      </c>
      <c r="J231" s="572" t="s">
        <v>992</v>
      </c>
      <c r="K231" s="572" t="s">
        <v>1057</v>
      </c>
      <c r="L231" s="575">
        <v>58.5</v>
      </c>
      <c r="M231" s="575">
        <v>58.5</v>
      </c>
      <c r="N231" s="572">
        <v>1</v>
      </c>
      <c r="O231" s="576">
        <v>1</v>
      </c>
      <c r="P231" s="575"/>
      <c r="Q231" s="577">
        <v>0</v>
      </c>
      <c r="R231" s="572"/>
      <c r="S231" s="577">
        <v>0</v>
      </c>
      <c r="T231" s="576"/>
      <c r="U231" s="578">
        <v>0</v>
      </c>
    </row>
    <row r="232" spans="1:21" ht="14.4" customHeight="1" x14ac:dyDescent="0.3">
      <c r="A232" s="571">
        <v>29</v>
      </c>
      <c r="B232" s="572" t="s">
        <v>486</v>
      </c>
      <c r="C232" s="572">
        <v>89301292</v>
      </c>
      <c r="D232" s="573" t="s">
        <v>1564</v>
      </c>
      <c r="E232" s="574" t="s">
        <v>776</v>
      </c>
      <c r="F232" s="572" t="s">
        <v>770</v>
      </c>
      <c r="G232" s="572" t="s">
        <v>981</v>
      </c>
      <c r="H232" s="572" t="s">
        <v>487</v>
      </c>
      <c r="I232" s="572" t="s">
        <v>1213</v>
      </c>
      <c r="J232" s="572" t="s">
        <v>1214</v>
      </c>
      <c r="K232" s="572" t="s">
        <v>1215</v>
      </c>
      <c r="L232" s="575">
        <v>250</v>
      </c>
      <c r="M232" s="575">
        <v>250</v>
      </c>
      <c r="N232" s="572">
        <v>1</v>
      </c>
      <c r="O232" s="576">
        <v>1</v>
      </c>
      <c r="P232" s="575">
        <v>250</v>
      </c>
      <c r="Q232" s="577">
        <v>1</v>
      </c>
      <c r="R232" s="572">
        <v>1</v>
      </c>
      <c r="S232" s="577">
        <v>1</v>
      </c>
      <c r="T232" s="576">
        <v>1</v>
      </c>
      <c r="U232" s="578">
        <v>1</v>
      </c>
    </row>
    <row r="233" spans="1:21" ht="14.4" customHeight="1" x14ac:dyDescent="0.3">
      <c r="A233" s="571">
        <v>29</v>
      </c>
      <c r="B233" s="572" t="s">
        <v>486</v>
      </c>
      <c r="C233" s="572">
        <v>89301292</v>
      </c>
      <c r="D233" s="573" t="s">
        <v>1564</v>
      </c>
      <c r="E233" s="574" t="s">
        <v>776</v>
      </c>
      <c r="F233" s="572" t="s">
        <v>770</v>
      </c>
      <c r="G233" s="572" t="s">
        <v>981</v>
      </c>
      <c r="H233" s="572" t="s">
        <v>487</v>
      </c>
      <c r="I233" s="572" t="s">
        <v>1216</v>
      </c>
      <c r="J233" s="572" t="s">
        <v>1217</v>
      </c>
      <c r="K233" s="572"/>
      <c r="L233" s="575">
        <v>80.349999999999994</v>
      </c>
      <c r="M233" s="575">
        <v>80.349999999999994</v>
      </c>
      <c r="N233" s="572">
        <v>1</v>
      </c>
      <c r="O233" s="576">
        <v>1</v>
      </c>
      <c r="P233" s="575">
        <v>80.349999999999994</v>
      </c>
      <c r="Q233" s="577">
        <v>1</v>
      </c>
      <c r="R233" s="572">
        <v>1</v>
      </c>
      <c r="S233" s="577">
        <v>1</v>
      </c>
      <c r="T233" s="576">
        <v>1</v>
      </c>
      <c r="U233" s="578">
        <v>1</v>
      </c>
    </row>
    <row r="234" spans="1:21" ht="14.4" customHeight="1" x14ac:dyDescent="0.3">
      <c r="A234" s="571">
        <v>29</v>
      </c>
      <c r="B234" s="572" t="s">
        <v>486</v>
      </c>
      <c r="C234" s="572">
        <v>89301292</v>
      </c>
      <c r="D234" s="573" t="s">
        <v>1564</v>
      </c>
      <c r="E234" s="574" t="s">
        <v>776</v>
      </c>
      <c r="F234" s="572" t="s">
        <v>770</v>
      </c>
      <c r="G234" s="572" t="s">
        <v>981</v>
      </c>
      <c r="H234" s="572" t="s">
        <v>487</v>
      </c>
      <c r="I234" s="572" t="s">
        <v>991</v>
      </c>
      <c r="J234" s="572" t="s">
        <v>992</v>
      </c>
      <c r="K234" s="572" t="s">
        <v>993</v>
      </c>
      <c r="L234" s="575">
        <v>58.5</v>
      </c>
      <c r="M234" s="575">
        <v>234</v>
      </c>
      <c r="N234" s="572">
        <v>4</v>
      </c>
      <c r="O234" s="576">
        <v>4</v>
      </c>
      <c r="P234" s="575">
        <v>175.5</v>
      </c>
      <c r="Q234" s="577">
        <v>0.75</v>
      </c>
      <c r="R234" s="572">
        <v>3</v>
      </c>
      <c r="S234" s="577">
        <v>0.75</v>
      </c>
      <c r="T234" s="576">
        <v>3</v>
      </c>
      <c r="U234" s="578">
        <v>0.75</v>
      </c>
    </row>
    <row r="235" spans="1:21" ht="14.4" customHeight="1" x14ac:dyDescent="0.3">
      <c r="A235" s="571">
        <v>29</v>
      </c>
      <c r="B235" s="572" t="s">
        <v>486</v>
      </c>
      <c r="C235" s="572">
        <v>89301292</v>
      </c>
      <c r="D235" s="573" t="s">
        <v>1564</v>
      </c>
      <c r="E235" s="574" t="s">
        <v>776</v>
      </c>
      <c r="F235" s="572" t="s">
        <v>770</v>
      </c>
      <c r="G235" s="572" t="s">
        <v>981</v>
      </c>
      <c r="H235" s="572" t="s">
        <v>487</v>
      </c>
      <c r="I235" s="572" t="s">
        <v>994</v>
      </c>
      <c r="J235" s="572" t="s">
        <v>995</v>
      </c>
      <c r="K235" s="572" t="s">
        <v>996</v>
      </c>
      <c r="L235" s="575">
        <v>195.56</v>
      </c>
      <c r="M235" s="575">
        <v>195.56</v>
      </c>
      <c r="N235" s="572">
        <v>1</v>
      </c>
      <c r="O235" s="576">
        <v>1</v>
      </c>
      <c r="P235" s="575"/>
      <c r="Q235" s="577">
        <v>0</v>
      </c>
      <c r="R235" s="572"/>
      <c r="S235" s="577">
        <v>0</v>
      </c>
      <c r="T235" s="576"/>
      <c r="U235" s="578">
        <v>0</v>
      </c>
    </row>
    <row r="236" spans="1:21" ht="14.4" customHeight="1" x14ac:dyDescent="0.3">
      <c r="A236" s="571">
        <v>29</v>
      </c>
      <c r="B236" s="572" t="s">
        <v>486</v>
      </c>
      <c r="C236" s="572">
        <v>89301292</v>
      </c>
      <c r="D236" s="573" t="s">
        <v>1564</v>
      </c>
      <c r="E236" s="574" t="s">
        <v>776</v>
      </c>
      <c r="F236" s="572" t="s">
        <v>770</v>
      </c>
      <c r="G236" s="572" t="s">
        <v>981</v>
      </c>
      <c r="H236" s="572" t="s">
        <v>487</v>
      </c>
      <c r="I236" s="572" t="s">
        <v>997</v>
      </c>
      <c r="J236" s="572" t="s">
        <v>998</v>
      </c>
      <c r="K236" s="572" t="s">
        <v>999</v>
      </c>
      <c r="L236" s="575">
        <v>250</v>
      </c>
      <c r="M236" s="575">
        <v>250</v>
      </c>
      <c r="N236" s="572">
        <v>1</v>
      </c>
      <c r="O236" s="576">
        <v>1</v>
      </c>
      <c r="P236" s="575">
        <v>250</v>
      </c>
      <c r="Q236" s="577">
        <v>1</v>
      </c>
      <c r="R236" s="572">
        <v>1</v>
      </c>
      <c r="S236" s="577">
        <v>1</v>
      </c>
      <c r="T236" s="576">
        <v>1</v>
      </c>
      <c r="U236" s="578">
        <v>1</v>
      </c>
    </row>
    <row r="237" spans="1:21" ht="14.4" customHeight="1" x14ac:dyDescent="0.3">
      <c r="A237" s="571">
        <v>29</v>
      </c>
      <c r="B237" s="572" t="s">
        <v>486</v>
      </c>
      <c r="C237" s="572">
        <v>89301292</v>
      </c>
      <c r="D237" s="573" t="s">
        <v>1564</v>
      </c>
      <c r="E237" s="574" t="s">
        <v>776</v>
      </c>
      <c r="F237" s="572" t="s">
        <v>770</v>
      </c>
      <c r="G237" s="572" t="s">
        <v>981</v>
      </c>
      <c r="H237" s="572" t="s">
        <v>487</v>
      </c>
      <c r="I237" s="572" t="s">
        <v>1002</v>
      </c>
      <c r="J237" s="572" t="s">
        <v>1003</v>
      </c>
      <c r="K237" s="572" t="s">
        <v>1004</v>
      </c>
      <c r="L237" s="575">
        <v>250</v>
      </c>
      <c r="M237" s="575">
        <v>250</v>
      </c>
      <c r="N237" s="572">
        <v>1</v>
      </c>
      <c r="O237" s="576">
        <v>1</v>
      </c>
      <c r="P237" s="575">
        <v>250</v>
      </c>
      <c r="Q237" s="577">
        <v>1</v>
      </c>
      <c r="R237" s="572">
        <v>1</v>
      </c>
      <c r="S237" s="577">
        <v>1</v>
      </c>
      <c r="T237" s="576">
        <v>1</v>
      </c>
      <c r="U237" s="578">
        <v>1</v>
      </c>
    </row>
    <row r="238" spans="1:21" ht="14.4" customHeight="1" x14ac:dyDescent="0.3">
      <c r="A238" s="571">
        <v>29</v>
      </c>
      <c r="B238" s="572" t="s">
        <v>486</v>
      </c>
      <c r="C238" s="572">
        <v>89301292</v>
      </c>
      <c r="D238" s="573" t="s">
        <v>1564</v>
      </c>
      <c r="E238" s="574" t="s">
        <v>776</v>
      </c>
      <c r="F238" s="572" t="s">
        <v>770</v>
      </c>
      <c r="G238" s="572" t="s">
        <v>981</v>
      </c>
      <c r="H238" s="572" t="s">
        <v>487</v>
      </c>
      <c r="I238" s="572" t="s">
        <v>1218</v>
      </c>
      <c r="J238" s="572" t="s">
        <v>1219</v>
      </c>
      <c r="K238" s="572" t="s">
        <v>1220</v>
      </c>
      <c r="L238" s="575">
        <v>399</v>
      </c>
      <c r="M238" s="575">
        <v>399</v>
      </c>
      <c r="N238" s="572">
        <v>1</v>
      </c>
      <c r="O238" s="576">
        <v>1</v>
      </c>
      <c r="P238" s="575">
        <v>399</v>
      </c>
      <c r="Q238" s="577">
        <v>1</v>
      </c>
      <c r="R238" s="572">
        <v>1</v>
      </c>
      <c r="S238" s="577">
        <v>1</v>
      </c>
      <c r="T238" s="576">
        <v>1</v>
      </c>
      <c r="U238" s="578">
        <v>1</v>
      </c>
    </row>
    <row r="239" spans="1:21" ht="14.4" customHeight="1" x14ac:dyDescent="0.3">
      <c r="A239" s="571">
        <v>29</v>
      </c>
      <c r="B239" s="572" t="s">
        <v>486</v>
      </c>
      <c r="C239" s="572">
        <v>89301292</v>
      </c>
      <c r="D239" s="573" t="s">
        <v>1564</v>
      </c>
      <c r="E239" s="574" t="s">
        <v>777</v>
      </c>
      <c r="F239" s="572" t="s">
        <v>769</v>
      </c>
      <c r="G239" s="572" t="s">
        <v>781</v>
      </c>
      <c r="H239" s="572" t="s">
        <v>487</v>
      </c>
      <c r="I239" s="572" t="s">
        <v>1011</v>
      </c>
      <c r="J239" s="572" t="s">
        <v>1012</v>
      </c>
      <c r="K239" s="572" t="s">
        <v>786</v>
      </c>
      <c r="L239" s="575">
        <v>156.86000000000001</v>
      </c>
      <c r="M239" s="575">
        <v>156.86000000000001</v>
      </c>
      <c r="N239" s="572">
        <v>1</v>
      </c>
      <c r="O239" s="576">
        <v>1</v>
      </c>
      <c r="P239" s="575"/>
      <c r="Q239" s="577">
        <v>0</v>
      </c>
      <c r="R239" s="572"/>
      <c r="S239" s="577">
        <v>0</v>
      </c>
      <c r="T239" s="576"/>
      <c r="U239" s="578">
        <v>0</v>
      </c>
    </row>
    <row r="240" spans="1:21" ht="14.4" customHeight="1" x14ac:dyDescent="0.3">
      <c r="A240" s="571">
        <v>29</v>
      </c>
      <c r="B240" s="572" t="s">
        <v>486</v>
      </c>
      <c r="C240" s="572">
        <v>89301292</v>
      </c>
      <c r="D240" s="573" t="s">
        <v>1564</v>
      </c>
      <c r="E240" s="574" t="s">
        <v>777</v>
      </c>
      <c r="F240" s="572" t="s">
        <v>769</v>
      </c>
      <c r="G240" s="572" t="s">
        <v>781</v>
      </c>
      <c r="H240" s="572" t="s">
        <v>487</v>
      </c>
      <c r="I240" s="572" t="s">
        <v>785</v>
      </c>
      <c r="J240" s="572" t="s">
        <v>783</v>
      </c>
      <c r="K240" s="572" t="s">
        <v>786</v>
      </c>
      <c r="L240" s="575">
        <v>333.31</v>
      </c>
      <c r="M240" s="575">
        <v>5332.9600000000009</v>
      </c>
      <c r="N240" s="572">
        <v>16</v>
      </c>
      <c r="O240" s="576">
        <v>6</v>
      </c>
      <c r="P240" s="575">
        <v>1999.8600000000001</v>
      </c>
      <c r="Q240" s="577">
        <v>0.37499999999999994</v>
      </c>
      <c r="R240" s="572">
        <v>6</v>
      </c>
      <c r="S240" s="577">
        <v>0.375</v>
      </c>
      <c r="T240" s="576">
        <v>1</v>
      </c>
      <c r="U240" s="578">
        <v>0.16666666666666666</v>
      </c>
    </row>
    <row r="241" spans="1:21" ht="14.4" customHeight="1" x14ac:dyDescent="0.3">
      <c r="A241" s="571">
        <v>29</v>
      </c>
      <c r="B241" s="572" t="s">
        <v>486</v>
      </c>
      <c r="C241" s="572">
        <v>89301292</v>
      </c>
      <c r="D241" s="573" t="s">
        <v>1564</v>
      </c>
      <c r="E241" s="574" t="s">
        <v>777</v>
      </c>
      <c r="F241" s="572" t="s">
        <v>769</v>
      </c>
      <c r="G241" s="572" t="s">
        <v>781</v>
      </c>
      <c r="H241" s="572" t="s">
        <v>487</v>
      </c>
      <c r="I241" s="572" t="s">
        <v>785</v>
      </c>
      <c r="J241" s="572" t="s">
        <v>783</v>
      </c>
      <c r="K241" s="572" t="s">
        <v>786</v>
      </c>
      <c r="L241" s="575">
        <v>156.86000000000001</v>
      </c>
      <c r="M241" s="575">
        <v>156.86000000000001</v>
      </c>
      <c r="N241" s="572">
        <v>1</v>
      </c>
      <c r="O241" s="576">
        <v>0.5</v>
      </c>
      <c r="P241" s="575">
        <v>156.86000000000001</v>
      </c>
      <c r="Q241" s="577">
        <v>1</v>
      </c>
      <c r="R241" s="572">
        <v>1</v>
      </c>
      <c r="S241" s="577">
        <v>1</v>
      </c>
      <c r="T241" s="576">
        <v>0.5</v>
      </c>
      <c r="U241" s="578">
        <v>1</v>
      </c>
    </row>
    <row r="242" spans="1:21" ht="14.4" customHeight="1" x14ac:dyDescent="0.3">
      <c r="A242" s="571">
        <v>29</v>
      </c>
      <c r="B242" s="572" t="s">
        <v>486</v>
      </c>
      <c r="C242" s="572">
        <v>89301292</v>
      </c>
      <c r="D242" s="573" t="s">
        <v>1564</v>
      </c>
      <c r="E242" s="574" t="s">
        <v>777</v>
      </c>
      <c r="F242" s="572" t="s">
        <v>769</v>
      </c>
      <c r="G242" s="572" t="s">
        <v>781</v>
      </c>
      <c r="H242" s="572" t="s">
        <v>487</v>
      </c>
      <c r="I242" s="572" t="s">
        <v>1221</v>
      </c>
      <c r="J242" s="572" t="s">
        <v>1222</v>
      </c>
      <c r="K242" s="572" t="s">
        <v>1223</v>
      </c>
      <c r="L242" s="575">
        <v>99.7</v>
      </c>
      <c r="M242" s="575">
        <v>99.7</v>
      </c>
      <c r="N242" s="572">
        <v>1</v>
      </c>
      <c r="O242" s="576">
        <v>1</v>
      </c>
      <c r="P242" s="575">
        <v>99.7</v>
      </c>
      <c r="Q242" s="577">
        <v>1</v>
      </c>
      <c r="R242" s="572">
        <v>1</v>
      </c>
      <c r="S242" s="577">
        <v>1</v>
      </c>
      <c r="T242" s="576">
        <v>1</v>
      </c>
      <c r="U242" s="578">
        <v>1</v>
      </c>
    </row>
    <row r="243" spans="1:21" ht="14.4" customHeight="1" x14ac:dyDescent="0.3">
      <c r="A243" s="571">
        <v>29</v>
      </c>
      <c r="B243" s="572" t="s">
        <v>486</v>
      </c>
      <c r="C243" s="572">
        <v>89301292</v>
      </c>
      <c r="D243" s="573" t="s">
        <v>1564</v>
      </c>
      <c r="E243" s="574" t="s">
        <v>777</v>
      </c>
      <c r="F243" s="572" t="s">
        <v>769</v>
      </c>
      <c r="G243" s="572" t="s">
        <v>781</v>
      </c>
      <c r="H243" s="572" t="s">
        <v>487</v>
      </c>
      <c r="I243" s="572" t="s">
        <v>1224</v>
      </c>
      <c r="J243" s="572" t="s">
        <v>1225</v>
      </c>
      <c r="K243" s="572" t="s">
        <v>1226</v>
      </c>
      <c r="L243" s="575">
        <v>333.31</v>
      </c>
      <c r="M243" s="575">
        <v>666.62</v>
      </c>
      <c r="N243" s="572">
        <v>2</v>
      </c>
      <c r="O243" s="576">
        <v>1</v>
      </c>
      <c r="P243" s="575"/>
      <c r="Q243" s="577">
        <v>0</v>
      </c>
      <c r="R243" s="572"/>
      <c r="S243" s="577">
        <v>0</v>
      </c>
      <c r="T243" s="576"/>
      <c r="U243" s="578">
        <v>0</v>
      </c>
    </row>
    <row r="244" spans="1:21" ht="14.4" customHeight="1" x14ac:dyDescent="0.3">
      <c r="A244" s="571">
        <v>29</v>
      </c>
      <c r="B244" s="572" t="s">
        <v>486</v>
      </c>
      <c r="C244" s="572">
        <v>89301292</v>
      </c>
      <c r="D244" s="573" t="s">
        <v>1564</v>
      </c>
      <c r="E244" s="574" t="s">
        <v>777</v>
      </c>
      <c r="F244" s="572" t="s">
        <v>769</v>
      </c>
      <c r="G244" s="572" t="s">
        <v>781</v>
      </c>
      <c r="H244" s="572" t="s">
        <v>487</v>
      </c>
      <c r="I244" s="572" t="s">
        <v>1227</v>
      </c>
      <c r="J244" s="572" t="s">
        <v>1222</v>
      </c>
      <c r="K244" s="572" t="s">
        <v>1228</v>
      </c>
      <c r="L244" s="575">
        <v>0</v>
      </c>
      <c r="M244" s="575">
        <v>0</v>
      </c>
      <c r="N244" s="572">
        <v>1</v>
      </c>
      <c r="O244" s="576">
        <v>1</v>
      </c>
      <c r="P244" s="575"/>
      <c r="Q244" s="577"/>
      <c r="R244" s="572"/>
      <c r="S244" s="577">
        <v>0</v>
      </c>
      <c r="T244" s="576"/>
      <c r="U244" s="578">
        <v>0</v>
      </c>
    </row>
    <row r="245" spans="1:21" ht="14.4" customHeight="1" x14ac:dyDescent="0.3">
      <c r="A245" s="571">
        <v>29</v>
      </c>
      <c r="B245" s="572" t="s">
        <v>486</v>
      </c>
      <c r="C245" s="572">
        <v>89301292</v>
      </c>
      <c r="D245" s="573" t="s">
        <v>1564</v>
      </c>
      <c r="E245" s="574" t="s">
        <v>777</v>
      </c>
      <c r="F245" s="572" t="s">
        <v>769</v>
      </c>
      <c r="G245" s="572" t="s">
        <v>787</v>
      </c>
      <c r="H245" s="572" t="s">
        <v>487</v>
      </c>
      <c r="I245" s="572" t="s">
        <v>1229</v>
      </c>
      <c r="J245" s="572" t="s">
        <v>602</v>
      </c>
      <c r="K245" s="572" t="s">
        <v>789</v>
      </c>
      <c r="L245" s="575">
        <v>0</v>
      </c>
      <c r="M245" s="575">
        <v>0</v>
      </c>
      <c r="N245" s="572">
        <v>1</v>
      </c>
      <c r="O245" s="576">
        <v>1</v>
      </c>
      <c r="P245" s="575">
        <v>0</v>
      </c>
      <c r="Q245" s="577"/>
      <c r="R245" s="572">
        <v>1</v>
      </c>
      <c r="S245" s="577">
        <v>1</v>
      </c>
      <c r="T245" s="576">
        <v>1</v>
      </c>
      <c r="U245" s="578">
        <v>1</v>
      </c>
    </row>
    <row r="246" spans="1:21" ht="14.4" customHeight="1" x14ac:dyDescent="0.3">
      <c r="A246" s="571">
        <v>29</v>
      </c>
      <c r="B246" s="572" t="s">
        <v>486</v>
      </c>
      <c r="C246" s="572">
        <v>89301292</v>
      </c>
      <c r="D246" s="573" t="s">
        <v>1564</v>
      </c>
      <c r="E246" s="574" t="s">
        <v>777</v>
      </c>
      <c r="F246" s="572" t="s">
        <v>769</v>
      </c>
      <c r="G246" s="572" t="s">
        <v>1230</v>
      </c>
      <c r="H246" s="572" t="s">
        <v>487</v>
      </c>
      <c r="I246" s="572" t="s">
        <v>1231</v>
      </c>
      <c r="J246" s="572" t="s">
        <v>1232</v>
      </c>
      <c r="K246" s="572" t="s">
        <v>1233</v>
      </c>
      <c r="L246" s="575">
        <v>0</v>
      </c>
      <c r="M246" s="575">
        <v>0</v>
      </c>
      <c r="N246" s="572">
        <v>1</v>
      </c>
      <c r="O246" s="576">
        <v>1</v>
      </c>
      <c r="P246" s="575">
        <v>0</v>
      </c>
      <c r="Q246" s="577"/>
      <c r="R246" s="572">
        <v>1</v>
      </c>
      <c r="S246" s="577">
        <v>1</v>
      </c>
      <c r="T246" s="576">
        <v>1</v>
      </c>
      <c r="U246" s="578">
        <v>1</v>
      </c>
    </row>
    <row r="247" spans="1:21" ht="14.4" customHeight="1" x14ac:dyDescent="0.3">
      <c r="A247" s="571">
        <v>29</v>
      </c>
      <c r="B247" s="572" t="s">
        <v>486</v>
      </c>
      <c r="C247" s="572">
        <v>89301292</v>
      </c>
      <c r="D247" s="573" t="s">
        <v>1564</v>
      </c>
      <c r="E247" s="574" t="s">
        <v>777</v>
      </c>
      <c r="F247" s="572" t="s">
        <v>769</v>
      </c>
      <c r="G247" s="572" t="s">
        <v>1230</v>
      </c>
      <c r="H247" s="572" t="s">
        <v>487</v>
      </c>
      <c r="I247" s="572" t="s">
        <v>1234</v>
      </c>
      <c r="J247" s="572" t="s">
        <v>1232</v>
      </c>
      <c r="K247" s="572" t="s">
        <v>1233</v>
      </c>
      <c r="L247" s="575">
        <v>0</v>
      </c>
      <c r="M247" s="575">
        <v>0</v>
      </c>
      <c r="N247" s="572">
        <v>2</v>
      </c>
      <c r="O247" s="576">
        <v>0.5</v>
      </c>
      <c r="P247" s="575">
        <v>0</v>
      </c>
      <c r="Q247" s="577"/>
      <c r="R247" s="572">
        <v>2</v>
      </c>
      <c r="S247" s="577">
        <v>1</v>
      </c>
      <c r="T247" s="576">
        <v>0.5</v>
      </c>
      <c r="U247" s="578">
        <v>1</v>
      </c>
    </row>
    <row r="248" spans="1:21" ht="14.4" customHeight="1" x14ac:dyDescent="0.3">
      <c r="A248" s="571">
        <v>29</v>
      </c>
      <c r="B248" s="572" t="s">
        <v>486</v>
      </c>
      <c r="C248" s="572">
        <v>89301292</v>
      </c>
      <c r="D248" s="573" t="s">
        <v>1564</v>
      </c>
      <c r="E248" s="574" t="s">
        <v>777</v>
      </c>
      <c r="F248" s="572" t="s">
        <v>769</v>
      </c>
      <c r="G248" s="572" t="s">
        <v>808</v>
      </c>
      <c r="H248" s="572" t="s">
        <v>686</v>
      </c>
      <c r="I248" s="572" t="s">
        <v>814</v>
      </c>
      <c r="J248" s="572" t="s">
        <v>815</v>
      </c>
      <c r="K248" s="572" t="s">
        <v>801</v>
      </c>
      <c r="L248" s="575">
        <v>69.86</v>
      </c>
      <c r="M248" s="575">
        <v>69.86</v>
      </c>
      <c r="N248" s="572">
        <v>1</v>
      </c>
      <c r="O248" s="576">
        <v>1</v>
      </c>
      <c r="P248" s="575">
        <v>69.86</v>
      </c>
      <c r="Q248" s="577">
        <v>1</v>
      </c>
      <c r="R248" s="572">
        <v>1</v>
      </c>
      <c r="S248" s="577">
        <v>1</v>
      </c>
      <c r="T248" s="576">
        <v>1</v>
      </c>
      <c r="U248" s="578">
        <v>1</v>
      </c>
    </row>
    <row r="249" spans="1:21" ht="14.4" customHeight="1" x14ac:dyDescent="0.3">
      <c r="A249" s="571">
        <v>29</v>
      </c>
      <c r="B249" s="572" t="s">
        <v>486</v>
      </c>
      <c r="C249" s="572">
        <v>89301292</v>
      </c>
      <c r="D249" s="573" t="s">
        <v>1564</v>
      </c>
      <c r="E249" s="574" t="s">
        <v>777</v>
      </c>
      <c r="F249" s="572" t="s">
        <v>769</v>
      </c>
      <c r="G249" s="572" t="s">
        <v>1137</v>
      </c>
      <c r="H249" s="572" t="s">
        <v>487</v>
      </c>
      <c r="I249" s="572" t="s">
        <v>1235</v>
      </c>
      <c r="J249" s="572" t="s">
        <v>1236</v>
      </c>
      <c r="K249" s="572" t="s">
        <v>1237</v>
      </c>
      <c r="L249" s="575">
        <v>163.9</v>
      </c>
      <c r="M249" s="575">
        <v>327.8</v>
      </c>
      <c r="N249" s="572">
        <v>2</v>
      </c>
      <c r="O249" s="576">
        <v>1</v>
      </c>
      <c r="P249" s="575">
        <v>327.8</v>
      </c>
      <c r="Q249" s="577">
        <v>1</v>
      </c>
      <c r="R249" s="572">
        <v>2</v>
      </c>
      <c r="S249" s="577">
        <v>1</v>
      </c>
      <c r="T249" s="576">
        <v>1</v>
      </c>
      <c r="U249" s="578">
        <v>1</v>
      </c>
    </row>
    <row r="250" spans="1:21" ht="14.4" customHeight="1" x14ac:dyDescent="0.3">
      <c r="A250" s="571">
        <v>29</v>
      </c>
      <c r="B250" s="572" t="s">
        <v>486</v>
      </c>
      <c r="C250" s="572">
        <v>89301292</v>
      </c>
      <c r="D250" s="573" t="s">
        <v>1564</v>
      </c>
      <c r="E250" s="574" t="s">
        <v>777</v>
      </c>
      <c r="F250" s="572" t="s">
        <v>769</v>
      </c>
      <c r="G250" s="572" t="s">
        <v>1238</v>
      </c>
      <c r="H250" s="572" t="s">
        <v>487</v>
      </c>
      <c r="I250" s="572" t="s">
        <v>1239</v>
      </c>
      <c r="J250" s="572" t="s">
        <v>1240</v>
      </c>
      <c r="K250" s="572" t="s">
        <v>1241</v>
      </c>
      <c r="L250" s="575">
        <v>0</v>
      </c>
      <c r="M250" s="575">
        <v>0</v>
      </c>
      <c r="N250" s="572">
        <v>2</v>
      </c>
      <c r="O250" s="576">
        <v>0.5</v>
      </c>
      <c r="P250" s="575"/>
      <c r="Q250" s="577"/>
      <c r="R250" s="572"/>
      <c r="S250" s="577">
        <v>0</v>
      </c>
      <c r="T250" s="576"/>
      <c r="U250" s="578">
        <v>0</v>
      </c>
    </row>
    <row r="251" spans="1:21" ht="14.4" customHeight="1" x14ac:dyDescent="0.3">
      <c r="A251" s="571">
        <v>29</v>
      </c>
      <c r="B251" s="572" t="s">
        <v>486</v>
      </c>
      <c r="C251" s="572">
        <v>89301292</v>
      </c>
      <c r="D251" s="573" t="s">
        <v>1564</v>
      </c>
      <c r="E251" s="574" t="s">
        <v>777</v>
      </c>
      <c r="F251" s="572" t="s">
        <v>769</v>
      </c>
      <c r="G251" s="572" t="s">
        <v>835</v>
      </c>
      <c r="H251" s="572" t="s">
        <v>487</v>
      </c>
      <c r="I251" s="572" t="s">
        <v>693</v>
      </c>
      <c r="J251" s="572" t="s">
        <v>694</v>
      </c>
      <c r="K251" s="572" t="s">
        <v>836</v>
      </c>
      <c r="L251" s="575">
        <v>50.27</v>
      </c>
      <c r="M251" s="575">
        <v>502.70000000000005</v>
      </c>
      <c r="N251" s="572">
        <v>10</v>
      </c>
      <c r="O251" s="576">
        <v>7.5</v>
      </c>
      <c r="P251" s="575">
        <v>150.81</v>
      </c>
      <c r="Q251" s="577">
        <v>0.3</v>
      </c>
      <c r="R251" s="572">
        <v>3</v>
      </c>
      <c r="S251" s="577">
        <v>0.3</v>
      </c>
      <c r="T251" s="576">
        <v>3</v>
      </c>
      <c r="U251" s="578">
        <v>0.4</v>
      </c>
    </row>
    <row r="252" spans="1:21" ht="14.4" customHeight="1" x14ac:dyDescent="0.3">
      <c r="A252" s="571">
        <v>29</v>
      </c>
      <c r="B252" s="572" t="s">
        <v>486</v>
      </c>
      <c r="C252" s="572">
        <v>89301292</v>
      </c>
      <c r="D252" s="573" t="s">
        <v>1564</v>
      </c>
      <c r="E252" s="574" t="s">
        <v>777</v>
      </c>
      <c r="F252" s="572" t="s">
        <v>769</v>
      </c>
      <c r="G252" s="572" t="s">
        <v>835</v>
      </c>
      <c r="H252" s="572" t="s">
        <v>487</v>
      </c>
      <c r="I252" s="572" t="s">
        <v>1073</v>
      </c>
      <c r="J252" s="572" t="s">
        <v>694</v>
      </c>
      <c r="K252" s="572" t="s">
        <v>1074</v>
      </c>
      <c r="L252" s="575">
        <v>58.1</v>
      </c>
      <c r="M252" s="575">
        <v>116.2</v>
      </c>
      <c r="N252" s="572">
        <v>2</v>
      </c>
      <c r="O252" s="576">
        <v>2</v>
      </c>
      <c r="P252" s="575"/>
      <c r="Q252" s="577">
        <v>0</v>
      </c>
      <c r="R252" s="572"/>
      <c r="S252" s="577">
        <v>0</v>
      </c>
      <c r="T252" s="576"/>
      <c r="U252" s="578">
        <v>0</v>
      </c>
    </row>
    <row r="253" spans="1:21" ht="14.4" customHeight="1" x14ac:dyDescent="0.3">
      <c r="A253" s="571">
        <v>29</v>
      </c>
      <c r="B253" s="572" t="s">
        <v>486</v>
      </c>
      <c r="C253" s="572">
        <v>89301292</v>
      </c>
      <c r="D253" s="573" t="s">
        <v>1564</v>
      </c>
      <c r="E253" s="574" t="s">
        <v>777</v>
      </c>
      <c r="F253" s="572" t="s">
        <v>769</v>
      </c>
      <c r="G253" s="572" t="s">
        <v>835</v>
      </c>
      <c r="H253" s="572" t="s">
        <v>487</v>
      </c>
      <c r="I253" s="572" t="s">
        <v>837</v>
      </c>
      <c r="J253" s="572" t="s">
        <v>838</v>
      </c>
      <c r="K253" s="572" t="s">
        <v>839</v>
      </c>
      <c r="L253" s="575">
        <v>93.99</v>
      </c>
      <c r="M253" s="575">
        <v>187.98</v>
      </c>
      <c r="N253" s="572">
        <v>2</v>
      </c>
      <c r="O253" s="576">
        <v>0.5</v>
      </c>
      <c r="P253" s="575">
        <v>187.98</v>
      </c>
      <c r="Q253" s="577">
        <v>1</v>
      </c>
      <c r="R253" s="572">
        <v>2</v>
      </c>
      <c r="S253" s="577">
        <v>1</v>
      </c>
      <c r="T253" s="576">
        <v>0.5</v>
      </c>
      <c r="U253" s="578">
        <v>1</v>
      </c>
    </row>
    <row r="254" spans="1:21" ht="14.4" customHeight="1" x14ac:dyDescent="0.3">
      <c r="A254" s="571">
        <v>29</v>
      </c>
      <c r="B254" s="572" t="s">
        <v>486</v>
      </c>
      <c r="C254" s="572">
        <v>89301292</v>
      </c>
      <c r="D254" s="573" t="s">
        <v>1564</v>
      </c>
      <c r="E254" s="574" t="s">
        <v>777</v>
      </c>
      <c r="F254" s="572" t="s">
        <v>769</v>
      </c>
      <c r="G254" s="572" t="s">
        <v>1020</v>
      </c>
      <c r="H254" s="572" t="s">
        <v>686</v>
      </c>
      <c r="I254" s="572" t="s">
        <v>1021</v>
      </c>
      <c r="J254" s="572" t="s">
        <v>1022</v>
      </c>
      <c r="K254" s="572" t="s">
        <v>1023</v>
      </c>
      <c r="L254" s="575">
        <v>175.19</v>
      </c>
      <c r="M254" s="575">
        <v>525.56999999999994</v>
      </c>
      <c r="N254" s="572">
        <v>3</v>
      </c>
      <c r="O254" s="576">
        <v>1</v>
      </c>
      <c r="P254" s="575">
        <v>525.56999999999994</v>
      </c>
      <c r="Q254" s="577">
        <v>1</v>
      </c>
      <c r="R254" s="572">
        <v>3</v>
      </c>
      <c r="S254" s="577">
        <v>1</v>
      </c>
      <c r="T254" s="576">
        <v>1</v>
      </c>
      <c r="U254" s="578">
        <v>1</v>
      </c>
    </row>
    <row r="255" spans="1:21" ht="14.4" customHeight="1" x14ac:dyDescent="0.3">
      <c r="A255" s="571">
        <v>29</v>
      </c>
      <c r="B255" s="572" t="s">
        <v>486</v>
      </c>
      <c r="C255" s="572">
        <v>89301292</v>
      </c>
      <c r="D255" s="573" t="s">
        <v>1564</v>
      </c>
      <c r="E255" s="574" t="s">
        <v>777</v>
      </c>
      <c r="F255" s="572" t="s">
        <v>769</v>
      </c>
      <c r="G255" s="572" t="s">
        <v>851</v>
      </c>
      <c r="H255" s="572" t="s">
        <v>487</v>
      </c>
      <c r="I255" s="572" t="s">
        <v>529</v>
      </c>
      <c r="J255" s="572" t="s">
        <v>530</v>
      </c>
      <c r="K255" s="572" t="s">
        <v>531</v>
      </c>
      <c r="L255" s="575">
        <v>378.97</v>
      </c>
      <c r="M255" s="575">
        <v>378.97</v>
      </c>
      <c r="N255" s="572">
        <v>1</v>
      </c>
      <c r="O255" s="576">
        <v>1</v>
      </c>
      <c r="P255" s="575">
        <v>378.97</v>
      </c>
      <c r="Q255" s="577">
        <v>1</v>
      </c>
      <c r="R255" s="572">
        <v>1</v>
      </c>
      <c r="S255" s="577">
        <v>1</v>
      </c>
      <c r="T255" s="576">
        <v>1</v>
      </c>
      <c r="U255" s="578">
        <v>1</v>
      </c>
    </row>
    <row r="256" spans="1:21" ht="14.4" customHeight="1" x14ac:dyDescent="0.3">
      <c r="A256" s="571">
        <v>29</v>
      </c>
      <c r="B256" s="572" t="s">
        <v>486</v>
      </c>
      <c r="C256" s="572">
        <v>89301292</v>
      </c>
      <c r="D256" s="573" t="s">
        <v>1564</v>
      </c>
      <c r="E256" s="574" t="s">
        <v>777</v>
      </c>
      <c r="F256" s="572" t="s">
        <v>769</v>
      </c>
      <c r="G256" s="572" t="s">
        <v>853</v>
      </c>
      <c r="H256" s="572" t="s">
        <v>487</v>
      </c>
      <c r="I256" s="572" t="s">
        <v>697</v>
      </c>
      <c r="J256" s="572" t="s">
        <v>698</v>
      </c>
      <c r="K256" s="572" t="s">
        <v>854</v>
      </c>
      <c r="L256" s="575">
        <v>38.65</v>
      </c>
      <c r="M256" s="575">
        <v>270.54999999999995</v>
      </c>
      <c r="N256" s="572">
        <v>7</v>
      </c>
      <c r="O256" s="576">
        <v>4</v>
      </c>
      <c r="P256" s="575">
        <v>154.6</v>
      </c>
      <c r="Q256" s="577">
        <v>0.57142857142857151</v>
      </c>
      <c r="R256" s="572">
        <v>4</v>
      </c>
      <c r="S256" s="577">
        <v>0.5714285714285714</v>
      </c>
      <c r="T256" s="576">
        <v>2.5</v>
      </c>
      <c r="U256" s="578">
        <v>0.625</v>
      </c>
    </row>
    <row r="257" spans="1:21" ht="14.4" customHeight="1" x14ac:dyDescent="0.3">
      <c r="A257" s="571">
        <v>29</v>
      </c>
      <c r="B257" s="572" t="s">
        <v>486</v>
      </c>
      <c r="C257" s="572">
        <v>89301292</v>
      </c>
      <c r="D257" s="573" t="s">
        <v>1564</v>
      </c>
      <c r="E257" s="574" t="s">
        <v>777</v>
      </c>
      <c r="F257" s="572" t="s">
        <v>769</v>
      </c>
      <c r="G257" s="572" t="s">
        <v>859</v>
      </c>
      <c r="H257" s="572" t="s">
        <v>686</v>
      </c>
      <c r="I257" s="572" t="s">
        <v>860</v>
      </c>
      <c r="J257" s="572" t="s">
        <v>861</v>
      </c>
      <c r="K257" s="572" t="s">
        <v>862</v>
      </c>
      <c r="L257" s="575">
        <v>17.64</v>
      </c>
      <c r="M257" s="575">
        <v>52.92</v>
      </c>
      <c r="N257" s="572">
        <v>3</v>
      </c>
      <c r="O257" s="576">
        <v>3</v>
      </c>
      <c r="P257" s="575">
        <v>52.92</v>
      </c>
      <c r="Q257" s="577">
        <v>1</v>
      </c>
      <c r="R257" s="572">
        <v>3</v>
      </c>
      <c r="S257" s="577">
        <v>1</v>
      </c>
      <c r="T257" s="576">
        <v>3</v>
      </c>
      <c r="U257" s="578">
        <v>1</v>
      </c>
    </row>
    <row r="258" spans="1:21" ht="14.4" customHeight="1" x14ac:dyDescent="0.3">
      <c r="A258" s="571">
        <v>29</v>
      </c>
      <c r="B258" s="572" t="s">
        <v>486</v>
      </c>
      <c r="C258" s="572">
        <v>89301292</v>
      </c>
      <c r="D258" s="573" t="s">
        <v>1564</v>
      </c>
      <c r="E258" s="574" t="s">
        <v>777</v>
      </c>
      <c r="F258" s="572" t="s">
        <v>769</v>
      </c>
      <c r="G258" s="572" t="s">
        <v>859</v>
      </c>
      <c r="H258" s="572" t="s">
        <v>686</v>
      </c>
      <c r="I258" s="572" t="s">
        <v>860</v>
      </c>
      <c r="J258" s="572" t="s">
        <v>861</v>
      </c>
      <c r="K258" s="572" t="s">
        <v>862</v>
      </c>
      <c r="L258" s="575">
        <v>22.09</v>
      </c>
      <c r="M258" s="575">
        <v>88.36</v>
      </c>
      <c r="N258" s="572">
        <v>4</v>
      </c>
      <c r="O258" s="576">
        <v>4</v>
      </c>
      <c r="P258" s="575">
        <v>88.36</v>
      </c>
      <c r="Q258" s="577">
        <v>1</v>
      </c>
      <c r="R258" s="572">
        <v>4</v>
      </c>
      <c r="S258" s="577">
        <v>1</v>
      </c>
      <c r="T258" s="576">
        <v>4</v>
      </c>
      <c r="U258" s="578">
        <v>1</v>
      </c>
    </row>
    <row r="259" spans="1:21" ht="14.4" customHeight="1" x14ac:dyDescent="0.3">
      <c r="A259" s="571">
        <v>29</v>
      </c>
      <c r="B259" s="572" t="s">
        <v>486</v>
      </c>
      <c r="C259" s="572">
        <v>89301292</v>
      </c>
      <c r="D259" s="573" t="s">
        <v>1564</v>
      </c>
      <c r="E259" s="574" t="s">
        <v>777</v>
      </c>
      <c r="F259" s="572" t="s">
        <v>769</v>
      </c>
      <c r="G259" s="572" t="s">
        <v>1242</v>
      </c>
      <c r="H259" s="572" t="s">
        <v>487</v>
      </c>
      <c r="I259" s="572" t="s">
        <v>1243</v>
      </c>
      <c r="J259" s="572" t="s">
        <v>1244</v>
      </c>
      <c r="K259" s="572" t="s">
        <v>1245</v>
      </c>
      <c r="L259" s="575">
        <v>1866.4</v>
      </c>
      <c r="M259" s="575">
        <v>1866.4</v>
      </c>
      <c r="N259" s="572">
        <v>1</v>
      </c>
      <c r="O259" s="576">
        <v>1</v>
      </c>
      <c r="P259" s="575"/>
      <c r="Q259" s="577">
        <v>0</v>
      </c>
      <c r="R259" s="572"/>
      <c r="S259" s="577">
        <v>0</v>
      </c>
      <c r="T259" s="576"/>
      <c r="U259" s="578">
        <v>0</v>
      </c>
    </row>
    <row r="260" spans="1:21" ht="14.4" customHeight="1" x14ac:dyDescent="0.3">
      <c r="A260" s="571">
        <v>29</v>
      </c>
      <c r="B260" s="572" t="s">
        <v>486</v>
      </c>
      <c r="C260" s="572">
        <v>89301292</v>
      </c>
      <c r="D260" s="573" t="s">
        <v>1564</v>
      </c>
      <c r="E260" s="574" t="s">
        <v>777</v>
      </c>
      <c r="F260" s="572" t="s">
        <v>769</v>
      </c>
      <c r="G260" s="572" t="s">
        <v>1242</v>
      </c>
      <c r="H260" s="572" t="s">
        <v>487</v>
      </c>
      <c r="I260" s="572" t="s">
        <v>1246</v>
      </c>
      <c r="J260" s="572" t="s">
        <v>1244</v>
      </c>
      <c r="K260" s="572" t="s">
        <v>1247</v>
      </c>
      <c r="L260" s="575">
        <v>533.26</v>
      </c>
      <c r="M260" s="575">
        <v>1066.52</v>
      </c>
      <c r="N260" s="572">
        <v>2</v>
      </c>
      <c r="O260" s="576">
        <v>0.5</v>
      </c>
      <c r="P260" s="575">
        <v>1066.52</v>
      </c>
      <c r="Q260" s="577">
        <v>1</v>
      </c>
      <c r="R260" s="572">
        <v>2</v>
      </c>
      <c r="S260" s="577">
        <v>1</v>
      </c>
      <c r="T260" s="576">
        <v>0.5</v>
      </c>
      <c r="U260" s="578">
        <v>1</v>
      </c>
    </row>
    <row r="261" spans="1:21" ht="14.4" customHeight="1" x14ac:dyDescent="0.3">
      <c r="A261" s="571">
        <v>29</v>
      </c>
      <c r="B261" s="572" t="s">
        <v>486</v>
      </c>
      <c r="C261" s="572">
        <v>89301292</v>
      </c>
      <c r="D261" s="573" t="s">
        <v>1564</v>
      </c>
      <c r="E261" s="574" t="s">
        <v>777</v>
      </c>
      <c r="F261" s="572" t="s">
        <v>769</v>
      </c>
      <c r="G261" s="572" t="s">
        <v>863</v>
      </c>
      <c r="H261" s="572" t="s">
        <v>487</v>
      </c>
      <c r="I261" s="572" t="s">
        <v>701</v>
      </c>
      <c r="J261" s="572" t="s">
        <v>702</v>
      </c>
      <c r="K261" s="572" t="s">
        <v>703</v>
      </c>
      <c r="L261" s="575">
        <v>120.37</v>
      </c>
      <c r="M261" s="575">
        <v>1083.33</v>
      </c>
      <c r="N261" s="572">
        <v>9</v>
      </c>
      <c r="O261" s="576">
        <v>7.5</v>
      </c>
      <c r="P261" s="575">
        <v>481.48</v>
      </c>
      <c r="Q261" s="577">
        <v>0.44444444444444448</v>
      </c>
      <c r="R261" s="572">
        <v>4</v>
      </c>
      <c r="S261" s="577">
        <v>0.44444444444444442</v>
      </c>
      <c r="T261" s="576">
        <v>2.5</v>
      </c>
      <c r="U261" s="578">
        <v>0.33333333333333331</v>
      </c>
    </row>
    <row r="262" spans="1:21" ht="14.4" customHeight="1" x14ac:dyDescent="0.3">
      <c r="A262" s="571">
        <v>29</v>
      </c>
      <c r="B262" s="572" t="s">
        <v>486</v>
      </c>
      <c r="C262" s="572">
        <v>89301292</v>
      </c>
      <c r="D262" s="573" t="s">
        <v>1564</v>
      </c>
      <c r="E262" s="574" t="s">
        <v>777</v>
      </c>
      <c r="F262" s="572" t="s">
        <v>769</v>
      </c>
      <c r="G262" s="572" t="s">
        <v>874</v>
      </c>
      <c r="H262" s="572" t="s">
        <v>686</v>
      </c>
      <c r="I262" s="572" t="s">
        <v>875</v>
      </c>
      <c r="J262" s="572" t="s">
        <v>876</v>
      </c>
      <c r="K262" s="572" t="s">
        <v>877</v>
      </c>
      <c r="L262" s="575">
        <v>96.63</v>
      </c>
      <c r="M262" s="575">
        <v>96.63</v>
      </c>
      <c r="N262" s="572">
        <v>1</v>
      </c>
      <c r="O262" s="576">
        <v>0.5</v>
      </c>
      <c r="P262" s="575">
        <v>96.63</v>
      </c>
      <c r="Q262" s="577">
        <v>1</v>
      </c>
      <c r="R262" s="572">
        <v>1</v>
      </c>
      <c r="S262" s="577">
        <v>1</v>
      </c>
      <c r="T262" s="576">
        <v>0.5</v>
      </c>
      <c r="U262" s="578">
        <v>1</v>
      </c>
    </row>
    <row r="263" spans="1:21" ht="14.4" customHeight="1" x14ac:dyDescent="0.3">
      <c r="A263" s="571">
        <v>29</v>
      </c>
      <c r="B263" s="572" t="s">
        <v>486</v>
      </c>
      <c r="C263" s="572">
        <v>89301292</v>
      </c>
      <c r="D263" s="573" t="s">
        <v>1564</v>
      </c>
      <c r="E263" s="574" t="s">
        <v>777</v>
      </c>
      <c r="F263" s="572" t="s">
        <v>769</v>
      </c>
      <c r="G263" s="572" t="s">
        <v>874</v>
      </c>
      <c r="H263" s="572" t="s">
        <v>487</v>
      </c>
      <c r="I263" s="572" t="s">
        <v>1248</v>
      </c>
      <c r="J263" s="572" t="s">
        <v>876</v>
      </c>
      <c r="K263" s="572" t="s">
        <v>1249</v>
      </c>
      <c r="L263" s="575">
        <v>96.63</v>
      </c>
      <c r="M263" s="575">
        <v>869.67</v>
      </c>
      <c r="N263" s="572">
        <v>9</v>
      </c>
      <c r="O263" s="576">
        <v>3</v>
      </c>
      <c r="P263" s="575">
        <v>579.78</v>
      </c>
      <c r="Q263" s="577">
        <v>0.66666666666666663</v>
      </c>
      <c r="R263" s="572">
        <v>6</v>
      </c>
      <c r="S263" s="577">
        <v>0.66666666666666663</v>
      </c>
      <c r="T263" s="576">
        <v>1.5</v>
      </c>
      <c r="U263" s="578">
        <v>0.5</v>
      </c>
    </row>
    <row r="264" spans="1:21" ht="14.4" customHeight="1" x14ac:dyDescent="0.3">
      <c r="A264" s="571">
        <v>29</v>
      </c>
      <c r="B264" s="572" t="s">
        <v>486</v>
      </c>
      <c r="C264" s="572">
        <v>89301292</v>
      </c>
      <c r="D264" s="573" t="s">
        <v>1564</v>
      </c>
      <c r="E264" s="574" t="s">
        <v>777</v>
      </c>
      <c r="F264" s="572" t="s">
        <v>769</v>
      </c>
      <c r="G264" s="572" t="s">
        <v>1250</v>
      </c>
      <c r="H264" s="572" t="s">
        <v>487</v>
      </c>
      <c r="I264" s="572" t="s">
        <v>1251</v>
      </c>
      <c r="J264" s="572" t="s">
        <v>1252</v>
      </c>
      <c r="K264" s="572" t="s">
        <v>1253</v>
      </c>
      <c r="L264" s="575">
        <v>52.32</v>
      </c>
      <c r="M264" s="575">
        <v>52.32</v>
      </c>
      <c r="N264" s="572">
        <v>1</v>
      </c>
      <c r="O264" s="576">
        <v>0.5</v>
      </c>
      <c r="P264" s="575"/>
      <c r="Q264" s="577">
        <v>0</v>
      </c>
      <c r="R264" s="572"/>
      <c r="S264" s="577">
        <v>0</v>
      </c>
      <c r="T264" s="576"/>
      <c r="U264" s="578">
        <v>0</v>
      </c>
    </row>
    <row r="265" spans="1:21" ht="14.4" customHeight="1" x14ac:dyDescent="0.3">
      <c r="A265" s="571">
        <v>29</v>
      </c>
      <c r="B265" s="572" t="s">
        <v>486</v>
      </c>
      <c r="C265" s="572">
        <v>89301292</v>
      </c>
      <c r="D265" s="573" t="s">
        <v>1564</v>
      </c>
      <c r="E265" s="574" t="s">
        <v>777</v>
      </c>
      <c r="F265" s="572" t="s">
        <v>769</v>
      </c>
      <c r="G265" s="572" t="s">
        <v>1254</v>
      </c>
      <c r="H265" s="572" t="s">
        <v>686</v>
      </c>
      <c r="I265" s="572" t="s">
        <v>1255</v>
      </c>
      <c r="J265" s="572" t="s">
        <v>1256</v>
      </c>
      <c r="K265" s="572" t="s">
        <v>1257</v>
      </c>
      <c r="L265" s="575">
        <v>94.8</v>
      </c>
      <c r="M265" s="575">
        <v>94.8</v>
      </c>
      <c r="N265" s="572">
        <v>1</v>
      </c>
      <c r="O265" s="576">
        <v>0.5</v>
      </c>
      <c r="P265" s="575"/>
      <c r="Q265" s="577">
        <v>0</v>
      </c>
      <c r="R265" s="572"/>
      <c r="S265" s="577">
        <v>0</v>
      </c>
      <c r="T265" s="576"/>
      <c r="U265" s="578">
        <v>0</v>
      </c>
    </row>
    <row r="266" spans="1:21" ht="14.4" customHeight="1" x14ac:dyDescent="0.3">
      <c r="A266" s="571">
        <v>29</v>
      </c>
      <c r="B266" s="572" t="s">
        <v>486</v>
      </c>
      <c r="C266" s="572">
        <v>89301292</v>
      </c>
      <c r="D266" s="573" t="s">
        <v>1564</v>
      </c>
      <c r="E266" s="574" t="s">
        <v>777</v>
      </c>
      <c r="F266" s="572" t="s">
        <v>769</v>
      </c>
      <c r="G266" s="572" t="s">
        <v>895</v>
      </c>
      <c r="H266" s="572" t="s">
        <v>487</v>
      </c>
      <c r="I266" s="572" t="s">
        <v>537</v>
      </c>
      <c r="J266" s="572" t="s">
        <v>896</v>
      </c>
      <c r="K266" s="572" t="s">
        <v>897</v>
      </c>
      <c r="L266" s="575">
        <v>0</v>
      </c>
      <c r="M266" s="575">
        <v>0</v>
      </c>
      <c r="N266" s="572">
        <v>2</v>
      </c>
      <c r="O266" s="576">
        <v>2</v>
      </c>
      <c r="P266" s="575">
        <v>0</v>
      </c>
      <c r="Q266" s="577"/>
      <c r="R266" s="572">
        <v>2</v>
      </c>
      <c r="S266" s="577">
        <v>1</v>
      </c>
      <c r="T266" s="576">
        <v>2</v>
      </c>
      <c r="U266" s="578">
        <v>1</v>
      </c>
    </row>
    <row r="267" spans="1:21" ht="14.4" customHeight="1" x14ac:dyDescent="0.3">
      <c r="A267" s="571">
        <v>29</v>
      </c>
      <c r="B267" s="572" t="s">
        <v>486</v>
      </c>
      <c r="C267" s="572">
        <v>89301292</v>
      </c>
      <c r="D267" s="573" t="s">
        <v>1564</v>
      </c>
      <c r="E267" s="574" t="s">
        <v>777</v>
      </c>
      <c r="F267" s="572" t="s">
        <v>769</v>
      </c>
      <c r="G267" s="572" t="s">
        <v>898</v>
      </c>
      <c r="H267" s="572" t="s">
        <v>487</v>
      </c>
      <c r="I267" s="572" t="s">
        <v>705</v>
      </c>
      <c r="J267" s="572" t="s">
        <v>706</v>
      </c>
      <c r="K267" s="572" t="s">
        <v>899</v>
      </c>
      <c r="L267" s="575">
        <v>314.69</v>
      </c>
      <c r="M267" s="575">
        <v>3461.59</v>
      </c>
      <c r="N267" s="572">
        <v>11</v>
      </c>
      <c r="O267" s="576">
        <v>10</v>
      </c>
      <c r="P267" s="575">
        <v>2832.21</v>
      </c>
      <c r="Q267" s="577">
        <v>0.81818181818181812</v>
      </c>
      <c r="R267" s="572">
        <v>9</v>
      </c>
      <c r="S267" s="577">
        <v>0.81818181818181823</v>
      </c>
      <c r="T267" s="576">
        <v>8</v>
      </c>
      <c r="U267" s="578">
        <v>0.8</v>
      </c>
    </row>
    <row r="268" spans="1:21" ht="14.4" customHeight="1" x14ac:dyDescent="0.3">
      <c r="A268" s="571">
        <v>29</v>
      </c>
      <c r="B268" s="572" t="s">
        <v>486</v>
      </c>
      <c r="C268" s="572">
        <v>89301292</v>
      </c>
      <c r="D268" s="573" t="s">
        <v>1564</v>
      </c>
      <c r="E268" s="574" t="s">
        <v>777</v>
      </c>
      <c r="F268" s="572" t="s">
        <v>769</v>
      </c>
      <c r="G268" s="572" t="s">
        <v>898</v>
      </c>
      <c r="H268" s="572" t="s">
        <v>487</v>
      </c>
      <c r="I268" s="572" t="s">
        <v>705</v>
      </c>
      <c r="J268" s="572" t="s">
        <v>706</v>
      </c>
      <c r="K268" s="572" t="s">
        <v>899</v>
      </c>
      <c r="L268" s="575">
        <v>302.42</v>
      </c>
      <c r="M268" s="575">
        <v>2419.36</v>
      </c>
      <c r="N268" s="572">
        <v>8</v>
      </c>
      <c r="O268" s="576">
        <v>6</v>
      </c>
      <c r="P268" s="575">
        <v>1512.1000000000001</v>
      </c>
      <c r="Q268" s="577">
        <v>0.625</v>
      </c>
      <c r="R268" s="572">
        <v>5</v>
      </c>
      <c r="S268" s="577">
        <v>0.625</v>
      </c>
      <c r="T268" s="576">
        <v>3</v>
      </c>
      <c r="U268" s="578">
        <v>0.5</v>
      </c>
    </row>
    <row r="269" spans="1:21" ht="14.4" customHeight="1" x14ac:dyDescent="0.3">
      <c r="A269" s="571">
        <v>29</v>
      </c>
      <c r="B269" s="572" t="s">
        <v>486</v>
      </c>
      <c r="C269" s="572">
        <v>89301292</v>
      </c>
      <c r="D269" s="573" t="s">
        <v>1564</v>
      </c>
      <c r="E269" s="574" t="s">
        <v>777</v>
      </c>
      <c r="F269" s="572" t="s">
        <v>769</v>
      </c>
      <c r="G269" s="572" t="s">
        <v>898</v>
      </c>
      <c r="H269" s="572" t="s">
        <v>487</v>
      </c>
      <c r="I269" s="572" t="s">
        <v>1258</v>
      </c>
      <c r="J269" s="572" t="s">
        <v>706</v>
      </c>
      <c r="K269" s="572" t="s">
        <v>1259</v>
      </c>
      <c r="L269" s="575">
        <v>100.8</v>
      </c>
      <c r="M269" s="575">
        <v>100.8</v>
      </c>
      <c r="N269" s="572">
        <v>1</v>
      </c>
      <c r="O269" s="576">
        <v>1</v>
      </c>
      <c r="P269" s="575"/>
      <c r="Q269" s="577">
        <v>0</v>
      </c>
      <c r="R269" s="572"/>
      <c r="S269" s="577">
        <v>0</v>
      </c>
      <c r="T269" s="576"/>
      <c r="U269" s="578">
        <v>0</v>
      </c>
    </row>
    <row r="270" spans="1:21" ht="14.4" customHeight="1" x14ac:dyDescent="0.3">
      <c r="A270" s="571">
        <v>29</v>
      </c>
      <c r="B270" s="572" t="s">
        <v>486</v>
      </c>
      <c r="C270" s="572">
        <v>89301292</v>
      </c>
      <c r="D270" s="573" t="s">
        <v>1564</v>
      </c>
      <c r="E270" s="574" t="s">
        <v>777</v>
      </c>
      <c r="F270" s="572" t="s">
        <v>769</v>
      </c>
      <c r="G270" s="572" t="s">
        <v>1260</v>
      </c>
      <c r="H270" s="572" t="s">
        <v>487</v>
      </c>
      <c r="I270" s="572" t="s">
        <v>1261</v>
      </c>
      <c r="J270" s="572" t="s">
        <v>1262</v>
      </c>
      <c r="K270" s="572" t="s">
        <v>1263</v>
      </c>
      <c r="L270" s="575">
        <v>23.46</v>
      </c>
      <c r="M270" s="575">
        <v>46.92</v>
      </c>
      <c r="N270" s="572">
        <v>2</v>
      </c>
      <c r="O270" s="576">
        <v>1</v>
      </c>
      <c r="P270" s="575">
        <v>46.92</v>
      </c>
      <c r="Q270" s="577">
        <v>1</v>
      </c>
      <c r="R270" s="572">
        <v>2</v>
      </c>
      <c r="S270" s="577">
        <v>1</v>
      </c>
      <c r="T270" s="576">
        <v>1</v>
      </c>
      <c r="U270" s="578">
        <v>1</v>
      </c>
    </row>
    <row r="271" spans="1:21" ht="14.4" customHeight="1" x14ac:dyDescent="0.3">
      <c r="A271" s="571">
        <v>29</v>
      </c>
      <c r="B271" s="572" t="s">
        <v>486</v>
      </c>
      <c r="C271" s="572">
        <v>89301292</v>
      </c>
      <c r="D271" s="573" t="s">
        <v>1564</v>
      </c>
      <c r="E271" s="574" t="s">
        <v>777</v>
      </c>
      <c r="F271" s="572" t="s">
        <v>769</v>
      </c>
      <c r="G271" s="572" t="s">
        <v>1195</v>
      </c>
      <c r="H271" s="572" t="s">
        <v>487</v>
      </c>
      <c r="I271" s="572" t="s">
        <v>1196</v>
      </c>
      <c r="J271" s="572" t="s">
        <v>1197</v>
      </c>
      <c r="K271" s="572" t="s">
        <v>1198</v>
      </c>
      <c r="L271" s="575">
        <v>194.73</v>
      </c>
      <c r="M271" s="575">
        <v>194.73</v>
      </c>
      <c r="N271" s="572">
        <v>1</v>
      </c>
      <c r="O271" s="576">
        <v>1</v>
      </c>
      <c r="P271" s="575"/>
      <c r="Q271" s="577">
        <v>0</v>
      </c>
      <c r="R271" s="572"/>
      <c r="S271" s="577">
        <v>0</v>
      </c>
      <c r="T271" s="576"/>
      <c r="U271" s="578">
        <v>0</v>
      </c>
    </row>
    <row r="272" spans="1:21" ht="14.4" customHeight="1" x14ac:dyDescent="0.3">
      <c r="A272" s="571">
        <v>29</v>
      </c>
      <c r="B272" s="572" t="s">
        <v>486</v>
      </c>
      <c r="C272" s="572">
        <v>89301292</v>
      </c>
      <c r="D272" s="573" t="s">
        <v>1564</v>
      </c>
      <c r="E272" s="574" t="s">
        <v>777</v>
      </c>
      <c r="F272" s="572" t="s">
        <v>769</v>
      </c>
      <c r="G272" s="572" t="s">
        <v>1041</v>
      </c>
      <c r="H272" s="572" t="s">
        <v>686</v>
      </c>
      <c r="I272" s="572" t="s">
        <v>1084</v>
      </c>
      <c r="J272" s="572" t="s">
        <v>1085</v>
      </c>
      <c r="K272" s="572" t="s">
        <v>1086</v>
      </c>
      <c r="L272" s="575">
        <v>32.74</v>
      </c>
      <c r="M272" s="575">
        <v>32.74</v>
      </c>
      <c r="N272" s="572">
        <v>1</v>
      </c>
      <c r="O272" s="576">
        <v>1</v>
      </c>
      <c r="P272" s="575"/>
      <c r="Q272" s="577">
        <v>0</v>
      </c>
      <c r="R272" s="572"/>
      <c r="S272" s="577">
        <v>0</v>
      </c>
      <c r="T272" s="576"/>
      <c r="U272" s="578">
        <v>0</v>
      </c>
    </row>
    <row r="273" spans="1:21" ht="14.4" customHeight="1" x14ac:dyDescent="0.3">
      <c r="A273" s="571">
        <v>29</v>
      </c>
      <c r="B273" s="572" t="s">
        <v>486</v>
      </c>
      <c r="C273" s="572">
        <v>89301292</v>
      </c>
      <c r="D273" s="573" t="s">
        <v>1564</v>
      </c>
      <c r="E273" s="574" t="s">
        <v>777</v>
      </c>
      <c r="F273" s="572" t="s">
        <v>769</v>
      </c>
      <c r="G273" s="572" t="s">
        <v>908</v>
      </c>
      <c r="H273" s="572" t="s">
        <v>487</v>
      </c>
      <c r="I273" s="572" t="s">
        <v>1264</v>
      </c>
      <c r="J273" s="572" t="s">
        <v>910</v>
      </c>
      <c r="K273" s="572" t="s">
        <v>1203</v>
      </c>
      <c r="L273" s="575">
        <v>154.33000000000001</v>
      </c>
      <c r="M273" s="575">
        <v>154.33000000000001</v>
      </c>
      <c r="N273" s="572">
        <v>1</v>
      </c>
      <c r="O273" s="576">
        <v>1</v>
      </c>
      <c r="P273" s="575"/>
      <c r="Q273" s="577">
        <v>0</v>
      </c>
      <c r="R273" s="572"/>
      <c r="S273" s="577">
        <v>0</v>
      </c>
      <c r="T273" s="576"/>
      <c r="U273" s="578">
        <v>0</v>
      </c>
    </row>
    <row r="274" spans="1:21" ht="14.4" customHeight="1" x14ac:dyDescent="0.3">
      <c r="A274" s="571">
        <v>29</v>
      </c>
      <c r="B274" s="572" t="s">
        <v>486</v>
      </c>
      <c r="C274" s="572">
        <v>89301292</v>
      </c>
      <c r="D274" s="573" t="s">
        <v>1564</v>
      </c>
      <c r="E274" s="574" t="s">
        <v>777</v>
      </c>
      <c r="F274" s="572" t="s">
        <v>769</v>
      </c>
      <c r="G274" s="572" t="s">
        <v>1265</v>
      </c>
      <c r="H274" s="572" t="s">
        <v>487</v>
      </c>
      <c r="I274" s="572" t="s">
        <v>1266</v>
      </c>
      <c r="J274" s="572" t="s">
        <v>1267</v>
      </c>
      <c r="K274" s="572" t="s">
        <v>836</v>
      </c>
      <c r="L274" s="575">
        <v>26.26</v>
      </c>
      <c r="M274" s="575">
        <v>26.26</v>
      </c>
      <c r="N274" s="572">
        <v>1</v>
      </c>
      <c r="O274" s="576">
        <v>1</v>
      </c>
      <c r="P274" s="575"/>
      <c r="Q274" s="577">
        <v>0</v>
      </c>
      <c r="R274" s="572"/>
      <c r="S274" s="577">
        <v>0</v>
      </c>
      <c r="T274" s="576"/>
      <c r="U274" s="578">
        <v>0</v>
      </c>
    </row>
    <row r="275" spans="1:21" ht="14.4" customHeight="1" x14ac:dyDescent="0.3">
      <c r="A275" s="571">
        <v>29</v>
      </c>
      <c r="B275" s="572" t="s">
        <v>486</v>
      </c>
      <c r="C275" s="572">
        <v>89301292</v>
      </c>
      <c r="D275" s="573" t="s">
        <v>1564</v>
      </c>
      <c r="E275" s="574" t="s">
        <v>777</v>
      </c>
      <c r="F275" s="572" t="s">
        <v>770</v>
      </c>
      <c r="G275" s="572" t="s">
        <v>922</v>
      </c>
      <c r="H275" s="572" t="s">
        <v>487</v>
      </c>
      <c r="I275" s="572" t="s">
        <v>923</v>
      </c>
      <c r="J275" s="572" t="s">
        <v>924</v>
      </c>
      <c r="K275" s="572" t="s">
        <v>925</v>
      </c>
      <c r="L275" s="575">
        <v>410</v>
      </c>
      <c r="M275" s="575">
        <v>1640</v>
      </c>
      <c r="N275" s="572">
        <v>4</v>
      </c>
      <c r="O275" s="576">
        <v>4</v>
      </c>
      <c r="P275" s="575">
        <v>1640</v>
      </c>
      <c r="Q275" s="577">
        <v>1</v>
      </c>
      <c r="R275" s="572">
        <v>4</v>
      </c>
      <c r="S275" s="577">
        <v>1</v>
      </c>
      <c r="T275" s="576">
        <v>4</v>
      </c>
      <c r="U275" s="578">
        <v>1</v>
      </c>
    </row>
    <row r="276" spans="1:21" ht="14.4" customHeight="1" x14ac:dyDescent="0.3">
      <c r="A276" s="571">
        <v>29</v>
      </c>
      <c r="B276" s="572" t="s">
        <v>486</v>
      </c>
      <c r="C276" s="572">
        <v>89301292</v>
      </c>
      <c r="D276" s="573" t="s">
        <v>1564</v>
      </c>
      <c r="E276" s="574" t="s">
        <v>777</v>
      </c>
      <c r="F276" s="572" t="s">
        <v>770</v>
      </c>
      <c r="G276" s="572" t="s">
        <v>922</v>
      </c>
      <c r="H276" s="572" t="s">
        <v>487</v>
      </c>
      <c r="I276" s="572" t="s">
        <v>928</v>
      </c>
      <c r="J276" s="572" t="s">
        <v>929</v>
      </c>
      <c r="K276" s="572" t="s">
        <v>930</v>
      </c>
      <c r="L276" s="575">
        <v>410</v>
      </c>
      <c r="M276" s="575">
        <v>1640</v>
      </c>
      <c r="N276" s="572">
        <v>4</v>
      </c>
      <c r="O276" s="576">
        <v>2</v>
      </c>
      <c r="P276" s="575">
        <v>1640</v>
      </c>
      <c r="Q276" s="577">
        <v>1</v>
      </c>
      <c r="R276" s="572">
        <v>4</v>
      </c>
      <c r="S276" s="577">
        <v>1</v>
      </c>
      <c r="T276" s="576">
        <v>2</v>
      </c>
      <c r="U276" s="578">
        <v>1</v>
      </c>
    </row>
    <row r="277" spans="1:21" ht="14.4" customHeight="1" x14ac:dyDescent="0.3">
      <c r="A277" s="571">
        <v>29</v>
      </c>
      <c r="B277" s="572" t="s">
        <v>486</v>
      </c>
      <c r="C277" s="572">
        <v>89301292</v>
      </c>
      <c r="D277" s="573" t="s">
        <v>1564</v>
      </c>
      <c r="E277" s="574" t="s">
        <v>777</v>
      </c>
      <c r="F277" s="572" t="s">
        <v>770</v>
      </c>
      <c r="G277" s="572" t="s">
        <v>922</v>
      </c>
      <c r="H277" s="572" t="s">
        <v>487</v>
      </c>
      <c r="I277" s="572" t="s">
        <v>928</v>
      </c>
      <c r="J277" s="572" t="s">
        <v>924</v>
      </c>
      <c r="K277" s="572" t="s">
        <v>931</v>
      </c>
      <c r="L277" s="575">
        <v>410</v>
      </c>
      <c r="M277" s="575">
        <v>12300</v>
      </c>
      <c r="N277" s="572">
        <v>30</v>
      </c>
      <c r="O277" s="576">
        <v>16</v>
      </c>
      <c r="P277" s="575">
        <v>11480</v>
      </c>
      <c r="Q277" s="577">
        <v>0.93333333333333335</v>
      </c>
      <c r="R277" s="572">
        <v>28</v>
      </c>
      <c r="S277" s="577">
        <v>0.93333333333333335</v>
      </c>
      <c r="T277" s="576">
        <v>15</v>
      </c>
      <c r="U277" s="578">
        <v>0.9375</v>
      </c>
    </row>
    <row r="278" spans="1:21" ht="14.4" customHeight="1" x14ac:dyDescent="0.3">
      <c r="A278" s="571">
        <v>29</v>
      </c>
      <c r="B278" s="572" t="s">
        <v>486</v>
      </c>
      <c r="C278" s="572">
        <v>89301292</v>
      </c>
      <c r="D278" s="573" t="s">
        <v>1564</v>
      </c>
      <c r="E278" s="574" t="s">
        <v>777</v>
      </c>
      <c r="F278" s="572" t="s">
        <v>770</v>
      </c>
      <c r="G278" s="572" t="s">
        <v>932</v>
      </c>
      <c r="H278" s="572" t="s">
        <v>487</v>
      </c>
      <c r="I278" s="572" t="s">
        <v>1268</v>
      </c>
      <c r="J278" s="572" t="s">
        <v>937</v>
      </c>
      <c r="K278" s="572" t="s">
        <v>1269</v>
      </c>
      <c r="L278" s="575">
        <v>50.78</v>
      </c>
      <c r="M278" s="575">
        <v>101.56</v>
      </c>
      <c r="N278" s="572">
        <v>2</v>
      </c>
      <c r="O278" s="576">
        <v>1</v>
      </c>
      <c r="P278" s="575">
        <v>101.56</v>
      </c>
      <c r="Q278" s="577">
        <v>1</v>
      </c>
      <c r="R278" s="572">
        <v>2</v>
      </c>
      <c r="S278" s="577">
        <v>1</v>
      </c>
      <c r="T278" s="576">
        <v>1</v>
      </c>
      <c r="U278" s="578">
        <v>1</v>
      </c>
    </row>
    <row r="279" spans="1:21" ht="14.4" customHeight="1" x14ac:dyDescent="0.3">
      <c r="A279" s="571">
        <v>29</v>
      </c>
      <c r="B279" s="572" t="s">
        <v>486</v>
      </c>
      <c r="C279" s="572">
        <v>89301292</v>
      </c>
      <c r="D279" s="573" t="s">
        <v>1564</v>
      </c>
      <c r="E279" s="574" t="s">
        <v>777</v>
      </c>
      <c r="F279" s="572" t="s">
        <v>770</v>
      </c>
      <c r="G279" s="572" t="s">
        <v>932</v>
      </c>
      <c r="H279" s="572" t="s">
        <v>487</v>
      </c>
      <c r="I279" s="572" t="s">
        <v>936</v>
      </c>
      <c r="J279" s="572" t="s">
        <v>937</v>
      </c>
      <c r="K279" s="572" t="s">
        <v>938</v>
      </c>
      <c r="L279" s="575">
        <v>144.05000000000001</v>
      </c>
      <c r="M279" s="575">
        <v>144.05000000000001</v>
      </c>
      <c r="N279" s="572">
        <v>1</v>
      </c>
      <c r="O279" s="576">
        <v>1</v>
      </c>
      <c r="P279" s="575">
        <v>144.05000000000001</v>
      </c>
      <c r="Q279" s="577">
        <v>1</v>
      </c>
      <c r="R279" s="572">
        <v>1</v>
      </c>
      <c r="S279" s="577">
        <v>1</v>
      </c>
      <c r="T279" s="576">
        <v>1</v>
      </c>
      <c r="U279" s="578">
        <v>1</v>
      </c>
    </row>
    <row r="280" spans="1:21" ht="14.4" customHeight="1" x14ac:dyDescent="0.3">
      <c r="A280" s="571">
        <v>29</v>
      </c>
      <c r="B280" s="572" t="s">
        <v>486</v>
      </c>
      <c r="C280" s="572">
        <v>89301292</v>
      </c>
      <c r="D280" s="573" t="s">
        <v>1564</v>
      </c>
      <c r="E280" s="574" t="s">
        <v>777</v>
      </c>
      <c r="F280" s="572" t="s">
        <v>770</v>
      </c>
      <c r="G280" s="572" t="s">
        <v>932</v>
      </c>
      <c r="H280" s="572" t="s">
        <v>487</v>
      </c>
      <c r="I280" s="572" t="s">
        <v>939</v>
      </c>
      <c r="J280" s="572" t="s">
        <v>940</v>
      </c>
      <c r="K280" s="572" t="s">
        <v>941</v>
      </c>
      <c r="L280" s="575">
        <v>133.69</v>
      </c>
      <c r="M280" s="575">
        <v>1470.5900000000001</v>
      </c>
      <c r="N280" s="572">
        <v>11</v>
      </c>
      <c r="O280" s="576">
        <v>8</v>
      </c>
      <c r="P280" s="575">
        <v>935.83</v>
      </c>
      <c r="Q280" s="577">
        <v>0.63636363636363635</v>
      </c>
      <c r="R280" s="572">
        <v>7</v>
      </c>
      <c r="S280" s="577">
        <v>0.63636363636363635</v>
      </c>
      <c r="T280" s="576">
        <v>5</v>
      </c>
      <c r="U280" s="578">
        <v>0.625</v>
      </c>
    </row>
    <row r="281" spans="1:21" ht="14.4" customHeight="1" x14ac:dyDescent="0.3">
      <c r="A281" s="571">
        <v>29</v>
      </c>
      <c r="B281" s="572" t="s">
        <v>486</v>
      </c>
      <c r="C281" s="572">
        <v>89301292</v>
      </c>
      <c r="D281" s="573" t="s">
        <v>1564</v>
      </c>
      <c r="E281" s="574" t="s">
        <v>777</v>
      </c>
      <c r="F281" s="572" t="s">
        <v>770</v>
      </c>
      <c r="G281" s="572" t="s">
        <v>932</v>
      </c>
      <c r="H281" s="572" t="s">
        <v>487</v>
      </c>
      <c r="I281" s="572" t="s">
        <v>942</v>
      </c>
      <c r="J281" s="572" t="s">
        <v>940</v>
      </c>
      <c r="K281" s="572" t="s">
        <v>943</v>
      </c>
      <c r="L281" s="575">
        <v>175.15</v>
      </c>
      <c r="M281" s="575">
        <v>1050.9000000000001</v>
      </c>
      <c r="N281" s="572">
        <v>6</v>
      </c>
      <c r="O281" s="576">
        <v>4</v>
      </c>
      <c r="P281" s="575">
        <v>875.75</v>
      </c>
      <c r="Q281" s="577">
        <v>0.83333333333333326</v>
      </c>
      <c r="R281" s="572">
        <v>5</v>
      </c>
      <c r="S281" s="577">
        <v>0.83333333333333337</v>
      </c>
      <c r="T281" s="576">
        <v>3</v>
      </c>
      <c r="U281" s="578">
        <v>0.75</v>
      </c>
    </row>
    <row r="282" spans="1:21" ht="14.4" customHeight="1" x14ac:dyDescent="0.3">
      <c r="A282" s="571">
        <v>29</v>
      </c>
      <c r="B282" s="572" t="s">
        <v>486</v>
      </c>
      <c r="C282" s="572">
        <v>89301292</v>
      </c>
      <c r="D282" s="573" t="s">
        <v>1564</v>
      </c>
      <c r="E282" s="574" t="s">
        <v>777</v>
      </c>
      <c r="F282" s="572" t="s">
        <v>770</v>
      </c>
      <c r="G282" s="572" t="s">
        <v>932</v>
      </c>
      <c r="H282" s="572" t="s">
        <v>487</v>
      </c>
      <c r="I282" s="572" t="s">
        <v>944</v>
      </c>
      <c r="J282" s="572" t="s">
        <v>940</v>
      </c>
      <c r="K282" s="572" t="s">
        <v>945</v>
      </c>
      <c r="L282" s="575">
        <v>200</v>
      </c>
      <c r="M282" s="575">
        <v>7000</v>
      </c>
      <c r="N282" s="572">
        <v>35</v>
      </c>
      <c r="O282" s="576">
        <v>14</v>
      </c>
      <c r="P282" s="575">
        <v>5200</v>
      </c>
      <c r="Q282" s="577">
        <v>0.74285714285714288</v>
      </c>
      <c r="R282" s="572">
        <v>26</v>
      </c>
      <c r="S282" s="577">
        <v>0.74285714285714288</v>
      </c>
      <c r="T282" s="576">
        <v>11</v>
      </c>
      <c r="U282" s="578">
        <v>0.7857142857142857</v>
      </c>
    </row>
    <row r="283" spans="1:21" ht="14.4" customHeight="1" x14ac:dyDescent="0.3">
      <c r="A283" s="571">
        <v>29</v>
      </c>
      <c r="B283" s="572" t="s">
        <v>486</v>
      </c>
      <c r="C283" s="572">
        <v>89301292</v>
      </c>
      <c r="D283" s="573" t="s">
        <v>1564</v>
      </c>
      <c r="E283" s="574" t="s">
        <v>777</v>
      </c>
      <c r="F283" s="572" t="s">
        <v>770</v>
      </c>
      <c r="G283" s="572" t="s">
        <v>932</v>
      </c>
      <c r="H283" s="572" t="s">
        <v>487</v>
      </c>
      <c r="I283" s="572" t="s">
        <v>1270</v>
      </c>
      <c r="J283" s="572" t="s">
        <v>1271</v>
      </c>
      <c r="K283" s="572" t="s">
        <v>1272</v>
      </c>
      <c r="L283" s="575">
        <v>774.12</v>
      </c>
      <c r="M283" s="575">
        <v>3096.48</v>
      </c>
      <c r="N283" s="572">
        <v>4</v>
      </c>
      <c r="O283" s="576">
        <v>1</v>
      </c>
      <c r="P283" s="575">
        <v>3096.48</v>
      </c>
      <c r="Q283" s="577">
        <v>1</v>
      </c>
      <c r="R283" s="572">
        <v>4</v>
      </c>
      <c r="S283" s="577">
        <v>1</v>
      </c>
      <c r="T283" s="576">
        <v>1</v>
      </c>
      <c r="U283" s="578">
        <v>1</v>
      </c>
    </row>
    <row r="284" spans="1:21" ht="14.4" customHeight="1" x14ac:dyDescent="0.3">
      <c r="A284" s="571">
        <v>29</v>
      </c>
      <c r="B284" s="572" t="s">
        <v>486</v>
      </c>
      <c r="C284" s="572">
        <v>89301292</v>
      </c>
      <c r="D284" s="573" t="s">
        <v>1564</v>
      </c>
      <c r="E284" s="574" t="s">
        <v>777</v>
      </c>
      <c r="F284" s="572" t="s">
        <v>770</v>
      </c>
      <c r="G284" s="572" t="s">
        <v>932</v>
      </c>
      <c r="H284" s="572" t="s">
        <v>487</v>
      </c>
      <c r="I284" s="572" t="s">
        <v>1094</v>
      </c>
      <c r="J284" s="572" t="s">
        <v>947</v>
      </c>
      <c r="K284" s="572" t="s">
        <v>1095</v>
      </c>
      <c r="L284" s="575">
        <v>106</v>
      </c>
      <c r="M284" s="575">
        <v>106</v>
      </c>
      <c r="N284" s="572">
        <v>1</v>
      </c>
      <c r="O284" s="576">
        <v>1</v>
      </c>
      <c r="P284" s="575"/>
      <c r="Q284" s="577">
        <v>0</v>
      </c>
      <c r="R284" s="572"/>
      <c r="S284" s="577">
        <v>0</v>
      </c>
      <c r="T284" s="576"/>
      <c r="U284" s="578">
        <v>0</v>
      </c>
    </row>
    <row r="285" spans="1:21" ht="14.4" customHeight="1" x14ac:dyDescent="0.3">
      <c r="A285" s="571">
        <v>29</v>
      </c>
      <c r="B285" s="572" t="s">
        <v>486</v>
      </c>
      <c r="C285" s="572">
        <v>89301292</v>
      </c>
      <c r="D285" s="573" t="s">
        <v>1564</v>
      </c>
      <c r="E285" s="574" t="s">
        <v>777</v>
      </c>
      <c r="F285" s="572" t="s">
        <v>770</v>
      </c>
      <c r="G285" s="572" t="s">
        <v>932</v>
      </c>
      <c r="H285" s="572" t="s">
        <v>487</v>
      </c>
      <c r="I285" s="572" t="s">
        <v>949</v>
      </c>
      <c r="J285" s="572" t="s">
        <v>947</v>
      </c>
      <c r="K285" s="572" t="s">
        <v>950</v>
      </c>
      <c r="L285" s="575">
        <v>156</v>
      </c>
      <c r="M285" s="575">
        <v>312</v>
      </c>
      <c r="N285" s="572">
        <v>2</v>
      </c>
      <c r="O285" s="576">
        <v>2</v>
      </c>
      <c r="P285" s="575">
        <v>156</v>
      </c>
      <c r="Q285" s="577">
        <v>0.5</v>
      </c>
      <c r="R285" s="572">
        <v>1</v>
      </c>
      <c r="S285" s="577">
        <v>0.5</v>
      </c>
      <c r="T285" s="576">
        <v>1</v>
      </c>
      <c r="U285" s="578">
        <v>0.5</v>
      </c>
    </row>
    <row r="286" spans="1:21" ht="14.4" customHeight="1" x14ac:dyDescent="0.3">
      <c r="A286" s="571">
        <v>29</v>
      </c>
      <c r="B286" s="572" t="s">
        <v>486</v>
      </c>
      <c r="C286" s="572">
        <v>89301292</v>
      </c>
      <c r="D286" s="573" t="s">
        <v>1564</v>
      </c>
      <c r="E286" s="574" t="s">
        <v>777</v>
      </c>
      <c r="F286" s="572" t="s">
        <v>770</v>
      </c>
      <c r="G286" s="572" t="s">
        <v>932</v>
      </c>
      <c r="H286" s="572" t="s">
        <v>487</v>
      </c>
      <c r="I286" s="572" t="s">
        <v>584</v>
      </c>
      <c r="J286" s="572" t="s">
        <v>1273</v>
      </c>
      <c r="K286" s="572" t="s">
        <v>1274</v>
      </c>
      <c r="L286" s="575">
        <v>194.31</v>
      </c>
      <c r="M286" s="575">
        <v>194.31</v>
      </c>
      <c r="N286" s="572">
        <v>1</v>
      </c>
      <c r="O286" s="576">
        <v>1</v>
      </c>
      <c r="P286" s="575"/>
      <c r="Q286" s="577">
        <v>0</v>
      </c>
      <c r="R286" s="572"/>
      <c r="S286" s="577">
        <v>0</v>
      </c>
      <c r="T286" s="576"/>
      <c r="U286" s="578">
        <v>0</v>
      </c>
    </row>
    <row r="287" spans="1:21" ht="14.4" customHeight="1" x14ac:dyDescent="0.3">
      <c r="A287" s="571">
        <v>29</v>
      </c>
      <c r="B287" s="572" t="s">
        <v>486</v>
      </c>
      <c r="C287" s="572">
        <v>89301292</v>
      </c>
      <c r="D287" s="573" t="s">
        <v>1564</v>
      </c>
      <c r="E287" s="574" t="s">
        <v>777</v>
      </c>
      <c r="F287" s="572" t="s">
        <v>770</v>
      </c>
      <c r="G287" s="572" t="s">
        <v>932</v>
      </c>
      <c r="H287" s="572" t="s">
        <v>487</v>
      </c>
      <c r="I287" s="572" t="s">
        <v>1275</v>
      </c>
      <c r="J287" s="572" t="s">
        <v>972</v>
      </c>
      <c r="K287" s="572" t="s">
        <v>1276</v>
      </c>
      <c r="L287" s="575">
        <v>9.85</v>
      </c>
      <c r="M287" s="575">
        <v>197</v>
      </c>
      <c r="N287" s="572">
        <v>20</v>
      </c>
      <c r="O287" s="576">
        <v>2</v>
      </c>
      <c r="P287" s="575">
        <v>98.5</v>
      </c>
      <c r="Q287" s="577">
        <v>0.5</v>
      </c>
      <c r="R287" s="572">
        <v>10</v>
      </c>
      <c r="S287" s="577">
        <v>0.5</v>
      </c>
      <c r="T287" s="576">
        <v>1</v>
      </c>
      <c r="U287" s="578">
        <v>0.5</v>
      </c>
    </row>
    <row r="288" spans="1:21" ht="14.4" customHeight="1" x14ac:dyDescent="0.3">
      <c r="A288" s="571">
        <v>29</v>
      </c>
      <c r="B288" s="572" t="s">
        <v>486</v>
      </c>
      <c r="C288" s="572">
        <v>89301292</v>
      </c>
      <c r="D288" s="573" t="s">
        <v>1564</v>
      </c>
      <c r="E288" s="574" t="s">
        <v>777</v>
      </c>
      <c r="F288" s="572" t="s">
        <v>770</v>
      </c>
      <c r="G288" s="572" t="s">
        <v>932</v>
      </c>
      <c r="H288" s="572" t="s">
        <v>487</v>
      </c>
      <c r="I288" s="572" t="s">
        <v>968</v>
      </c>
      <c r="J288" s="572" t="s">
        <v>969</v>
      </c>
      <c r="K288" s="572" t="s">
        <v>970</v>
      </c>
      <c r="L288" s="575">
        <v>8</v>
      </c>
      <c r="M288" s="575">
        <v>8</v>
      </c>
      <c r="N288" s="572">
        <v>1</v>
      </c>
      <c r="O288" s="576">
        <v>1</v>
      </c>
      <c r="P288" s="575"/>
      <c r="Q288" s="577">
        <v>0</v>
      </c>
      <c r="R288" s="572"/>
      <c r="S288" s="577">
        <v>0</v>
      </c>
      <c r="T288" s="576"/>
      <c r="U288" s="578">
        <v>0</v>
      </c>
    </row>
    <row r="289" spans="1:21" ht="14.4" customHeight="1" x14ac:dyDescent="0.3">
      <c r="A289" s="571">
        <v>29</v>
      </c>
      <c r="B289" s="572" t="s">
        <v>486</v>
      </c>
      <c r="C289" s="572">
        <v>89301292</v>
      </c>
      <c r="D289" s="573" t="s">
        <v>1564</v>
      </c>
      <c r="E289" s="574" t="s">
        <v>777</v>
      </c>
      <c r="F289" s="572" t="s">
        <v>770</v>
      </c>
      <c r="G289" s="572" t="s">
        <v>932</v>
      </c>
      <c r="H289" s="572" t="s">
        <v>487</v>
      </c>
      <c r="I289" s="572" t="s">
        <v>1277</v>
      </c>
      <c r="J289" s="572" t="s">
        <v>1278</v>
      </c>
      <c r="K289" s="572" t="s">
        <v>1279</v>
      </c>
      <c r="L289" s="575">
        <v>527.76</v>
      </c>
      <c r="M289" s="575">
        <v>527.76</v>
      </c>
      <c r="N289" s="572">
        <v>1</v>
      </c>
      <c r="O289" s="576">
        <v>1</v>
      </c>
      <c r="P289" s="575">
        <v>527.76</v>
      </c>
      <c r="Q289" s="577">
        <v>1</v>
      </c>
      <c r="R289" s="572">
        <v>1</v>
      </c>
      <c r="S289" s="577">
        <v>1</v>
      </c>
      <c r="T289" s="576">
        <v>1</v>
      </c>
      <c r="U289" s="578">
        <v>1</v>
      </c>
    </row>
    <row r="290" spans="1:21" ht="14.4" customHeight="1" x14ac:dyDescent="0.3">
      <c r="A290" s="571">
        <v>29</v>
      </c>
      <c r="B290" s="572" t="s">
        <v>486</v>
      </c>
      <c r="C290" s="572">
        <v>89301292</v>
      </c>
      <c r="D290" s="573" t="s">
        <v>1564</v>
      </c>
      <c r="E290" s="574" t="s">
        <v>777</v>
      </c>
      <c r="F290" s="572" t="s">
        <v>770</v>
      </c>
      <c r="G290" s="572" t="s">
        <v>977</v>
      </c>
      <c r="H290" s="572" t="s">
        <v>487</v>
      </c>
      <c r="I290" s="572" t="s">
        <v>1280</v>
      </c>
      <c r="J290" s="572" t="s">
        <v>1281</v>
      </c>
      <c r="K290" s="572" t="s">
        <v>1282</v>
      </c>
      <c r="L290" s="575">
        <v>200</v>
      </c>
      <c r="M290" s="575">
        <v>400</v>
      </c>
      <c r="N290" s="572">
        <v>2</v>
      </c>
      <c r="O290" s="576">
        <v>1</v>
      </c>
      <c r="P290" s="575"/>
      <c r="Q290" s="577">
        <v>0</v>
      </c>
      <c r="R290" s="572"/>
      <c r="S290" s="577">
        <v>0</v>
      </c>
      <c r="T290" s="576"/>
      <c r="U290" s="578">
        <v>0</v>
      </c>
    </row>
    <row r="291" spans="1:21" ht="14.4" customHeight="1" x14ac:dyDescent="0.3">
      <c r="A291" s="571">
        <v>29</v>
      </c>
      <c r="B291" s="572" t="s">
        <v>486</v>
      </c>
      <c r="C291" s="572">
        <v>89301292</v>
      </c>
      <c r="D291" s="573" t="s">
        <v>1564</v>
      </c>
      <c r="E291" s="574" t="s">
        <v>777</v>
      </c>
      <c r="F291" s="572" t="s">
        <v>770</v>
      </c>
      <c r="G291" s="572" t="s">
        <v>977</v>
      </c>
      <c r="H291" s="572" t="s">
        <v>487</v>
      </c>
      <c r="I291" s="572" t="s">
        <v>978</v>
      </c>
      <c r="J291" s="572" t="s">
        <v>979</v>
      </c>
      <c r="K291" s="572" t="s">
        <v>980</v>
      </c>
      <c r="L291" s="575">
        <v>190</v>
      </c>
      <c r="M291" s="575">
        <v>380</v>
      </c>
      <c r="N291" s="572">
        <v>2</v>
      </c>
      <c r="O291" s="576">
        <v>1</v>
      </c>
      <c r="P291" s="575">
        <v>380</v>
      </c>
      <c r="Q291" s="577">
        <v>1</v>
      </c>
      <c r="R291" s="572">
        <v>2</v>
      </c>
      <c r="S291" s="577">
        <v>1</v>
      </c>
      <c r="T291" s="576">
        <v>1</v>
      </c>
      <c r="U291" s="578">
        <v>1</v>
      </c>
    </row>
    <row r="292" spans="1:21" ht="14.4" customHeight="1" x14ac:dyDescent="0.3">
      <c r="A292" s="571">
        <v>29</v>
      </c>
      <c r="B292" s="572" t="s">
        <v>486</v>
      </c>
      <c r="C292" s="572">
        <v>89301292</v>
      </c>
      <c r="D292" s="573" t="s">
        <v>1564</v>
      </c>
      <c r="E292" s="574" t="s">
        <v>777</v>
      </c>
      <c r="F292" s="572" t="s">
        <v>770</v>
      </c>
      <c r="G292" s="572" t="s">
        <v>981</v>
      </c>
      <c r="H292" s="572" t="s">
        <v>487</v>
      </c>
      <c r="I292" s="572" t="s">
        <v>1283</v>
      </c>
      <c r="J292" s="572" t="s">
        <v>1284</v>
      </c>
      <c r="K292" s="572" t="s">
        <v>1285</v>
      </c>
      <c r="L292" s="575">
        <v>1800</v>
      </c>
      <c r="M292" s="575">
        <v>1800</v>
      </c>
      <c r="N292" s="572">
        <v>1</v>
      </c>
      <c r="O292" s="576">
        <v>1</v>
      </c>
      <c r="P292" s="575">
        <v>1800</v>
      </c>
      <c r="Q292" s="577">
        <v>1</v>
      </c>
      <c r="R292" s="572">
        <v>1</v>
      </c>
      <c r="S292" s="577">
        <v>1</v>
      </c>
      <c r="T292" s="576">
        <v>1</v>
      </c>
      <c r="U292" s="578">
        <v>1</v>
      </c>
    </row>
    <row r="293" spans="1:21" ht="14.4" customHeight="1" x14ac:dyDescent="0.3">
      <c r="A293" s="571">
        <v>29</v>
      </c>
      <c r="B293" s="572" t="s">
        <v>486</v>
      </c>
      <c r="C293" s="572">
        <v>89301292</v>
      </c>
      <c r="D293" s="573" t="s">
        <v>1564</v>
      </c>
      <c r="E293" s="574" t="s">
        <v>777</v>
      </c>
      <c r="F293" s="572" t="s">
        <v>770</v>
      </c>
      <c r="G293" s="572" t="s">
        <v>981</v>
      </c>
      <c r="H293" s="572" t="s">
        <v>487</v>
      </c>
      <c r="I293" s="572" t="s">
        <v>1110</v>
      </c>
      <c r="J293" s="572" t="s">
        <v>1111</v>
      </c>
      <c r="K293" s="572" t="s">
        <v>1112</v>
      </c>
      <c r="L293" s="575">
        <v>378.48</v>
      </c>
      <c r="M293" s="575">
        <v>378.48</v>
      </c>
      <c r="N293" s="572">
        <v>1</v>
      </c>
      <c r="O293" s="576">
        <v>1</v>
      </c>
      <c r="P293" s="575">
        <v>378.48</v>
      </c>
      <c r="Q293" s="577">
        <v>1</v>
      </c>
      <c r="R293" s="572">
        <v>1</v>
      </c>
      <c r="S293" s="577">
        <v>1</v>
      </c>
      <c r="T293" s="576">
        <v>1</v>
      </c>
      <c r="U293" s="578">
        <v>1</v>
      </c>
    </row>
    <row r="294" spans="1:21" ht="14.4" customHeight="1" x14ac:dyDescent="0.3">
      <c r="A294" s="571">
        <v>29</v>
      </c>
      <c r="B294" s="572" t="s">
        <v>486</v>
      </c>
      <c r="C294" s="572">
        <v>89301292</v>
      </c>
      <c r="D294" s="573" t="s">
        <v>1564</v>
      </c>
      <c r="E294" s="574" t="s">
        <v>777</v>
      </c>
      <c r="F294" s="572" t="s">
        <v>770</v>
      </c>
      <c r="G294" s="572" t="s">
        <v>981</v>
      </c>
      <c r="H294" s="572" t="s">
        <v>487</v>
      </c>
      <c r="I294" s="572" t="s">
        <v>1286</v>
      </c>
      <c r="J294" s="572" t="s">
        <v>1287</v>
      </c>
      <c r="K294" s="572"/>
      <c r="L294" s="575">
        <v>500</v>
      </c>
      <c r="M294" s="575">
        <v>500</v>
      </c>
      <c r="N294" s="572">
        <v>1</v>
      </c>
      <c r="O294" s="576">
        <v>1</v>
      </c>
      <c r="P294" s="575"/>
      <c r="Q294" s="577">
        <v>0</v>
      </c>
      <c r="R294" s="572"/>
      <c r="S294" s="577">
        <v>0</v>
      </c>
      <c r="T294" s="576"/>
      <c r="U294" s="578">
        <v>0</v>
      </c>
    </row>
    <row r="295" spans="1:21" ht="14.4" customHeight="1" x14ac:dyDescent="0.3">
      <c r="A295" s="571">
        <v>29</v>
      </c>
      <c r="B295" s="572" t="s">
        <v>486</v>
      </c>
      <c r="C295" s="572">
        <v>89301292</v>
      </c>
      <c r="D295" s="573" t="s">
        <v>1564</v>
      </c>
      <c r="E295" s="574" t="s">
        <v>777</v>
      </c>
      <c r="F295" s="572" t="s">
        <v>770</v>
      </c>
      <c r="G295" s="572" t="s">
        <v>981</v>
      </c>
      <c r="H295" s="572" t="s">
        <v>487</v>
      </c>
      <c r="I295" s="572" t="s">
        <v>1213</v>
      </c>
      <c r="J295" s="572" t="s">
        <v>1214</v>
      </c>
      <c r="K295" s="572" t="s">
        <v>1215</v>
      </c>
      <c r="L295" s="575">
        <v>250</v>
      </c>
      <c r="M295" s="575">
        <v>250</v>
      </c>
      <c r="N295" s="572">
        <v>1</v>
      </c>
      <c r="O295" s="576">
        <v>1</v>
      </c>
      <c r="P295" s="575">
        <v>250</v>
      </c>
      <c r="Q295" s="577">
        <v>1</v>
      </c>
      <c r="R295" s="572">
        <v>1</v>
      </c>
      <c r="S295" s="577">
        <v>1</v>
      </c>
      <c r="T295" s="576">
        <v>1</v>
      </c>
      <c r="U295" s="578">
        <v>1</v>
      </c>
    </row>
    <row r="296" spans="1:21" ht="14.4" customHeight="1" x14ac:dyDescent="0.3">
      <c r="A296" s="571">
        <v>29</v>
      </c>
      <c r="B296" s="572" t="s">
        <v>486</v>
      </c>
      <c r="C296" s="572">
        <v>89301292</v>
      </c>
      <c r="D296" s="573" t="s">
        <v>1564</v>
      </c>
      <c r="E296" s="574" t="s">
        <v>777</v>
      </c>
      <c r="F296" s="572" t="s">
        <v>770</v>
      </c>
      <c r="G296" s="572" t="s">
        <v>981</v>
      </c>
      <c r="H296" s="572" t="s">
        <v>487</v>
      </c>
      <c r="I296" s="572" t="s">
        <v>1288</v>
      </c>
      <c r="J296" s="572" t="s">
        <v>1289</v>
      </c>
      <c r="K296" s="572" t="s">
        <v>1290</v>
      </c>
      <c r="L296" s="575">
        <v>350</v>
      </c>
      <c r="M296" s="575">
        <v>350</v>
      </c>
      <c r="N296" s="572">
        <v>1</v>
      </c>
      <c r="O296" s="576">
        <v>1</v>
      </c>
      <c r="P296" s="575"/>
      <c r="Q296" s="577">
        <v>0</v>
      </c>
      <c r="R296" s="572"/>
      <c r="S296" s="577">
        <v>0</v>
      </c>
      <c r="T296" s="576"/>
      <c r="U296" s="578">
        <v>0</v>
      </c>
    </row>
    <row r="297" spans="1:21" ht="14.4" customHeight="1" x14ac:dyDescent="0.3">
      <c r="A297" s="571">
        <v>29</v>
      </c>
      <c r="B297" s="572" t="s">
        <v>486</v>
      </c>
      <c r="C297" s="572">
        <v>89301292</v>
      </c>
      <c r="D297" s="573" t="s">
        <v>1564</v>
      </c>
      <c r="E297" s="574" t="s">
        <v>778</v>
      </c>
      <c r="F297" s="572" t="s">
        <v>769</v>
      </c>
      <c r="G297" s="572" t="s">
        <v>1291</v>
      </c>
      <c r="H297" s="572" t="s">
        <v>487</v>
      </c>
      <c r="I297" s="572" t="s">
        <v>1292</v>
      </c>
      <c r="J297" s="572" t="s">
        <v>515</v>
      </c>
      <c r="K297" s="572" t="s">
        <v>1293</v>
      </c>
      <c r="L297" s="575">
        <v>35.380000000000003</v>
      </c>
      <c r="M297" s="575">
        <v>35.380000000000003</v>
      </c>
      <c r="N297" s="572">
        <v>1</v>
      </c>
      <c r="O297" s="576">
        <v>0.5</v>
      </c>
      <c r="P297" s="575"/>
      <c r="Q297" s="577">
        <v>0</v>
      </c>
      <c r="R297" s="572"/>
      <c r="S297" s="577">
        <v>0</v>
      </c>
      <c r="T297" s="576"/>
      <c r="U297" s="578">
        <v>0</v>
      </c>
    </row>
    <row r="298" spans="1:21" ht="14.4" customHeight="1" x14ac:dyDescent="0.3">
      <c r="A298" s="571">
        <v>29</v>
      </c>
      <c r="B298" s="572" t="s">
        <v>486</v>
      </c>
      <c r="C298" s="572">
        <v>89301292</v>
      </c>
      <c r="D298" s="573" t="s">
        <v>1564</v>
      </c>
      <c r="E298" s="574" t="s">
        <v>778</v>
      </c>
      <c r="F298" s="572" t="s">
        <v>769</v>
      </c>
      <c r="G298" s="572" t="s">
        <v>1294</v>
      </c>
      <c r="H298" s="572" t="s">
        <v>487</v>
      </c>
      <c r="I298" s="572" t="s">
        <v>719</v>
      </c>
      <c r="J298" s="572" t="s">
        <v>1295</v>
      </c>
      <c r="K298" s="572" t="s">
        <v>884</v>
      </c>
      <c r="L298" s="575">
        <v>0</v>
      </c>
      <c r="M298" s="575">
        <v>0</v>
      </c>
      <c r="N298" s="572">
        <v>2</v>
      </c>
      <c r="O298" s="576">
        <v>2</v>
      </c>
      <c r="P298" s="575">
        <v>0</v>
      </c>
      <c r="Q298" s="577"/>
      <c r="R298" s="572">
        <v>1</v>
      </c>
      <c r="S298" s="577">
        <v>0.5</v>
      </c>
      <c r="T298" s="576">
        <v>1</v>
      </c>
      <c r="U298" s="578">
        <v>0.5</v>
      </c>
    </row>
    <row r="299" spans="1:21" ht="14.4" customHeight="1" x14ac:dyDescent="0.3">
      <c r="A299" s="571">
        <v>29</v>
      </c>
      <c r="B299" s="572" t="s">
        <v>486</v>
      </c>
      <c r="C299" s="572">
        <v>89301292</v>
      </c>
      <c r="D299" s="573" t="s">
        <v>1564</v>
      </c>
      <c r="E299" s="574" t="s">
        <v>778</v>
      </c>
      <c r="F299" s="572" t="s">
        <v>769</v>
      </c>
      <c r="G299" s="572" t="s">
        <v>781</v>
      </c>
      <c r="H299" s="572" t="s">
        <v>487</v>
      </c>
      <c r="I299" s="572" t="s">
        <v>785</v>
      </c>
      <c r="J299" s="572" t="s">
        <v>783</v>
      </c>
      <c r="K299" s="572" t="s">
        <v>786</v>
      </c>
      <c r="L299" s="575">
        <v>156.86000000000001</v>
      </c>
      <c r="M299" s="575">
        <v>156.86000000000001</v>
      </c>
      <c r="N299" s="572">
        <v>1</v>
      </c>
      <c r="O299" s="576">
        <v>0.5</v>
      </c>
      <c r="P299" s="575"/>
      <c r="Q299" s="577">
        <v>0</v>
      </c>
      <c r="R299" s="572"/>
      <c r="S299" s="577">
        <v>0</v>
      </c>
      <c r="T299" s="576"/>
      <c r="U299" s="578">
        <v>0</v>
      </c>
    </row>
    <row r="300" spans="1:21" ht="14.4" customHeight="1" x14ac:dyDescent="0.3">
      <c r="A300" s="571">
        <v>29</v>
      </c>
      <c r="B300" s="572" t="s">
        <v>486</v>
      </c>
      <c r="C300" s="572">
        <v>89301292</v>
      </c>
      <c r="D300" s="573" t="s">
        <v>1564</v>
      </c>
      <c r="E300" s="574" t="s">
        <v>778</v>
      </c>
      <c r="F300" s="572" t="s">
        <v>769</v>
      </c>
      <c r="G300" s="572" t="s">
        <v>781</v>
      </c>
      <c r="H300" s="572" t="s">
        <v>487</v>
      </c>
      <c r="I300" s="572" t="s">
        <v>1296</v>
      </c>
      <c r="J300" s="572" t="s">
        <v>1297</v>
      </c>
      <c r="K300" s="572" t="s">
        <v>1298</v>
      </c>
      <c r="L300" s="575">
        <v>333.31</v>
      </c>
      <c r="M300" s="575">
        <v>333.31</v>
      </c>
      <c r="N300" s="572">
        <v>1</v>
      </c>
      <c r="O300" s="576">
        <v>1</v>
      </c>
      <c r="P300" s="575"/>
      <c r="Q300" s="577">
        <v>0</v>
      </c>
      <c r="R300" s="572"/>
      <c r="S300" s="577">
        <v>0</v>
      </c>
      <c r="T300" s="576"/>
      <c r="U300" s="578">
        <v>0</v>
      </c>
    </row>
    <row r="301" spans="1:21" ht="14.4" customHeight="1" x14ac:dyDescent="0.3">
      <c r="A301" s="571">
        <v>29</v>
      </c>
      <c r="B301" s="572" t="s">
        <v>486</v>
      </c>
      <c r="C301" s="572">
        <v>89301292</v>
      </c>
      <c r="D301" s="573" t="s">
        <v>1564</v>
      </c>
      <c r="E301" s="574" t="s">
        <v>778</v>
      </c>
      <c r="F301" s="572" t="s">
        <v>769</v>
      </c>
      <c r="G301" s="572" t="s">
        <v>781</v>
      </c>
      <c r="H301" s="572" t="s">
        <v>487</v>
      </c>
      <c r="I301" s="572" t="s">
        <v>1224</v>
      </c>
      <c r="J301" s="572" t="s">
        <v>1225</v>
      </c>
      <c r="K301" s="572" t="s">
        <v>1226</v>
      </c>
      <c r="L301" s="575">
        <v>333.31</v>
      </c>
      <c r="M301" s="575">
        <v>333.31</v>
      </c>
      <c r="N301" s="572">
        <v>1</v>
      </c>
      <c r="O301" s="576">
        <v>1</v>
      </c>
      <c r="P301" s="575"/>
      <c r="Q301" s="577">
        <v>0</v>
      </c>
      <c r="R301" s="572"/>
      <c r="S301" s="577">
        <v>0</v>
      </c>
      <c r="T301" s="576"/>
      <c r="U301" s="578">
        <v>0</v>
      </c>
    </row>
    <row r="302" spans="1:21" ht="14.4" customHeight="1" x14ac:dyDescent="0.3">
      <c r="A302" s="571">
        <v>29</v>
      </c>
      <c r="B302" s="572" t="s">
        <v>486</v>
      </c>
      <c r="C302" s="572">
        <v>89301292</v>
      </c>
      <c r="D302" s="573" t="s">
        <v>1564</v>
      </c>
      <c r="E302" s="574" t="s">
        <v>778</v>
      </c>
      <c r="F302" s="572" t="s">
        <v>769</v>
      </c>
      <c r="G302" s="572" t="s">
        <v>787</v>
      </c>
      <c r="H302" s="572" t="s">
        <v>487</v>
      </c>
      <c r="I302" s="572" t="s">
        <v>788</v>
      </c>
      <c r="J302" s="572" t="s">
        <v>602</v>
      </c>
      <c r="K302" s="572" t="s">
        <v>789</v>
      </c>
      <c r="L302" s="575">
        <v>44.1</v>
      </c>
      <c r="M302" s="575">
        <v>176.4</v>
      </c>
      <c r="N302" s="572">
        <v>4</v>
      </c>
      <c r="O302" s="576">
        <v>4</v>
      </c>
      <c r="P302" s="575">
        <v>132.30000000000001</v>
      </c>
      <c r="Q302" s="577">
        <v>0.75</v>
      </c>
      <c r="R302" s="572">
        <v>3</v>
      </c>
      <c r="S302" s="577">
        <v>0.75</v>
      </c>
      <c r="T302" s="576">
        <v>3</v>
      </c>
      <c r="U302" s="578">
        <v>0.75</v>
      </c>
    </row>
    <row r="303" spans="1:21" ht="14.4" customHeight="1" x14ac:dyDescent="0.3">
      <c r="A303" s="571">
        <v>29</v>
      </c>
      <c r="B303" s="572" t="s">
        <v>486</v>
      </c>
      <c r="C303" s="572">
        <v>89301292</v>
      </c>
      <c r="D303" s="573" t="s">
        <v>1564</v>
      </c>
      <c r="E303" s="574" t="s">
        <v>778</v>
      </c>
      <c r="F303" s="572" t="s">
        <v>769</v>
      </c>
      <c r="G303" s="572" t="s">
        <v>795</v>
      </c>
      <c r="H303" s="572" t="s">
        <v>686</v>
      </c>
      <c r="I303" s="572" t="s">
        <v>799</v>
      </c>
      <c r="J303" s="572" t="s">
        <v>800</v>
      </c>
      <c r="K303" s="572" t="s">
        <v>801</v>
      </c>
      <c r="L303" s="575">
        <v>178.27</v>
      </c>
      <c r="M303" s="575">
        <v>178.27</v>
      </c>
      <c r="N303" s="572">
        <v>1</v>
      </c>
      <c r="O303" s="576">
        <v>1</v>
      </c>
      <c r="P303" s="575">
        <v>178.27</v>
      </c>
      <c r="Q303" s="577">
        <v>1</v>
      </c>
      <c r="R303" s="572">
        <v>1</v>
      </c>
      <c r="S303" s="577">
        <v>1</v>
      </c>
      <c r="T303" s="576">
        <v>1</v>
      </c>
      <c r="U303" s="578">
        <v>1</v>
      </c>
    </row>
    <row r="304" spans="1:21" ht="14.4" customHeight="1" x14ac:dyDescent="0.3">
      <c r="A304" s="571">
        <v>29</v>
      </c>
      <c r="B304" s="572" t="s">
        <v>486</v>
      </c>
      <c r="C304" s="572">
        <v>89301292</v>
      </c>
      <c r="D304" s="573" t="s">
        <v>1564</v>
      </c>
      <c r="E304" s="574" t="s">
        <v>778</v>
      </c>
      <c r="F304" s="572" t="s">
        <v>769</v>
      </c>
      <c r="G304" s="572" t="s">
        <v>795</v>
      </c>
      <c r="H304" s="572" t="s">
        <v>686</v>
      </c>
      <c r="I304" s="572" t="s">
        <v>799</v>
      </c>
      <c r="J304" s="572" t="s">
        <v>800</v>
      </c>
      <c r="K304" s="572" t="s">
        <v>801</v>
      </c>
      <c r="L304" s="575">
        <v>184.22</v>
      </c>
      <c r="M304" s="575">
        <v>184.22</v>
      </c>
      <c r="N304" s="572">
        <v>1</v>
      </c>
      <c r="O304" s="576">
        <v>1</v>
      </c>
      <c r="P304" s="575">
        <v>184.22</v>
      </c>
      <c r="Q304" s="577">
        <v>1</v>
      </c>
      <c r="R304" s="572">
        <v>1</v>
      </c>
      <c r="S304" s="577">
        <v>1</v>
      </c>
      <c r="T304" s="576">
        <v>1</v>
      </c>
      <c r="U304" s="578">
        <v>1</v>
      </c>
    </row>
    <row r="305" spans="1:21" ht="14.4" customHeight="1" x14ac:dyDescent="0.3">
      <c r="A305" s="571">
        <v>29</v>
      </c>
      <c r="B305" s="572" t="s">
        <v>486</v>
      </c>
      <c r="C305" s="572">
        <v>89301292</v>
      </c>
      <c r="D305" s="573" t="s">
        <v>1564</v>
      </c>
      <c r="E305" s="574" t="s">
        <v>778</v>
      </c>
      <c r="F305" s="572" t="s">
        <v>769</v>
      </c>
      <c r="G305" s="572" t="s">
        <v>816</v>
      </c>
      <c r="H305" s="572" t="s">
        <v>487</v>
      </c>
      <c r="I305" s="572" t="s">
        <v>1299</v>
      </c>
      <c r="J305" s="572" t="s">
        <v>1300</v>
      </c>
      <c r="K305" s="572" t="s">
        <v>1253</v>
      </c>
      <c r="L305" s="575">
        <v>0</v>
      </c>
      <c r="M305" s="575">
        <v>0</v>
      </c>
      <c r="N305" s="572">
        <v>1</v>
      </c>
      <c r="O305" s="576">
        <v>1</v>
      </c>
      <c r="P305" s="575"/>
      <c r="Q305" s="577"/>
      <c r="R305" s="572"/>
      <c r="S305" s="577">
        <v>0</v>
      </c>
      <c r="T305" s="576"/>
      <c r="U305" s="578">
        <v>0</v>
      </c>
    </row>
    <row r="306" spans="1:21" ht="14.4" customHeight="1" x14ac:dyDescent="0.3">
      <c r="A306" s="571">
        <v>29</v>
      </c>
      <c r="B306" s="572" t="s">
        <v>486</v>
      </c>
      <c r="C306" s="572">
        <v>89301292</v>
      </c>
      <c r="D306" s="573" t="s">
        <v>1564</v>
      </c>
      <c r="E306" s="574" t="s">
        <v>778</v>
      </c>
      <c r="F306" s="572" t="s">
        <v>769</v>
      </c>
      <c r="G306" s="572" t="s">
        <v>1301</v>
      </c>
      <c r="H306" s="572" t="s">
        <v>487</v>
      </c>
      <c r="I306" s="572" t="s">
        <v>1302</v>
      </c>
      <c r="J306" s="572" t="s">
        <v>1303</v>
      </c>
      <c r="K306" s="572" t="s">
        <v>1304</v>
      </c>
      <c r="L306" s="575">
        <v>83.09</v>
      </c>
      <c r="M306" s="575">
        <v>83.09</v>
      </c>
      <c r="N306" s="572">
        <v>1</v>
      </c>
      <c r="O306" s="576">
        <v>1</v>
      </c>
      <c r="P306" s="575">
        <v>83.09</v>
      </c>
      <c r="Q306" s="577">
        <v>1</v>
      </c>
      <c r="R306" s="572">
        <v>1</v>
      </c>
      <c r="S306" s="577">
        <v>1</v>
      </c>
      <c r="T306" s="576">
        <v>1</v>
      </c>
      <c r="U306" s="578">
        <v>1</v>
      </c>
    </row>
    <row r="307" spans="1:21" ht="14.4" customHeight="1" x14ac:dyDescent="0.3">
      <c r="A307" s="571">
        <v>29</v>
      </c>
      <c r="B307" s="572" t="s">
        <v>486</v>
      </c>
      <c r="C307" s="572">
        <v>89301292</v>
      </c>
      <c r="D307" s="573" t="s">
        <v>1564</v>
      </c>
      <c r="E307" s="574" t="s">
        <v>778</v>
      </c>
      <c r="F307" s="572" t="s">
        <v>769</v>
      </c>
      <c r="G307" s="572" t="s">
        <v>1305</v>
      </c>
      <c r="H307" s="572" t="s">
        <v>487</v>
      </c>
      <c r="I307" s="572" t="s">
        <v>1306</v>
      </c>
      <c r="J307" s="572" t="s">
        <v>1307</v>
      </c>
      <c r="K307" s="572" t="s">
        <v>1308</v>
      </c>
      <c r="L307" s="575">
        <v>3.78</v>
      </c>
      <c r="M307" s="575">
        <v>18.899999999999999</v>
      </c>
      <c r="N307" s="572">
        <v>5</v>
      </c>
      <c r="O307" s="576">
        <v>1</v>
      </c>
      <c r="P307" s="575"/>
      <c r="Q307" s="577">
        <v>0</v>
      </c>
      <c r="R307" s="572"/>
      <c r="S307" s="577">
        <v>0</v>
      </c>
      <c r="T307" s="576"/>
      <c r="U307" s="578">
        <v>0</v>
      </c>
    </row>
    <row r="308" spans="1:21" ht="14.4" customHeight="1" x14ac:dyDescent="0.3">
      <c r="A308" s="571">
        <v>29</v>
      </c>
      <c r="B308" s="572" t="s">
        <v>486</v>
      </c>
      <c r="C308" s="572">
        <v>89301292</v>
      </c>
      <c r="D308" s="573" t="s">
        <v>1564</v>
      </c>
      <c r="E308" s="574" t="s">
        <v>778</v>
      </c>
      <c r="F308" s="572" t="s">
        <v>769</v>
      </c>
      <c r="G308" s="572" t="s">
        <v>1309</v>
      </c>
      <c r="H308" s="572" t="s">
        <v>686</v>
      </c>
      <c r="I308" s="572" t="s">
        <v>1310</v>
      </c>
      <c r="J308" s="572" t="s">
        <v>1311</v>
      </c>
      <c r="K308" s="572" t="s">
        <v>1312</v>
      </c>
      <c r="L308" s="575">
        <v>443.52</v>
      </c>
      <c r="M308" s="575">
        <v>443.52</v>
      </c>
      <c r="N308" s="572">
        <v>1</v>
      </c>
      <c r="O308" s="576">
        <v>1</v>
      </c>
      <c r="P308" s="575">
        <v>443.52</v>
      </c>
      <c r="Q308" s="577">
        <v>1</v>
      </c>
      <c r="R308" s="572">
        <v>1</v>
      </c>
      <c r="S308" s="577">
        <v>1</v>
      </c>
      <c r="T308" s="576">
        <v>1</v>
      </c>
      <c r="U308" s="578">
        <v>1</v>
      </c>
    </row>
    <row r="309" spans="1:21" ht="14.4" customHeight="1" x14ac:dyDescent="0.3">
      <c r="A309" s="571">
        <v>29</v>
      </c>
      <c r="B309" s="572" t="s">
        <v>486</v>
      </c>
      <c r="C309" s="572">
        <v>89301292</v>
      </c>
      <c r="D309" s="573" t="s">
        <v>1564</v>
      </c>
      <c r="E309" s="574" t="s">
        <v>778</v>
      </c>
      <c r="F309" s="572" t="s">
        <v>769</v>
      </c>
      <c r="G309" s="572" t="s">
        <v>1309</v>
      </c>
      <c r="H309" s="572" t="s">
        <v>686</v>
      </c>
      <c r="I309" s="572" t="s">
        <v>1313</v>
      </c>
      <c r="J309" s="572" t="s">
        <v>1311</v>
      </c>
      <c r="K309" s="572" t="s">
        <v>1314</v>
      </c>
      <c r="L309" s="575">
        <v>887.05</v>
      </c>
      <c r="M309" s="575">
        <v>1774.1</v>
      </c>
      <c r="N309" s="572">
        <v>2</v>
      </c>
      <c r="O309" s="576">
        <v>1</v>
      </c>
      <c r="P309" s="575">
        <v>1774.1</v>
      </c>
      <c r="Q309" s="577">
        <v>1</v>
      </c>
      <c r="R309" s="572">
        <v>2</v>
      </c>
      <c r="S309" s="577">
        <v>1</v>
      </c>
      <c r="T309" s="576">
        <v>1</v>
      </c>
      <c r="U309" s="578">
        <v>1</v>
      </c>
    </row>
    <row r="310" spans="1:21" ht="14.4" customHeight="1" x14ac:dyDescent="0.3">
      <c r="A310" s="571">
        <v>29</v>
      </c>
      <c r="B310" s="572" t="s">
        <v>486</v>
      </c>
      <c r="C310" s="572">
        <v>89301292</v>
      </c>
      <c r="D310" s="573" t="s">
        <v>1564</v>
      </c>
      <c r="E310" s="574" t="s">
        <v>778</v>
      </c>
      <c r="F310" s="572" t="s">
        <v>769</v>
      </c>
      <c r="G310" s="572" t="s">
        <v>1137</v>
      </c>
      <c r="H310" s="572" t="s">
        <v>487</v>
      </c>
      <c r="I310" s="572" t="s">
        <v>1235</v>
      </c>
      <c r="J310" s="572" t="s">
        <v>1236</v>
      </c>
      <c r="K310" s="572" t="s">
        <v>1237</v>
      </c>
      <c r="L310" s="575">
        <v>163.9</v>
      </c>
      <c r="M310" s="575">
        <v>655.6</v>
      </c>
      <c r="N310" s="572">
        <v>4</v>
      </c>
      <c r="O310" s="576">
        <v>2</v>
      </c>
      <c r="P310" s="575">
        <v>327.8</v>
      </c>
      <c r="Q310" s="577">
        <v>0.5</v>
      </c>
      <c r="R310" s="572">
        <v>2</v>
      </c>
      <c r="S310" s="577">
        <v>0.5</v>
      </c>
      <c r="T310" s="576">
        <v>1</v>
      </c>
      <c r="U310" s="578">
        <v>0.5</v>
      </c>
    </row>
    <row r="311" spans="1:21" ht="14.4" customHeight="1" x14ac:dyDescent="0.3">
      <c r="A311" s="571">
        <v>29</v>
      </c>
      <c r="B311" s="572" t="s">
        <v>486</v>
      </c>
      <c r="C311" s="572">
        <v>89301292</v>
      </c>
      <c r="D311" s="573" t="s">
        <v>1564</v>
      </c>
      <c r="E311" s="574" t="s">
        <v>778</v>
      </c>
      <c r="F311" s="572" t="s">
        <v>769</v>
      </c>
      <c r="G311" s="572" t="s">
        <v>835</v>
      </c>
      <c r="H311" s="572" t="s">
        <v>487</v>
      </c>
      <c r="I311" s="572" t="s">
        <v>693</v>
      </c>
      <c r="J311" s="572" t="s">
        <v>694</v>
      </c>
      <c r="K311" s="572" t="s">
        <v>836</v>
      </c>
      <c r="L311" s="575">
        <v>50.27</v>
      </c>
      <c r="M311" s="575">
        <v>603.24</v>
      </c>
      <c r="N311" s="572">
        <v>12</v>
      </c>
      <c r="O311" s="576">
        <v>10</v>
      </c>
      <c r="P311" s="575">
        <v>201.08</v>
      </c>
      <c r="Q311" s="577">
        <v>0.33333333333333337</v>
      </c>
      <c r="R311" s="572">
        <v>4</v>
      </c>
      <c r="S311" s="577">
        <v>0.33333333333333331</v>
      </c>
      <c r="T311" s="576">
        <v>3</v>
      </c>
      <c r="U311" s="578">
        <v>0.3</v>
      </c>
    </row>
    <row r="312" spans="1:21" ht="14.4" customHeight="1" x14ac:dyDescent="0.3">
      <c r="A312" s="571">
        <v>29</v>
      </c>
      <c r="B312" s="572" t="s">
        <v>486</v>
      </c>
      <c r="C312" s="572">
        <v>89301292</v>
      </c>
      <c r="D312" s="573" t="s">
        <v>1564</v>
      </c>
      <c r="E312" s="574" t="s">
        <v>778</v>
      </c>
      <c r="F312" s="572" t="s">
        <v>769</v>
      </c>
      <c r="G312" s="572" t="s">
        <v>1315</v>
      </c>
      <c r="H312" s="572" t="s">
        <v>487</v>
      </c>
      <c r="I312" s="572" t="s">
        <v>1316</v>
      </c>
      <c r="J312" s="572" t="s">
        <v>1317</v>
      </c>
      <c r="K312" s="572" t="s">
        <v>1318</v>
      </c>
      <c r="L312" s="575">
        <v>0</v>
      </c>
      <c r="M312" s="575">
        <v>0</v>
      </c>
      <c r="N312" s="572">
        <v>1</v>
      </c>
      <c r="O312" s="576">
        <v>1</v>
      </c>
      <c r="P312" s="575"/>
      <c r="Q312" s="577"/>
      <c r="R312" s="572"/>
      <c r="S312" s="577">
        <v>0</v>
      </c>
      <c r="T312" s="576"/>
      <c r="U312" s="578">
        <v>0</v>
      </c>
    </row>
    <row r="313" spans="1:21" ht="14.4" customHeight="1" x14ac:dyDescent="0.3">
      <c r="A313" s="571">
        <v>29</v>
      </c>
      <c r="B313" s="572" t="s">
        <v>486</v>
      </c>
      <c r="C313" s="572">
        <v>89301292</v>
      </c>
      <c r="D313" s="573" t="s">
        <v>1564</v>
      </c>
      <c r="E313" s="574" t="s">
        <v>778</v>
      </c>
      <c r="F313" s="572" t="s">
        <v>769</v>
      </c>
      <c r="G313" s="572" t="s">
        <v>840</v>
      </c>
      <c r="H313" s="572" t="s">
        <v>487</v>
      </c>
      <c r="I313" s="572" t="s">
        <v>596</v>
      </c>
      <c r="J313" s="572" t="s">
        <v>589</v>
      </c>
      <c r="K313" s="572" t="s">
        <v>841</v>
      </c>
      <c r="L313" s="575">
        <v>120.6</v>
      </c>
      <c r="M313" s="575">
        <v>241.2</v>
      </c>
      <c r="N313" s="572">
        <v>2</v>
      </c>
      <c r="O313" s="576">
        <v>2</v>
      </c>
      <c r="P313" s="575">
        <v>241.2</v>
      </c>
      <c r="Q313" s="577">
        <v>1</v>
      </c>
      <c r="R313" s="572">
        <v>2</v>
      </c>
      <c r="S313" s="577">
        <v>1</v>
      </c>
      <c r="T313" s="576">
        <v>2</v>
      </c>
      <c r="U313" s="578">
        <v>1</v>
      </c>
    </row>
    <row r="314" spans="1:21" ht="14.4" customHeight="1" x14ac:dyDescent="0.3">
      <c r="A314" s="571">
        <v>29</v>
      </c>
      <c r="B314" s="572" t="s">
        <v>486</v>
      </c>
      <c r="C314" s="572">
        <v>89301292</v>
      </c>
      <c r="D314" s="573" t="s">
        <v>1564</v>
      </c>
      <c r="E314" s="574" t="s">
        <v>778</v>
      </c>
      <c r="F314" s="572" t="s">
        <v>769</v>
      </c>
      <c r="G314" s="572" t="s">
        <v>840</v>
      </c>
      <c r="H314" s="572" t="s">
        <v>487</v>
      </c>
      <c r="I314" s="572" t="s">
        <v>596</v>
      </c>
      <c r="J314" s="572" t="s">
        <v>589</v>
      </c>
      <c r="K314" s="572" t="s">
        <v>841</v>
      </c>
      <c r="L314" s="575">
        <v>110.5</v>
      </c>
      <c r="M314" s="575">
        <v>110.5</v>
      </c>
      <c r="N314" s="572">
        <v>1</v>
      </c>
      <c r="O314" s="576">
        <v>0.5</v>
      </c>
      <c r="P314" s="575"/>
      <c r="Q314" s="577">
        <v>0</v>
      </c>
      <c r="R314" s="572"/>
      <c r="S314" s="577">
        <v>0</v>
      </c>
      <c r="T314" s="576"/>
      <c r="U314" s="578">
        <v>0</v>
      </c>
    </row>
    <row r="315" spans="1:21" ht="14.4" customHeight="1" x14ac:dyDescent="0.3">
      <c r="A315" s="571">
        <v>29</v>
      </c>
      <c r="B315" s="572" t="s">
        <v>486</v>
      </c>
      <c r="C315" s="572">
        <v>89301292</v>
      </c>
      <c r="D315" s="573" t="s">
        <v>1564</v>
      </c>
      <c r="E315" s="574" t="s">
        <v>778</v>
      </c>
      <c r="F315" s="572" t="s">
        <v>769</v>
      </c>
      <c r="G315" s="572" t="s">
        <v>840</v>
      </c>
      <c r="H315" s="572" t="s">
        <v>487</v>
      </c>
      <c r="I315" s="572" t="s">
        <v>588</v>
      </c>
      <c r="J315" s="572" t="s">
        <v>589</v>
      </c>
      <c r="K315" s="572" t="s">
        <v>590</v>
      </c>
      <c r="L315" s="575">
        <v>219.78</v>
      </c>
      <c r="M315" s="575">
        <v>219.78</v>
      </c>
      <c r="N315" s="572">
        <v>1</v>
      </c>
      <c r="O315" s="576">
        <v>0.5</v>
      </c>
      <c r="P315" s="575">
        <v>219.78</v>
      </c>
      <c r="Q315" s="577">
        <v>1</v>
      </c>
      <c r="R315" s="572">
        <v>1</v>
      </c>
      <c r="S315" s="577">
        <v>1</v>
      </c>
      <c r="T315" s="576">
        <v>0.5</v>
      </c>
      <c r="U315" s="578">
        <v>1</v>
      </c>
    </row>
    <row r="316" spans="1:21" ht="14.4" customHeight="1" x14ac:dyDescent="0.3">
      <c r="A316" s="571">
        <v>29</v>
      </c>
      <c r="B316" s="572" t="s">
        <v>486</v>
      </c>
      <c r="C316" s="572">
        <v>89301292</v>
      </c>
      <c r="D316" s="573" t="s">
        <v>1564</v>
      </c>
      <c r="E316" s="574" t="s">
        <v>778</v>
      </c>
      <c r="F316" s="572" t="s">
        <v>769</v>
      </c>
      <c r="G316" s="572" t="s">
        <v>840</v>
      </c>
      <c r="H316" s="572" t="s">
        <v>487</v>
      </c>
      <c r="I316" s="572" t="s">
        <v>845</v>
      </c>
      <c r="J316" s="572" t="s">
        <v>843</v>
      </c>
      <c r="K316" s="572" t="s">
        <v>846</v>
      </c>
      <c r="L316" s="575">
        <v>0</v>
      </c>
      <c r="M316" s="575">
        <v>0</v>
      </c>
      <c r="N316" s="572">
        <v>1</v>
      </c>
      <c r="O316" s="576">
        <v>1</v>
      </c>
      <c r="P316" s="575">
        <v>0</v>
      </c>
      <c r="Q316" s="577"/>
      <c r="R316" s="572">
        <v>1</v>
      </c>
      <c r="S316" s="577">
        <v>1</v>
      </c>
      <c r="T316" s="576">
        <v>1</v>
      </c>
      <c r="U316" s="578">
        <v>1</v>
      </c>
    </row>
    <row r="317" spans="1:21" ht="14.4" customHeight="1" x14ac:dyDescent="0.3">
      <c r="A317" s="571">
        <v>29</v>
      </c>
      <c r="B317" s="572" t="s">
        <v>486</v>
      </c>
      <c r="C317" s="572">
        <v>89301292</v>
      </c>
      <c r="D317" s="573" t="s">
        <v>1564</v>
      </c>
      <c r="E317" s="574" t="s">
        <v>778</v>
      </c>
      <c r="F317" s="572" t="s">
        <v>769</v>
      </c>
      <c r="G317" s="572" t="s">
        <v>853</v>
      </c>
      <c r="H317" s="572" t="s">
        <v>487</v>
      </c>
      <c r="I317" s="572" t="s">
        <v>697</v>
      </c>
      <c r="J317" s="572" t="s">
        <v>698</v>
      </c>
      <c r="K317" s="572" t="s">
        <v>854</v>
      </c>
      <c r="L317" s="575">
        <v>38.65</v>
      </c>
      <c r="M317" s="575">
        <v>231.9</v>
      </c>
      <c r="N317" s="572">
        <v>6</v>
      </c>
      <c r="O317" s="576">
        <v>6</v>
      </c>
      <c r="P317" s="575">
        <v>193.25</v>
      </c>
      <c r="Q317" s="577">
        <v>0.83333333333333326</v>
      </c>
      <c r="R317" s="572">
        <v>5</v>
      </c>
      <c r="S317" s="577">
        <v>0.83333333333333337</v>
      </c>
      <c r="T317" s="576">
        <v>5</v>
      </c>
      <c r="U317" s="578">
        <v>0.83333333333333337</v>
      </c>
    </row>
    <row r="318" spans="1:21" ht="14.4" customHeight="1" x14ac:dyDescent="0.3">
      <c r="A318" s="571">
        <v>29</v>
      </c>
      <c r="B318" s="572" t="s">
        <v>486</v>
      </c>
      <c r="C318" s="572">
        <v>89301292</v>
      </c>
      <c r="D318" s="573" t="s">
        <v>1564</v>
      </c>
      <c r="E318" s="574" t="s">
        <v>778</v>
      </c>
      <c r="F318" s="572" t="s">
        <v>769</v>
      </c>
      <c r="G318" s="572" t="s">
        <v>1319</v>
      </c>
      <c r="H318" s="572" t="s">
        <v>487</v>
      </c>
      <c r="I318" s="572" t="s">
        <v>1320</v>
      </c>
      <c r="J318" s="572" t="s">
        <v>1321</v>
      </c>
      <c r="K318" s="572" t="s">
        <v>1322</v>
      </c>
      <c r="L318" s="575">
        <v>242.93</v>
      </c>
      <c r="M318" s="575">
        <v>242.93</v>
      </c>
      <c r="N318" s="572">
        <v>1</v>
      </c>
      <c r="O318" s="576">
        <v>1</v>
      </c>
      <c r="P318" s="575">
        <v>242.93</v>
      </c>
      <c r="Q318" s="577">
        <v>1</v>
      </c>
      <c r="R318" s="572">
        <v>1</v>
      </c>
      <c r="S318" s="577">
        <v>1</v>
      </c>
      <c r="T318" s="576">
        <v>1</v>
      </c>
      <c r="U318" s="578">
        <v>1</v>
      </c>
    </row>
    <row r="319" spans="1:21" ht="14.4" customHeight="1" x14ac:dyDescent="0.3">
      <c r="A319" s="571">
        <v>29</v>
      </c>
      <c r="B319" s="572" t="s">
        <v>486</v>
      </c>
      <c r="C319" s="572">
        <v>89301292</v>
      </c>
      <c r="D319" s="573" t="s">
        <v>1564</v>
      </c>
      <c r="E319" s="574" t="s">
        <v>778</v>
      </c>
      <c r="F319" s="572" t="s">
        <v>769</v>
      </c>
      <c r="G319" s="572" t="s">
        <v>1323</v>
      </c>
      <c r="H319" s="572" t="s">
        <v>487</v>
      </c>
      <c r="I319" s="572" t="s">
        <v>1324</v>
      </c>
      <c r="J319" s="572" t="s">
        <v>1325</v>
      </c>
      <c r="K319" s="572" t="s">
        <v>1326</v>
      </c>
      <c r="L319" s="575">
        <v>95.08</v>
      </c>
      <c r="M319" s="575">
        <v>760.64</v>
      </c>
      <c r="N319" s="572">
        <v>8</v>
      </c>
      <c r="O319" s="576">
        <v>3</v>
      </c>
      <c r="P319" s="575"/>
      <c r="Q319" s="577">
        <v>0</v>
      </c>
      <c r="R319" s="572"/>
      <c r="S319" s="577">
        <v>0</v>
      </c>
      <c r="T319" s="576"/>
      <c r="U319" s="578">
        <v>0</v>
      </c>
    </row>
    <row r="320" spans="1:21" ht="14.4" customHeight="1" x14ac:dyDescent="0.3">
      <c r="A320" s="571">
        <v>29</v>
      </c>
      <c r="B320" s="572" t="s">
        <v>486</v>
      </c>
      <c r="C320" s="572">
        <v>89301292</v>
      </c>
      <c r="D320" s="573" t="s">
        <v>1564</v>
      </c>
      <c r="E320" s="574" t="s">
        <v>778</v>
      </c>
      <c r="F320" s="572" t="s">
        <v>769</v>
      </c>
      <c r="G320" s="572" t="s">
        <v>859</v>
      </c>
      <c r="H320" s="572" t="s">
        <v>686</v>
      </c>
      <c r="I320" s="572" t="s">
        <v>860</v>
      </c>
      <c r="J320" s="572" t="s">
        <v>861</v>
      </c>
      <c r="K320" s="572" t="s">
        <v>862</v>
      </c>
      <c r="L320" s="575">
        <v>22.09</v>
      </c>
      <c r="M320" s="575">
        <v>44.18</v>
      </c>
      <c r="N320" s="572">
        <v>2</v>
      </c>
      <c r="O320" s="576">
        <v>2</v>
      </c>
      <c r="P320" s="575">
        <v>22.09</v>
      </c>
      <c r="Q320" s="577">
        <v>0.5</v>
      </c>
      <c r="R320" s="572">
        <v>1</v>
      </c>
      <c r="S320" s="577">
        <v>0.5</v>
      </c>
      <c r="T320" s="576">
        <v>1</v>
      </c>
      <c r="U320" s="578">
        <v>0.5</v>
      </c>
    </row>
    <row r="321" spans="1:21" ht="14.4" customHeight="1" x14ac:dyDescent="0.3">
      <c r="A321" s="571">
        <v>29</v>
      </c>
      <c r="B321" s="572" t="s">
        <v>486</v>
      </c>
      <c r="C321" s="572">
        <v>89301292</v>
      </c>
      <c r="D321" s="573" t="s">
        <v>1564</v>
      </c>
      <c r="E321" s="574" t="s">
        <v>778</v>
      </c>
      <c r="F321" s="572" t="s">
        <v>769</v>
      </c>
      <c r="G321" s="572" t="s">
        <v>1327</v>
      </c>
      <c r="H321" s="572" t="s">
        <v>487</v>
      </c>
      <c r="I321" s="572" t="s">
        <v>1328</v>
      </c>
      <c r="J321" s="572" t="s">
        <v>1329</v>
      </c>
      <c r="K321" s="572" t="s">
        <v>1330</v>
      </c>
      <c r="L321" s="575">
        <v>0</v>
      </c>
      <c r="M321" s="575">
        <v>0</v>
      </c>
      <c r="N321" s="572">
        <v>1</v>
      </c>
      <c r="O321" s="576">
        <v>1</v>
      </c>
      <c r="P321" s="575"/>
      <c r="Q321" s="577"/>
      <c r="R321" s="572"/>
      <c r="S321" s="577">
        <v>0</v>
      </c>
      <c r="T321" s="576"/>
      <c r="U321" s="578">
        <v>0</v>
      </c>
    </row>
    <row r="322" spans="1:21" ht="14.4" customHeight="1" x14ac:dyDescent="0.3">
      <c r="A322" s="571">
        <v>29</v>
      </c>
      <c r="B322" s="572" t="s">
        <v>486</v>
      </c>
      <c r="C322" s="572">
        <v>89301292</v>
      </c>
      <c r="D322" s="573" t="s">
        <v>1564</v>
      </c>
      <c r="E322" s="574" t="s">
        <v>778</v>
      </c>
      <c r="F322" s="572" t="s">
        <v>769</v>
      </c>
      <c r="G322" s="572" t="s">
        <v>874</v>
      </c>
      <c r="H322" s="572" t="s">
        <v>487</v>
      </c>
      <c r="I322" s="572" t="s">
        <v>1331</v>
      </c>
      <c r="J322" s="572" t="s">
        <v>1332</v>
      </c>
      <c r="K322" s="572" t="s">
        <v>1333</v>
      </c>
      <c r="L322" s="575">
        <v>59.55</v>
      </c>
      <c r="M322" s="575">
        <v>59.55</v>
      </c>
      <c r="N322" s="572">
        <v>1</v>
      </c>
      <c r="O322" s="576">
        <v>1</v>
      </c>
      <c r="P322" s="575"/>
      <c r="Q322" s="577">
        <v>0</v>
      </c>
      <c r="R322" s="572"/>
      <c r="S322" s="577">
        <v>0</v>
      </c>
      <c r="T322" s="576"/>
      <c r="U322" s="578">
        <v>0</v>
      </c>
    </row>
    <row r="323" spans="1:21" ht="14.4" customHeight="1" x14ac:dyDescent="0.3">
      <c r="A323" s="571">
        <v>29</v>
      </c>
      <c r="B323" s="572" t="s">
        <v>486</v>
      </c>
      <c r="C323" s="572">
        <v>89301292</v>
      </c>
      <c r="D323" s="573" t="s">
        <v>1564</v>
      </c>
      <c r="E323" s="574" t="s">
        <v>778</v>
      </c>
      <c r="F323" s="572" t="s">
        <v>769</v>
      </c>
      <c r="G323" s="572" t="s">
        <v>878</v>
      </c>
      <c r="H323" s="572" t="s">
        <v>487</v>
      </c>
      <c r="I323" s="572" t="s">
        <v>1334</v>
      </c>
      <c r="J323" s="572" t="s">
        <v>1335</v>
      </c>
      <c r="K323" s="572" t="s">
        <v>1336</v>
      </c>
      <c r="L323" s="575">
        <v>314.89999999999998</v>
      </c>
      <c r="M323" s="575">
        <v>314.89999999999998</v>
      </c>
      <c r="N323" s="572">
        <v>1</v>
      </c>
      <c r="O323" s="576">
        <v>0.5</v>
      </c>
      <c r="P323" s="575"/>
      <c r="Q323" s="577">
        <v>0</v>
      </c>
      <c r="R323" s="572"/>
      <c r="S323" s="577">
        <v>0</v>
      </c>
      <c r="T323" s="576"/>
      <c r="U323" s="578">
        <v>0</v>
      </c>
    </row>
    <row r="324" spans="1:21" ht="14.4" customHeight="1" x14ac:dyDescent="0.3">
      <c r="A324" s="571">
        <v>29</v>
      </c>
      <c r="B324" s="572" t="s">
        <v>486</v>
      </c>
      <c r="C324" s="572">
        <v>89301292</v>
      </c>
      <c r="D324" s="573" t="s">
        <v>1564</v>
      </c>
      <c r="E324" s="574" t="s">
        <v>778</v>
      </c>
      <c r="F324" s="572" t="s">
        <v>769</v>
      </c>
      <c r="G324" s="572" t="s">
        <v>1337</v>
      </c>
      <c r="H324" s="572" t="s">
        <v>487</v>
      </c>
      <c r="I324" s="572" t="s">
        <v>1338</v>
      </c>
      <c r="J324" s="572" t="s">
        <v>1339</v>
      </c>
      <c r="K324" s="572" t="s">
        <v>1340</v>
      </c>
      <c r="L324" s="575">
        <v>0</v>
      </c>
      <c r="M324" s="575">
        <v>0</v>
      </c>
      <c r="N324" s="572">
        <v>1</v>
      </c>
      <c r="O324" s="576">
        <v>1</v>
      </c>
      <c r="P324" s="575">
        <v>0</v>
      </c>
      <c r="Q324" s="577"/>
      <c r="R324" s="572">
        <v>1</v>
      </c>
      <c r="S324" s="577">
        <v>1</v>
      </c>
      <c r="T324" s="576">
        <v>1</v>
      </c>
      <c r="U324" s="578">
        <v>1</v>
      </c>
    </row>
    <row r="325" spans="1:21" ht="14.4" customHeight="1" x14ac:dyDescent="0.3">
      <c r="A325" s="571">
        <v>29</v>
      </c>
      <c r="B325" s="572" t="s">
        <v>486</v>
      </c>
      <c r="C325" s="572">
        <v>89301292</v>
      </c>
      <c r="D325" s="573" t="s">
        <v>1564</v>
      </c>
      <c r="E325" s="574" t="s">
        <v>778</v>
      </c>
      <c r="F325" s="572" t="s">
        <v>769</v>
      </c>
      <c r="G325" s="572" t="s">
        <v>1341</v>
      </c>
      <c r="H325" s="572" t="s">
        <v>487</v>
      </c>
      <c r="I325" s="572" t="s">
        <v>1342</v>
      </c>
      <c r="J325" s="572" t="s">
        <v>1343</v>
      </c>
      <c r="K325" s="572" t="s">
        <v>1344</v>
      </c>
      <c r="L325" s="575">
        <v>305.08</v>
      </c>
      <c r="M325" s="575">
        <v>305.08</v>
      </c>
      <c r="N325" s="572">
        <v>1</v>
      </c>
      <c r="O325" s="576">
        <v>1</v>
      </c>
      <c r="P325" s="575">
        <v>305.08</v>
      </c>
      <c r="Q325" s="577">
        <v>1</v>
      </c>
      <c r="R325" s="572">
        <v>1</v>
      </c>
      <c r="S325" s="577">
        <v>1</v>
      </c>
      <c r="T325" s="576">
        <v>1</v>
      </c>
      <c r="U325" s="578">
        <v>1</v>
      </c>
    </row>
    <row r="326" spans="1:21" ht="14.4" customHeight="1" x14ac:dyDescent="0.3">
      <c r="A326" s="571">
        <v>29</v>
      </c>
      <c r="B326" s="572" t="s">
        <v>486</v>
      </c>
      <c r="C326" s="572">
        <v>89301292</v>
      </c>
      <c r="D326" s="573" t="s">
        <v>1564</v>
      </c>
      <c r="E326" s="574" t="s">
        <v>778</v>
      </c>
      <c r="F326" s="572" t="s">
        <v>769</v>
      </c>
      <c r="G326" s="572" t="s">
        <v>1195</v>
      </c>
      <c r="H326" s="572" t="s">
        <v>487</v>
      </c>
      <c r="I326" s="572" t="s">
        <v>1196</v>
      </c>
      <c r="J326" s="572" t="s">
        <v>1197</v>
      </c>
      <c r="K326" s="572" t="s">
        <v>1198</v>
      </c>
      <c r="L326" s="575">
        <v>194.73</v>
      </c>
      <c r="M326" s="575">
        <v>194.73</v>
      </c>
      <c r="N326" s="572">
        <v>1</v>
      </c>
      <c r="O326" s="576">
        <v>1</v>
      </c>
      <c r="P326" s="575">
        <v>194.73</v>
      </c>
      <c r="Q326" s="577">
        <v>1</v>
      </c>
      <c r="R326" s="572">
        <v>1</v>
      </c>
      <c r="S326" s="577">
        <v>1</v>
      </c>
      <c r="T326" s="576">
        <v>1</v>
      </c>
      <c r="U326" s="578">
        <v>1</v>
      </c>
    </row>
    <row r="327" spans="1:21" ht="14.4" customHeight="1" x14ac:dyDescent="0.3">
      <c r="A327" s="571">
        <v>29</v>
      </c>
      <c r="B327" s="572" t="s">
        <v>486</v>
      </c>
      <c r="C327" s="572">
        <v>89301292</v>
      </c>
      <c r="D327" s="573" t="s">
        <v>1564</v>
      </c>
      <c r="E327" s="574" t="s">
        <v>778</v>
      </c>
      <c r="F327" s="572" t="s">
        <v>769</v>
      </c>
      <c r="G327" s="572" t="s">
        <v>1041</v>
      </c>
      <c r="H327" s="572" t="s">
        <v>686</v>
      </c>
      <c r="I327" s="572" t="s">
        <v>1084</v>
      </c>
      <c r="J327" s="572" t="s">
        <v>1085</v>
      </c>
      <c r="K327" s="572" t="s">
        <v>1086</v>
      </c>
      <c r="L327" s="575">
        <v>32.74</v>
      </c>
      <c r="M327" s="575">
        <v>32.74</v>
      </c>
      <c r="N327" s="572">
        <v>1</v>
      </c>
      <c r="O327" s="576">
        <v>0.5</v>
      </c>
      <c r="P327" s="575">
        <v>32.74</v>
      </c>
      <c r="Q327" s="577">
        <v>1</v>
      </c>
      <c r="R327" s="572">
        <v>1</v>
      </c>
      <c r="S327" s="577">
        <v>1</v>
      </c>
      <c r="T327" s="576">
        <v>0.5</v>
      </c>
      <c r="U327" s="578">
        <v>1</v>
      </c>
    </row>
    <row r="328" spans="1:21" ht="14.4" customHeight="1" x14ac:dyDescent="0.3">
      <c r="A328" s="571">
        <v>29</v>
      </c>
      <c r="B328" s="572" t="s">
        <v>486</v>
      </c>
      <c r="C328" s="572">
        <v>89301292</v>
      </c>
      <c r="D328" s="573" t="s">
        <v>1564</v>
      </c>
      <c r="E328" s="574" t="s">
        <v>778</v>
      </c>
      <c r="F328" s="572" t="s">
        <v>769</v>
      </c>
      <c r="G328" s="572" t="s">
        <v>908</v>
      </c>
      <c r="H328" s="572" t="s">
        <v>487</v>
      </c>
      <c r="I328" s="572" t="s">
        <v>912</v>
      </c>
      <c r="J328" s="572" t="s">
        <v>910</v>
      </c>
      <c r="K328" s="572" t="s">
        <v>913</v>
      </c>
      <c r="L328" s="575">
        <v>102.89</v>
      </c>
      <c r="M328" s="575">
        <v>102.89</v>
      </c>
      <c r="N328" s="572">
        <v>1</v>
      </c>
      <c r="O328" s="576">
        <v>1</v>
      </c>
      <c r="P328" s="575">
        <v>102.89</v>
      </c>
      <c r="Q328" s="577">
        <v>1</v>
      </c>
      <c r="R328" s="572">
        <v>1</v>
      </c>
      <c r="S328" s="577">
        <v>1</v>
      </c>
      <c r="T328" s="576">
        <v>1</v>
      </c>
      <c r="U328" s="578">
        <v>1</v>
      </c>
    </row>
    <row r="329" spans="1:21" ht="14.4" customHeight="1" x14ac:dyDescent="0.3">
      <c r="A329" s="571">
        <v>29</v>
      </c>
      <c r="B329" s="572" t="s">
        <v>486</v>
      </c>
      <c r="C329" s="572">
        <v>89301292</v>
      </c>
      <c r="D329" s="573" t="s">
        <v>1564</v>
      </c>
      <c r="E329" s="574" t="s">
        <v>778</v>
      </c>
      <c r="F329" s="572" t="s">
        <v>769</v>
      </c>
      <c r="G329" s="572" t="s">
        <v>908</v>
      </c>
      <c r="H329" s="572" t="s">
        <v>487</v>
      </c>
      <c r="I329" s="572" t="s">
        <v>912</v>
      </c>
      <c r="J329" s="572" t="s">
        <v>910</v>
      </c>
      <c r="K329" s="572" t="s">
        <v>913</v>
      </c>
      <c r="L329" s="575">
        <v>52.42</v>
      </c>
      <c r="M329" s="575">
        <v>52.42</v>
      </c>
      <c r="N329" s="572">
        <v>1</v>
      </c>
      <c r="O329" s="576">
        <v>1</v>
      </c>
      <c r="P329" s="575"/>
      <c r="Q329" s="577">
        <v>0</v>
      </c>
      <c r="R329" s="572"/>
      <c r="S329" s="577">
        <v>0</v>
      </c>
      <c r="T329" s="576"/>
      <c r="U329" s="578">
        <v>0</v>
      </c>
    </row>
    <row r="330" spans="1:21" ht="14.4" customHeight="1" x14ac:dyDescent="0.3">
      <c r="A330" s="571">
        <v>29</v>
      </c>
      <c r="B330" s="572" t="s">
        <v>486</v>
      </c>
      <c r="C330" s="572">
        <v>89301292</v>
      </c>
      <c r="D330" s="573" t="s">
        <v>1564</v>
      </c>
      <c r="E330" s="574" t="s">
        <v>778</v>
      </c>
      <c r="F330" s="572" t="s">
        <v>769</v>
      </c>
      <c r="G330" s="572" t="s">
        <v>908</v>
      </c>
      <c r="H330" s="572" t="s">
        <v>487</v>
      </c>
      <c r="I330" s="572" t="s">
        <v>1202</v>
      </c>
      <c r="J330" s="572" t="s">
        <v>910</v>
      </c>
      <c r="K330" s="572" t="s">
        <v>1203</v>
      </c>
      <c r="L330" s="575">
        <v>78.64</v>
      </c>
      <c r="M330" s="575">
        <v>78.64</v>
      </c>
      <c r="N330" s="572">
        <v>1</v>
      </c>
      <c r="O330" s="576">
        <v>1</v>
      </c>
      <c r="P330" s="575"/>
      <c r="Q330" s="577">
        <v>0</v>
      </c>
      <c r="R330" s="572"/>
      <c r="S330" s="577">
        <v>0</v>
      </c>
      <c r="T330" s="576"/>
      <c r="U330" s="578">
        <v>0</v>
      </c>
    </row>
    <row r="331" spans="1:21" ht="14.4" customHeight="1" x14ac:dyDescent="0.3">
      <c r="A331" s="571">
        <v>29</v>
      </c>
      <c r="B331" s="572" t="s">
        <v>486</v>
      </c>
      <c r="C331" s="572">
        <v>89301292</v>
      </c>
      <c r="D331" s="573" t="s">
        <v>1564</v>
      </c>
      <c r="E331" s="574" t="s">
        <v>778</v>
      </c>
      <c r="F331" s="572" t="s">
        <v>770</v>
      </c>
      <c r="G331" s="572" t="s">
        <v>932</v>
      </c>
      <c r="H331" s="572" t="s">
        <v>487</v>
      </c>
      <c r="I331" s="572" t="s">
        <v>936</v>
      </c>
      <c r="J331" s="572" t="s">
        <v>937</v>
      </c>
      <c r="K331" s="572" t="s">
        <v>938</v>
      </c>
      <c r="L331" s="575">
        <v>144.05000000000001</v>
      </c>
      <c r="M331" s="575">
        <v>576.20000000000005</v>
      </c>
      <c r="N331" s="572">
        <v>4</v>
      </c>
      <c r="O331" s="576">
        <v>2</v>
      </c>
      <c r="P331" s="575">
        <v>432.15000000000003</v>
      </c>
      <c r="Q331" s="577">
        <v>0.75</v>
      </c>
      <c r="R331" s="572">
        <v>3</v>
      </c>
      <c r="S331" s="577">
        <v>0.75</v>
      </c>
      <c r="T331" s="576">
        <v>1</v>
      </c>
      <c r="U331" s="578">
        <v>0.5</v>
      </c>
    </row>
    <row r="332" spans="1:21" ht="14.4" customHeight="1" x14ac:dyDescent="0.3">
      <c r="A332" s="571">
        <v>29</v>
      </c>
      <c r="B332" s="572" t="s">
        <v>486</v>
      </c>
      <c r="C332" s="572">
        <v>89301292</v>
      </c>
      <c r="D332" s="573" t="s">
        <v>1564</v>
      </c>
      <c r="E332" s="574" t="s">
        <v>778</v>
      </c>
      <c r="F332" s="572" t="s">
        <v>770</v>
      </c>
      <c r="G332" s="572" t="s">
        <v>932</v>
      </c>
      <c r="H332" s="572" t="s">
        <v>487</v>
      </c>
      <c r="I332" s="572" t="s">
        <v>942</v>
      </c>
      <c r="J332" s="572" t="s">
        <v>940</v>
      </c>
      <c r="K332" s="572" t="s">
        <v>943</v>
      </c>
      <c r="L332" s="575">
        <v>175.15</v>
      </c>
      <c r="M332" s="575">
        <v>350.3</v>
      </c>
      <c r="N332" s="572">
        <v>2</v>
      </c>
      <c r="O332" s="576">
        <v>1</v>
      </c>
      <c r="P332" s="575">
        <v>350.3</v>
      </c>
      <c r="Q332" s="577">
        <v>1</v>
      </c>
      <c r="R332" s="572">
        <v>2</v>
      </c>
      <c r="S332" s="577">
        <v>1</v>
      </c>
      <c r="T332" s="576">
        <v>1</v>
      </c>
      <c r="U332" s="578">
        <v>1</v>
      </c>
    </row>
    <row r="333" spans="1:21" ht="14.4" customHeight="1" x14ac:dyDescent="0.3">
      <c r="A333" s="571">
        <v>29</v>
      </c>
      <c r="B333" s="572" t="s">
        <v>486</v>
      </c>
      <c r="C333" s="572">
        <v>89301292</v>
      </c>
      <c r="D333" s="573" t="s">
        <v>1564</v>
      </c>
      <c r="E333" s="574" t="s">
        <v>778</v>
      </c>
      <c r="F333" s="572" t="s">
        <v>770</v>
      </c>
      <c r="G333" s="572" t="s">
        <v>932</v>
      </c>
      <c r="H333" s="572" t="s">
        <v>487</v>
      </c>
      <c r="I333" s="572" t="s">
        <v>944</v>
      </c>
      <c r="J333" s="572" t="s">
        <v>940</v>
      </c>
      <c r="K333" s="572" t="s">
        <v>945</v>
      </c>
      <c r="L333" s="575">
        <v>200</v>
      </c>
      <c r="M333" s="575">
        <v>1200</v>
      </c>
      <c r="N333" s="572">
        <v>6</v>
      </c>
      <c r="O333" s="576">
        <v>3</v>
      </c>
      <c r="P333" s="575">
        <v>800</v>
      </c>
      <c r="Q333" s="577">
        <v>0.66666666666666663</v>
      </c>
      <c r="R333" s="572">
        <v>4</v>
      </c>
      <c r="S333" s="577">
        <v>0.66666666666666663</v>
      </c>
      <c r="T333" s="576">
        <v>2</v>
      </c>
      <c r="U333" s="578">
        <v>0.66666666666666663</v>
      </c>
    </row>
    <row r="334" spans="1:21" ht="14.4" customHeight="1" x14ac:dyDescent="0.3">
      <c r="A334" s="571">
        <v>29</v>
      </c>
      <c r="B334" s="572" t="s">
        <v>486</v>
      </c>
      <c r="C334" s="572">
        <v>89301292</v>
      </c>
      <c r="D334" s="573" t="s">
        <v>1564</v>
      </c>
      <c r="E334" s="574" t="s">
        <v>778</v>
      </c>
      <c r="F334" s="572" t="s">
        <v>770</v>
      </c>
      <c r="G334" s="572" t="s">
        <v>932</v>
      </c>
      <c r="H334" s="572" t="s">
        <v>487</v>
      </c>
      <c r="I334" s="572" t="s">
        <v>949</v>
      </c>
      <c r="J334" s="572" t="s">
        <v>947</v>
      </c>
      <c r="K334" s="572" t="s">
        <v>950</v>
      </c>
      <c r="L334" s="575">
        <v>156</v>
      </c>
      <c r="M334" s="575">
        <v>468</v>
      </c>
      <c r="N334" s="572">
        <v>3</v>
      </c>
      <c r="O334" s="576">
        <v>2</v>
      </c>
      <c r="P334" s="575"/>
      <c r="Q334" s="577">
        <v>0</v>
      </c>
      <c r="R334" s="572"/>
      <c r="S334" s="577">
        <v>0</v>
      </c>
      <c r="T334" s="576"/>
      <c r="U334" s="578">
        <v>0</v>
      </c>
    </row>
    <row r="335" spans="1:21" ht="14.4" customHeight="1" x14ac:dyDescent="0.3">
      <c r="A335" s="571">
        <v>29</v>
      </c>
      <c r="B335" s="572" t="s">
        <v>486</v>
      </c>
      <c r="C335" s="572">
        <v>89301292</v>
      </c>
      <c r="D335" s="573" t="s">
        <v>1564</v>
      </c>
      <c r="E335" s="574" t="s">
        <v>778</v>
      </c>
      <c r="F335" s="572" t="s">
        <v>770</v>
      </c>
      <c r="G335" s="572" t="s">
        <v>932</v>
      </c>
      <c r="H335" s="572" t="s">
        <v>487</v>
      </c>
      <c r="I335" s="572" t="s">
        <v>1345</v>
      </c>
      <c r="J335" s="572" t="s">
        <v>1346</v>
      </c>
      <c r="K335" s="572" t="s">
        <v>1347</v>
      </c>
      <c r="L335" s="575">
        <v>8.24</v>
      </c>
      <c r="M335" s="575">
        <v>82.4</v>
      </c>
      <c r="N335" s="572">
        <v>10</v>
      </c>
      <c r="O335" s="576">
        <v>1</v>
      </c>
      <c r="P335" s="575"/>
      <c r="Q335" s="577">
        <v>0</v>
      </c>
      <c r="R335" s="572"/>
      <c r="S335" s="577">
        <v>0</v>
      </c>
      <c r="T335" s="576"/>
      <c r="U335" s="578">
        <v>0</v>
      </c>
    </row>
    <row r="336" spans="1:21" ht="14.4" customHeight="1" x14ac:dyDescent="0.3">
      <c r="A336" s="571">
        <v>29</v>
      </c>
      <c r="B336" s="572" t="s">
        <v>486</v>
      </c>
      <c r="C336" s="572">
        <v>89301292</v>
      </c>
      <c r="D336" s="573" t="s">
        <v>1564</v>
      </c>
      <c r="E336" s="574" t="s">
        <v>778</v>
      </c>
      <c r="F336" s="572" t="s">
        <v>770</v>
      </c>
      <c r="G336" s="572" t="s">
        <v>932</v>
      </c>
      <c r="H336" s="572" t="s">
        <v>487</v>
      </c>
      <c r="I336" s="572" t="s">
        <v>1348</v>
      </c>
      <c r="J336" s="572" t="s">
        <v>1349</v>
      </c>
      <c r="K336" s="572" t="s">
        <v>1350</v>
      </c>
      <c r="L336" s="575">
        <v>189.95</v>
      </c>
      <c r="M336" s="575">
        <v>189.95</v>
      </c>
      <c r="N336" s="572">
        <v>1</v>
      </c>
      <c r="O336" s="576">
        <v>1</v>
      </c>
      <c r="P336" s="575"/>
      <c r="Q336" s="577">
        <v>0</v>
      </c>
      <c r="R336" s="572"/>
      <c r="S336" s="577">
        <v>0</v>
      </c>
      <c r="T336" s="576"/>
      <c r="U336" s="578">
        <v>0</v>
      </c>
    </row>
    <row r="337" spans="1:21" ht="14.4" customHeight="1" x14ac:dyDescent="0.3">
      <c r="A337" s="571">
        <v>29</v>
      </c>
      <c r="B337" s="572" t="s">
        <v>486</v>
      </c>
      <c r="C337" s="572">
        <v>89301292</v>
      </c>
      <c r="D337" s="573" t="s">
        <v>1564</v>
      </c>
      <c r="E337" s="574" t="s">
        <v>778</v>
      </c>
      <c r="F337" s="572" t="s">
        <v>770</v>
      </c>
      <c r="G337" s="572" t="s">
        <v>932</v>
      </c>
      <c r="H337" s="572" t="s">
        <v>487</v>
      </c>
      <c r="I337" s="572" t="s">
        <v>1102</v>
      </c>
      <c r="J337" s="572" t="s">
        <v>969</v>
      </c>
      <c r="K337" s="572" t="s">
        <v>1103</v>
      </c>
      <c r="L337" s="575">
        <v>6.11</v>
      </c>
      <c r="M337" s="575">
        <v>6.11</v>
      </c>
      <c r="N337" s="572">
        <v>1</v>
      </c>
      <c r="O337" s="576">
        <v>1</v>
      </c>
      <c r="P337" s="575"/>
      <c r="Q337" s="577">
        <v>0</v>
      </c>
      <c r="R337" s="572"/>
      <c r="S337" s="577">
        <v>0</v>
      </c>
      <c r="T337" s="576"/>
      <c r="U337" s="578">
        <v>0</v>
      </c>
    </row>
    <row r="338" spans="1:21" ht="14.4" customHeight="1" x14ac:dyDescent="0.3">
      <c r="A338" s="571">
        <v>29</v>
      </c>
      <c r="B338" s="572" t="s">
        <v>486</v>
      </c>
      <c r="C338" s="572">
        <v>89301292</v>
      </c>
      <c r="D338" s="573" t="s">
        <v>1564</v>
      </c>
      <c r="E338" s="574" t="s">
        <v>778</v>
      </c>
      <c r="F338" s="572" t="s">
        <v>770</v>
      </c>
      <c r="G338" s="572" t="s">
        <v>977</v>
      </c>
      <c r="H338" s="572" t="s">
        <v>487</v>
      </c>
      <c r="I338" s="572" t="s">
        <v>1351</v>
      </c>
      <c r="J338" s="572" t="s">
        <v>1352</v>
      </c>
      <c r="K338" s="572" t="s">
        <v>1353</v>
      </c>
      <c r="L338" s="575">
        <v>130</v>
      </c>
      <c r="M338" s="575">
        <v>130</v>
      </c>
      <c r="N338" s="572">
        <v>1</v>
      </c>
      <c r="O338" s="576">
        <v>1</v>
      </c>
      <c r="P338" s="575">
        <v>130</v>
      </c>
      <c r="Q338" s="577">
        <v>1</v>
      </c>
      <c r="R338" s="572">
        <v>1</v>
      </c>
      <c r="S338" s="577">
        <v>1</v>
      </c>
      <c r="T338" s="576">
        <v>1</v>
      </c>
      <c r="U338" s="578">
        <v>1</v>
      </c>
    </row>
    <row r="339" spans="1:21" ht="14.4" customHeight="1" x14ac:dyDescent="0.3">
      <c r="A339" s="571">
        <v>29</v>
      </c>
      <c r="B339" s="572" t="s">
        <v>486</v>
      </c>
      <c r="C339" s="572">
        <v>89301292</v>
      </c>
      <c r="D339" s="573" t="s">
        <v>1564</v>
      </c>
      <c r="E339" s="574" t="s">
        <v>778</v>
      </c>
      <c r="F339" s="572" t="s">
        <v>770</v>
      </c>
      <c r="G339" s="572" t="s">
        <v>981</v>
      </c>
      <c r="H339" s="572" t="s">
        <v>487</v>
      </c>
      <c r="I339" s="572" t="s">
        <v>1354</v>
      </c>
      <c r="J339" s="572" t="s">
        <v>992</v>
      </c>
      <c r="K339" s="572" t="s">
        <v>1355</v>
      </c>
      <c r="L339" s="575">
        <v>50.5</v>
      </c>
      <c r="M339" s="575">
        <v>101</v>
      </c>
      <c r="N339" s="572">
        <v>2</v>
      </c>
      <c r="O339" s="576">
        <v>2</v>
      </c>
      <c r="P339" s="575">
        <v>50.5</v>
      </c>
      <c r="Q339" s="577">
        <v>0.5</v>
      </c>
      <c r="R339" s="572">
        <v>1</v>
      </c>
      <c r="S339" s="577">
        <v>0.5</v>
      </c>
      <c r="T339" s="576">
        <v>1</v>
      </c>
      <c r="U339" s="578">
        <v>0.5</v>
      </c>
    </row>
    <row r="340" spans="1:21" ht="14.4" customHeight="1" x14ac:dyDescent="0.3">
      <c r="A340" s="571">
        <v>29</v>
      </c>
      <c r="B340" s="572" t="s">
        <v>486</v>
      </c>
      <c r="C340" s="572">
        <v>89301292</v>
      </c>
      <c r="D340" s="573" t="s">
        <v>1564</v>
      </c>
      <c r="E340" s="574" t="s">
        <v>778</v>
      </c>
      <c r="F340" s="572" t="s">
        <v>770</v>
      </c>
      <c r="G340" s="572" t="s">
        <v>981</v>
      </c>
      <c r="H340" s="572" t="s">
        <v>487</v>
      </c>
      <c r="I340" s="572" t="s">
        <v>991</v>
      </c>
      <c r="J340" s="572" t="s">
        <v>992</v>
      </c>
      <c r="K340" s="572" t="s">
        <v>993</v>
      </c>
      <c r="L340" s="575">
        <v>58.5</v>
      </c>
      <c r="M340" s="575">
        <v>58.5</v>
      </c>
      <c r="N340" s="572">
        <v>1</v>
      </c>
      <c r="O340" s="576">
        <v>1</v>
      </c>
      <c r="P340" s="575">
        <v>58.5</v>
      </c>
      <c r="Q340" s="577">
        <v>1</v>
      </c>
      <c r="R340" s="572">
        <v>1</v>
      </c>
      <c r="S340" s="577">
        <v>1</v>
      </c>
      <c r="T340" s="576">
        <v>1</v>
      </c>
      <c r="U340" s="578">
        <v>1</v>
      </c>
    </row>
    <row r="341" spans="1:21" ht="14.4" customHeight="1" x14ac:dyDescent="0.3">
      <c r="A341" s="571">
        <v>29</v>
      </c>
      <c r="B341" s="572" t="s">
        <v>486</v>
      </c>
      <c r="C341" s="572">
        <v>89301292</v>
      </c>
      <c r="D341" s="573" t="s">
        <v>1564</v>
      </c>
      <c r="E341" s="574" t="s">
        <v>778</v>
      </c>
      <c r="F341" s="572" t="s">
        <v>770</v>
      </c>
      <c r="G341" s="572" t="s">
        <v>981</v>
      </c>
      <c r="H341" s="572" t="s">
        <v>487</v>
      </c>
      <c r="I341" s="572" t="s">
        <v>1356</v>
      </c>
      <c r="J341" s="572" t="s">
        <v>1357</v>
      </c>
      <c r="K341" s="572" t="s">
        <v>1358</v>
      </c>
      <c r="L341" s="575">
        <v>350</v>
      </c>
      <c r="M341" s="575">
        <v>350</v>
      </c>
      <c r="N341" s="572">
        <v>1</v>
      </c>
      <c r="O341" s="576">
        <v>1</v>
      </c>
      <c r="P341" s="575">
        <v>350</v>
      </c>
      <c r="Q341" s="577">
        <v>1</v>
      </c>
      <c r="R341" s="572">
        <v>1</v>
      </c>
      <c r="S341" s="577">
        <v>1</v>
      </c>
      <c r="T341" s="576">
        <v>1</v>
      </c>
      <c r="U341" s="578">
        <v>1</v>
      </c>
    </row>
    <row r="342" spans="1:21" ht="14.4" customHeight="1" x14ac:dyDescent="0.3">
      <c r="A342" s="571">
        <v>29</v>
      </c>
      <c r="B342" s="572" t="s">
        <v>486</v>
      </c>
      <c r="C342" s="572">
        <v>89301292</v>
      </c>
      <c r="D342" s="573" t="s">
        <v>1564</v>
      </c>
      <c r="E342" s="574" t="s">
        <v>778</v>
      </c>
      <c r="F342" s="572" t="s">
        <v>770</v>
      </c>
      <c r="G342" s="572" t="s">
        <v>981</v>
      </c>
      <c r="H342" s="572" t="s">
        <v>487</v>
      </c>
      <c r="I342" s="572" t="s">
        <v>1359</v>
      </c>
      <c r="J342" s="572" t="s">
        <v>1360</v>
      </c>
      <c r="K342" s="572" t="s">
        <v>1361</v>
      </c>
      <c r="L342" s="575">
        <v>378.48</v>
      </c>
      <c r="M342" s="575">
        <v>378.48</v>
      </c>
      <c r="N342" s="572">
        <v>1</v>
      </c>
      <c r="O342" s="576">
        <v>1</v>
      </c>
      <c r="P342" s="575">
        <v>378.48</v>
      </c>
      <c r="Q342" s="577">
        <v>1</v>
      </c>
      <c r="R342" s="572">
        <v>1</v>
      </c>
      <c r="S342" s="577">
        <v>1</v>
      </c>
      <c r="T342" s="576">
        <v>1</v>
      </c>
      <c r="U342" s="578">
        <v>1</v>
      </c>
    </row>
    <row r="343" spans="1:21" ht="14.4" customHeight="1" x14ac:dyDescent="0.3">
      <c r="A343" s="571">
        <v>29</v>
      </c>
      <c r="B343" s="572" t="s">
        <v>486</v>
      </c>
      <c r="C343" s="572">
        <v>89301292</v>
      </c>
      <c r="D343" s="573" t="s">
        <v>1564</v>
      </c>
      <c r="E343" s="574" t="s">
        <v>779</v>
      </c>
      <c r="F343" s="572" t="s">
        <v>769</v>
      </c>
      <c r="G343" s="572" t="s">
        <v>781</v>
      </c>
      <c r="H343" s="572" t="s">
        <v>487</v>
      </c>
      <c r="I343" s="572" t="s">
        <v>785</v>
      </c>
      <c r="J343" s="572" t="s">
        <v>783</v>
      </c>
      <c r="K343" s="572" t="s">
        <v>786</v>
      </c>
      <c r="L343" s="575">
        <v>333.31</v>
      </c>
      <c r="M343" s="575">
        <v>2666.48</v>
      </c>
      <c r="N343" s="572">
        <v>8</v>
      </c>
      <c r="O343" s="576">
        <v>5</v>
      </c>
      <c r="P343" s="575">
        <v>333.31</v>
      </c>
      <c r="Q343" s="577">
        <v>0.125</v>
      </c>
      <c r="R343" s="572">
        <v>1</v>
      </c>
      <c r="S343" s="577">
        <v>0.125</v>
      </c>
      <c r="T343" s="576">
        <v>1</v>
      </c>
      <c r="U343" s="578">
        <v>0.2</v>
      </c>
    </row>
    <row r="344" spans="1:21" ht="14.4" customHeight="1" x14ac:dyDescent="0.3">
      <c r="A344" s="571">
        <v>29</v>
      </c>
      <c r="B344" s="572" t="s">
        <v>486</v>
      </c>
      <c r="C344" s="572">
        <v>89301292</v>
      </c>
      <c r="D344" s="573" t="s">
        <v>1564</v>
      </c>
      <c r="E344" s="574" t="s">
        <v>779</v>
      </c>
      <c r="F344" s="572" t="s">
        <v>769</v>
      </c>
      <c r="G344" s="572" t="s">
        <v>781</v>
      </c>
      <c r="H344" s="572" t="s">
        <v>487</v>
      </c>
      <c r="I344" s="572" t="s">
        <v>785</v>
      </c>
      <c r="J344" s="572" t="s">
        <v>783</v>
      </c>
      <c r="K344" s="572" t="s">
        <v>786</v>
      </c>
      <c r="L344" s="575">
        <v>156.86000000000001</v>
      </c>
      <c r="M344" s="575">
        <v>784.30000000000007</v>
      </c>
      <c r="N344" s="572">
        <v>5</v>
      </c>
      <c r="O344" s="576">
        <v>5</v>
      </c>
      <c r="P344" s="575">
        <v>627.44000000000005</v>
      </c>
      <c r="Q344" s="577">
        <v>0.8</v>
      </c>
      <c r="R344" s="572">
        <v>4</v>
      </c>
      <c r="S344" s="577">
        <v>0.8</v>
      </c>
      <c r="T344" s="576">
        <v>4</v>
      </c>
      <c r="U344" s="578">
        <v>0.8</v>
      </c>
    </row>
    <row r="345" spans="1:21" ht="14.4" customHeight="1" x14ac:dyDescent="0.3">
      <c r="A345" s="571">
        <v>29</v>
      </c>
      <c r="B345" s="572" t="s">
        <v>486</v>
      </c>
      <c r="C345" s="572">
        <v>89301292</v>
      </c>
      <c r="D345" s="573" t="s">
        <v>1564</v>
      </c>
      <c r="E345" s="574" t="s">
        <v>779</v>
      </c>
      <c r="F345" s="572" t="s">
        <v>769</v>
      </c>
      <c r="G345" s="572" t="s">
        <v>781</v>
      </c>
      <c r="H345" s="572" t="s">
        <v>487</v>
      </c>
      <c r="I345" s="572" t="s">
        <v>1224</v>
      </c>
      <c r="J345" s="572" t="s">
        <v>1225</v>
      </c>
      <c r="K345" s="572" t="s">
        <v>1226</v>
      </c>
      <c r="L345" s="575">
        <v>151.61000000000001</v>
      </c>
      <c r="M345" s="575">
        <v>151.61000000000001</v>
      </c>
      <c r="N345" s="572">
        <v>1</v>
      </c>
      <c r="O345" s="576">
        <v>1</v>
      </c>
      <c r="P345" s="575"/>
      <c r="Q345" s="577">
        <v>0</v>
      </c>
      <c r="R345" s="572"/>
      <c r="S345" s="577">
        <v>0</v>
      </c>
      <c r="T345" s="576"/>
      <c r="U345" s="578">
        <v>0</v>
      </c>
    </row>
    <row r="346" spans="1:21" ht="14.4" customHeight="1" x14ac:dyDescent="0.3">
      <c r="A346" s="571">
        <v>29</v>
      </c>
      <c r="B346" s="572" t="s">
        <v>486</v>
      </c>
      <c r="C346" s="572">
        <v>89301292</v>
      </c>
      <c r="D346" s="573" t="s">
        <v>1564</v>
      </c>
      <c r="E346" s="574" t="s">
        <v>779</v>
      </c>
      <c r="F346" s="572" t="s">
        <v>769</v>
      </c>
      <c r="G346" s="572" t="s">
        <v>781</v>
      </c>
      <c r="H346" s="572" t="s">
        <v>487</v>
      </c>
      <c r="I346" s="572" t="s">
        <v>1362</v>
      </c>
      <c r="J346" s="572" t="s">
        <v>1363</v>
      </c>
      <c r="K346" s="572" t="s">
        <v>1364</v>
      </c>
      <c r="L346" s="575">
        <v>151.61000000000001</v>
      </c>
      <c r="M346" s="575">
        <v>151.61000000000001</v>
      </c>
      <c r="N346" s="572">
        <v>1</v>
      </c>
      <c r="O346" s="576">
        <v>1</v>
      </c>
      <c r="P346" s="575"/>
      <c r="Q346" s="577">
        <v>0</v>
      </c>
      <c r="R346" s="572"/>
      <c r="S346" s="577">
        <v>0</v>
      </c>
      <c r="T346" s="576"/>
      <c r="U346" s="578">
        <v>0</v>
      </c>
    </row>
    <row r="347" spans="1:21" ht="14.4" customHeight="1" x14ac:dyDescent="0.3">
      <c r="A347" s="571">
        <v>29</v>
      </c>
      <c r="B347" s="572" t="s">
        <v>486</v>
      </c>
      <c r="C347" s="572">
        <v>89301292</v>
      </c>
      <c r="D347" s="573" t="s">
        <v>1564</v>
      </c>
      <c r="E347" s="574" t="s">
        <v>779</v>
      </c>
      <c r="F347" s="572" t="s">
        <v>769</v>
      </c>
      <c r="G347" s="572" t="s">
        <v>781</v>
      </c>
      <c r="H347" s="572" t="s">
        <v>487</v>
      </c>
      <c r="I347" s="572" t="s">
        <v>1365</v>
      </c>
      <c r="J347" s="572" t="s">
        <v>1366</v>
      </c>
      <c r="K347" s="572" t="s">
        <v>786</v>
      </c>
      <c r="L347" s="575">
        <v>156.86000000000001</v>
      </c>
      <c r="M347" s="575">
        <v>156.86000000000001</v>
      </c>
      <c r="N347" s="572">
        <v>1</v>
      </c>
      <c r="O347" s="576">
        <v>1</v>
      </c>
      <c r="P347" s="575"/>
      <c r="Q347" s="577">
        <v>0</v>
      </c>
      <c r="R347" s="572"/>
      <c r="S347" s="577">
        <v>0</v>
      </c>
      <c r="T347" s="576"/>
      <c r="U347" s="578">
        <v>0</v>
      </c>
    </row>
    <row r="348" spans="1:21" ht="14.4" customHeight="1" x14ac:dyDescent="0.3">
      <c r="A348" s="571">
        <v>29</v>
      </c>
      <c r="B348" s="572" t="s">
        <v>486</v>
      </c>
      <c r="C348" s="572">
        <v>89301292</v>
      </c>
      <c r="D348" s="573" t="s">
        <v>1564</v>
      </c>
      <c r="E348" s="574" t="s">
        <v>779</v>
      </c>
      <c r="F348" s="572" t="s">
        <v>769</v>
      </c>
      <c r="G348" s="572" t="s">
        <v>787</v>
      </c>
      <c r="H348" s="572" t="s">
        <v>487</v>
      </c>
      <c r="I348" s="572" t="s">
        <v>788</v>
      </c>
      <c r="J348" s="572" t="s">
        <v>602</v>
      </c>
      <c r="K348" s="572" t="s">
        <v>789</v>
      </c>
      <c r="L348" s="575">
        <v>0</v>
      </c>
      <c r="M348" s="575">
        <v>0</v>
      </c>
      <c r="N348" s="572">
        <v>1</v>
      </c>
      <c r="O348" s="576">
        <v>1</v>
      </c>
      <c r="P348" s="575">
        <v>0</v>
      </c>
      <c r="Q348" s="577"/>
      <c r="R348" s="572">
        <v>1</v>
      </c>
      <c r="S348" s="577">
        <v>1</v>
      </c>
      <c r="T348" s="576">
        <v>1</v>
      </c>
      <c r="U348" s="578">
        <v>1</v>
      </c>
    </row>
    <row r="349" spans="1:21" ht="14.4" customHeight="1" x14ac:dyDescent="0.3">
      <c r="A349" s="571">
        <v>29</v>
      </c>
      <c r="B349" s="572" t="s">
        <v>486</v>
      </c>
      <c r="C349" s="572">
        <v>89301292</v>
      </c>
      <c r="D349" s="573" t="s">
        <v>1564</v>
      </c>
      <c r="E349" s="574" t="s">
        <v>779</v>
      </c>
      <c r="F349" s="572" t="s">
        <v>769</v>
      </c>
      <c r="G349" s="572" t="s">
        <v>795</v>
      </c>
      <c r="H349" s="572" t="s">
        <v>686</v>
      </c>
      <c r="I349" s="572" t="s">
        <v>799</v>
      </c>
      <c r="J349" s="572" t="s">
        <v>800</v>
      </c>
      <c r="K349" s="572" t="s">
        <v>801</v>
      </c>
      <c r="L349" s="575">
        <v>184.22</v>
      </c>
      <c r="M349" s="575">
        <v>184.22</v>
      </c>
      <c r="N349" s="572">
        <v>1</v>
      </c>
      <c r="O349" s="576">
        <v>1</v>
      </c>
      <c r="P349" s="575">
        <v>184.22</v>
      </c>
      <c r="Q349" s="577">
        <v>1</v>
      </c>
      <c r="R349" s="572">
        <v>1</v>
      </c>
      <c r="S349" s="577">
        <v>1</v>
      </c>
      <c r="T349" s="576">
        <v>1</v>
      </c>
      <c r="U349" s="578">
        <v>1</v>
      </c>
    </row>
    <row r="350" spans="1:21" ht="14.4" customHeight="1" x14ac:dyDescent="0.3">
      <c r="A350" s="571">
        <v>29</v>
      </c>
      <c r="B350" s="572" t="s">
        <v>486</v>
      </c>
      <c r="C350" s="572">
        <v>89301292</v>
      </c>
      <c r="D350" s="573" t="s">
        <v>1564</v>
      </c>
      <c r="E350" s="574" t="s">
        <v>779</v>
      </c>
      <c r="F350" s="572" t="s">
        <v>769</v>
      </c>
      <c r="G350" s="572" t="s">
        <v>808</v>
      </c>
      <c r="H350" s="572" t="s">
        <v>686</v>
      </c>
      <c r="I350" s="572" t="s">
        <v>814</v>
      </c>
      <c r="J350" s="572" t="s">
        <v>815</v>
      </c>
      <c r="K350" s="572" t="s">
        <v>801</v>
      </c>
      <c r="L350" s="575">
        <v>69.86</v>
      </c>
      <c r="M350" s="575">
        <v>69.86</v>
      </c>
      <c r="N350" s="572">
        <v>1</v>
      </c>
      <c r="O350" s="576">
        <v>0.5</v>
      </c>
      <c r="P350" s="575">
        <v>69.86</v>
      </c>
      <c r="Q350" s="577">
        <v>1</v>
      </c>
      <c r="R350" s="572">
        <v>1</v>
      </c>
      <c r="S350" s="577">
        <v>1</v>
      </c>
      <c r="T350" s="576">
        <v>0.5</v>
      </c>
      <c r="U350" s="578">
        <v>1</v>
      </c>
    </row>
    <row r="351" spans="1:21" ht="14.4" customHeight="1" x14ac:dyDescent="0.3">
      <c r="A351" s="571">
        <v>29</v>
      </c>
      <c r="B351" s="572" t="s">
        <v>486</v>
      </c>
      <c r="C351" s="572">
        <v>89301292</v>
      </c>
      <c r="D351" s="573" t="s">
        <v>1564</v>
      </c>
      <c r="E351" s="574" t="s">
        <v>779</v>
      </c>
      <c r="F351" s="572" t="s">
        <v>769</v>
      </c>
      <c r="G351" s="572" t="s">
        <v>1367</v>
      </c>
      <c r="H351" s="572" t="s">
        <v>487</v>
      </c>
      <c r="I351" s="572" t="s">
        <v>1368</v>
      </c>
      <c r="J351" s="572" t="s">
        <v>1369</v>
      </c>
      <c r="K351" s="572" t="s">
        <v>1370</v>
      </c>
      <c r="L351" s="575">
        <v>0</v>
      </c>
      <c r="M351" s="575">
        <v>0</v>
      </c>
      <c r="N351" s="572">
        <v>1</v>
      </c>
      <c r="O351" s="576">
        <v>0.5</v>
      </c>
      <c r="P351" s="575"/>
      <c r="Q351" s="577"/>
      <c r="R351" s="572"/>
      <c r="S351" s="577">
        <v>0</v>
      </c>
      <c r="T351" s="576"/>
      <c r="U351" s="578">
        <v>0</v>
      </c>
    </row>
    <row r="352" spans="1:21" ht="14.4" customHeight="1" x14ac:dyDescent="0.3">
      <c r="A352" s="571">
        <v>29</v>
      </c>
      <c r="B352" s="572" t="s">
        <v>486</v>
      </c>
      <c r="C352" s="572">
        <v>89301292</v>
      </c>
      <c r="D352" s="573" t="s">
        <v>1564</v>
      </c>
      <c r="E352" s="574" t="s">
        <v>779</v>
      </c>
      <c r="F352" s="572" t="s">
        <v>769</v>
      </c>
      <c r="G352" s="572" t="s">
        <v>828</v>
      </c>
      <c r="H352" s="572" t="s">
        <v>487</v>
      </c>
      <c r="I352" s="572" t="s">
        <v>829</v>
      </c>
      <c r="J352" s="572" t="s">
        <v>830</v>
      </c>
      <c r="K352" s="572" t="s">
        <v>794</v>
      </c>
      <c r="L352" s="575">
        <v>33.36</v>
      </c>
      <c r="M352" s="575">
        <v>100.08</v>
      </c>
      <c r="N352" s="572">
        <v>3</v>
      </c>
      <c r="O352" s="576">
        <v>2.5</v>
      </c>
      <c r="P352" s="575">
        <v>100.08</v>
      </c>
      <c r="Q352" s="577">
        <v>1</v>
      </c>
      <c r="R352" s="572">
        <v>3</v>
      </c>
      <c r="S352" s="577">
        <v>1</v>
      </c>
      <c r="T352" s="576">
        <v>2.5</v>
      </c>
      <c r="U352" s="578">
        <v>1</v>
      </c>
    </row>
    <row r="353" spans="1:21" ht="14.4" customHeight="1" x14ac:dyDescent="0.3">
      <c r="A353" s="571">
        <v>29</v>
      </c>
      <c r="B353" s="572" t="s">
        <v>486</v>
      </c>
      <c r="C353" s="572">
        <v>89301292</v>
      </c>
      <c r="D353" s="573" t="s">
        <v>1564</v>
      </c>
      <c r="E353" s="574" t="s">
        <v>779</v>
      </c>
      <c r="F353" s="572" t="s">
        <v>769</v>
      </c>
      <c r="G353" s="572" t="s">
        <v>835</v>
      </c>
      <c r="H353" s="572" t="s">
        <v>487</v>
      </c>
      <c r="I353" s="572" t="s">
        <v>693</v>
      </c>
      <c r="J353" s="572" t="s">
        <v>694</v>
      </c>
      <c r="K353" s="572" t="s">
        <v>836</v>
      </c>
      <c r="L353" s="575">
        <v>50.27</v>
      </c>
      <c r="M353" s="575">
        <v>703.78</v>
      </c>
      <c r="N353" s="572">
        <v>14</v>
      </c>
      <c r="O353" s="576">
        <v>13</v>
      </c>
      <c r="P353" s="575">
        <v>351.89000000000004</v>
      </c>
      <c r="Q353" s="577">
        <v>0.50000000000000011</v>
      </c>
      <c r="R353" s="572">
        <v>7</v>
      </c>
      <c r="S353" s="577">
        <v>0.5</v>
      </c>
      <c r="T353" s="576">
        <v>6</v>
      </c>
      <c r="U353" s="578">
        <v>0.46153846153846156</v>
      </c>
    </row>
    <row r="354" spans="1:21" ht="14.4" customHeight="1" x14ac:dyDescent="0.3">
      <c r="A354" s="571">
        <v>29</v>
      </c>
      <c r="B354" s="572" t="s">
        <v>486</v>
      </c>
      <c r="C354" s="572">
        <v>89301292</v>
      </c>
      <c r="D354" s="573" t="s">
        <v>1564</v>
      </c>
      <c r="E354" s="574" t="s">
        <v>779</v>
      </c>
      <c r="F354" s="572" t="s">
        <v>769</v>
      </c>
      <c r="G354" s="572" t="s">
        <v>1014</v>
      </c>
      <c r="H354" s="572" t="s">
        <v>487</v>
      </c>
      <c r="I354" s="572" t="s">
        <v>1018</v>
      </c>
      <c r="J354" s="572" t="s">
        <v>1016</v>
      </c>
      <c r="K354" s="572" t="s">
        <v>1019</v>
      </c>
      <c r="L354" s="575">
        <v>0</v>
      </c>
      <c r="M354" s="575">
        <v>0</v>
      </c>
      <c r="N354" s="572">
        <v>1</v>
      </c>
      <c r="O354" s="576">
        <v>0.5</v>
      </c>
      <c r="P354" s="575"/>
      <c r="Q354" s="577"/>
      <c r="R354" s="572"/>
      <c r="S354" s="577">
        <v>0</v>
      </c>
      <c r="T354" s="576"/>
      <c r="U354" s="578">
        <v>0</v>
      </c>
    </row>
    <row r="355" spans="1:21" ht="14.4" customHeight="1" x14ac:dyDescent="0.3">
      <c r="A355" s="571">
        <v>29</v>
      </c>
      <c r="B355" s="572" t="s">
        <v>486</v>
      </c>
      <c r="C355" s="572">
        <v>89301292</v>
      </c>
      <c r="D355" s="573" t="s">
        <v>1564</v>
      </c>
      <c r="E355" s="574" t="s">
        <v>779</v>
      </c>
      <c r="F355" s="572" t="s">
        <v>769</v>
      </c>
      <c r="G355" s="572" t="s">
        <v>1014</v>
      </c>
      <c r="H355" s="572" t="s">
        <v>487</v>
      </c>
      <c r="I355" s="572" t="s">
        <v>1149</v>
      </c>
      <c r="J355" s="572" t="s">
        <v>1016</v>
      </c>
      <c r="K355" s="572" t="s">
        <v>1150</v>
      </c>
      <c r="L355" s="575">
        <v>0</v>
      </c>
      <c r="M355" s="575">
        <v>0</v>
      </c>
      <c r="N355" s="572">
        <v>3</v>
      </c>
      <c r="O355" s="576">
        <v>1.5</v>
      </c>
      <c r="P355" s="575">
        <v>0</v>
      </c>
      <c r="Q355" s="577"/>
      <c r="R355" s="572">
        <v>1</v>
      </c>
      <c r="S355" s="577">
        <v>0.33333333333333331</v>
      </c>
      <c r="T355" s="576">
        <v>0.5</v>
      </c>
      <c r="U355" s="578">
        <v>0.33333333333333331</v>
      </c>
    </row>
    <row r="356" spans="1:21" ht="14.4" customHeight="1" x14ac:dyDescent="0.3">
      <c r="A356" s="571">
        <v>29</v>
      </c>
      <c r="B356" s="572" t="s">
        <v>486</v>
      </c>
      <c r="C356" s="572">
        <v>89301292</v>
      </c>
      <c r="D356" s="573" t="s">
        <v>1564</v>
      </c>
      <c r="E356" s="574" t="s">
        <v>779</v>
      </c>
      <c r="F356" s="572" t="s">
        <v>769</v>
      </c>
      <c r="G356" s="572" t="s">
        <v>840</v>
      </c>
      <c r="H356" s="572" t="s">
        <v>487</v>
      </c>
      <c r="I356" s="572" t="s">
        <v>596</v>
      </c>
      <c r="J356" s="572" t="s">
        <v>589</v>
      </c>
      <c r="K356" s="572" t="s">
        <v>841</v>
      </c>
      <c r="L356" s="575">
        <v>110.5</v>
      </c>
      <c r="M356" s="575">
        <v>110.5</v>
      </c>
      <c r="N356" s="572">
        <v>1</v>
      </c>
      <c r="O356" s="576">
        <v>1</v>
      </c>
      <c r="P356" s="575">
        <v>110.5</v>
      </c>
      <c r="Q356" s="577">
        <v>1</v>
      </c>
      <c r="R356" s="572">
        <v>1</v>
      </c>
      <c r="S356" s="577">
        <v>1</v>
      </c>
      <c r="T356" s="576">
        <v>1</v>
      </c>
      <c r="U356" s="578">
        <v>1</v>
      </c>
    </row>
    <row r="357" spans="1:21" ht="14.4" customHeight="1" x14ac:dyDescent="0.3">
      <c r="A357" s="571">
        <v>29</v>
      </c>
      <c r="B357" s="572" t="s">
        <v>486</v>
      </c>
      <c r="C357" s="572">
        <v>89301292</v>
      </c>
      <c r="D357" s="573" t="s">
        <v>1564</v>
      </c>
      <c r="E357" s="574" t="s">
        <v>779</v>
      </c>
      <c r="F357" s="572" t="s">
        <v>769</v>
      </c>
      <c r="G357" s="572" t="s">
        <v>840</v>
      </c>
      <c r="H357" s="572" t="s">
        <v>487</v>
      </c>
      <c r="I357" s="572" t="s">
        <v>588</v>
      </c>
      <c r="J357" s="572" t="s">
        <v>589</v>
      </c>
      <c r="K357" s="572" t="s">
        <v>590</v>
      </c>
      <c r="L357" s="575">
        <v>234.32</v>
      </c>
      <c r="M357" s="575">
        <v>234.32</v>
      </c>
      <c r="N357" s="572">
        <v>1</v>
      </c>
      <c r="O357" s="576">
        <v>1</v>
      </c>
      <c r="P357" s="575">
        <v>234.32</v>
      </c>
      <c r="Q357" s="577">
        <v>1</v>
      </c>
      <c r="R357" s="572">
        <v>1</v>
      </c>
      <c r="S357" s="577">
        <v>1</v>
      </c>
      <c r="T357" s="576">
        <v>1</v>
      </c>
      <c r="U357" s="578">
        <v>1</v>
      </c>
    </row>
    <row r="358" spans="1:21" ht="14.4" customHeight="1" x14ac:dyDescent="0.3">
      <c r="A358" s="571">
        <v>29</v>
      </c>
      <c r="B358" s="572" t="s">
        <v>486</v>
      </c>
      <c r="C358" s="572">
        <v>89301292</v>
      </c>
      <c r="D358" s="573" t="s">
        <v>1564</v>
      </c>
      <c r="E358" s="574" t="s">
        <v>779</v>
      </c>
      <c r="F358" s="572" t="s">
        <v>769</v>
      </c>
      <c r="G358" s="572" t="s">
        <v>840</v>
      </c>
      <c r="H358" s="572" t="s">
        <v>487</v>
      </c>
      <c r="I358" s="572" t="s">
        <v>1371</v>
      </c>
      <c r="J358" s="572" t="s">
        <v>589</v>
      </c>
      <c r="K358" s="572" t="s">
        <v>590</v>
      </c>
      <c r="L358" s="575">
        <v>0</v>
      </c>
      <c r="M358" s="575">
        <v>0</v>
      </c>
      <c r="N358" s="572">
        <v>2</v>
      </c>
      <c r="O358" s="576">
        <v>2</v>
      </c>
      <c r="P358" s="575">
        <v>0</v>
      </c>
      <c r="Q358" s="577"/>
      <c r="R358" s="572">
        <v>1</v>
      </c>
      <c r="S358" s="577">
        <v>0.5</v>
      </c>
      <c r="T358" s="576">
        <v>1</v>
      </c>
      <c r="U358" s="578">
        <v>0.5</v>
      </c>
    </row>
    <row r="359" spans="1:21" ht="14.4" customHeight="1" x14ac:dyDescent="0.3">
      <c r="A359" s="571">
        <v>29</v>
      </c>
      <c r="B359" s="572" t="s">
        <v>486</v>
      </c>
      <c r="C359" s="572">
        <v>89301292</v>
      </c>
      <c r="D359" s="573" t="s">
        <v>1564</v>
      </c>
      <c r="E359" s="574" t="s">
        <v>779</v>
      </c>
      <c r="F359" s="572" t="s">
        <v>769</v>
      </c>
      <c r="G359" s="572" t="s">
        <v>840</v>
      </c>
      <c r="H359" s="572" t="s">
        <v>487</v>
      </c>
      <c r="I359" s="572" t="s">
        <v>845</v>
      </c>
      <c r="J359" s="572" t="s">
        <v>843</v>
      </c>
      <c r="K359" s="572" t="s">
        <v>846</v>
      </c>
      <c r="L359" s="575">
        <v>0</v>
      </c>
      <c r="M359" s="575">
        <v>0</v>
      </c>
      <c r="N359" s="572">
        <v>3</v>
      </c>
      <c r="O359" s="576">
        <v>3</v>
      </c>
      <c r="P359" s="575">
        <v>0</v>
      </c>
      <c r="Q359" s="577"/>
      <c r="R359" s="572">
        <v>1</v>
      </c>
      <c r="S359" s="577">
        <v>0.33333333333333331</v>
      </c>
      <c r="T359" s="576">
        <v>1</v>
      </c>
      <c r="U359" s="578">
        <v>0.33333333333333331</v>
      </c>
    </row>
    <row r="360" spans="1:21" ht="14.4" customHeight="1" x14ac:dyDescent="0.3">
      <c r="A360" s="571">
        <v>29</v>
      </c>
      <c r="B360" s="572" t="s">
        <v>486</v>
      </c>
      <c r="C360" s="572">
        <v>89301292</v>
      </c>
      <c r="D360" s="573" t="s">
        <v>1564</v>
      </c>
      <c r="E360" s="574" t="s">
        <v>779</v>
      </c>
      <c r="F360" s="572" t="s">
        <v>769</v>
      </c>
      <c r="G360" s="572" t="s">
        <v>851</v>
      </c>
      <c r="H360" s="572" t="s">
        <v>487</v>
      </c>
      <c r="I360" s="572" t="s">
        <v>529</v>
      </c>
      <c r="J360" s="572" t="s">
        <v>530</v>
      </c>
      <c r="K360" s="572" t="s">
        <v>531</v>
      </c>
      <c r="L360" s="575">
        <v>378.97</v>
      </c>
      <c r="M360" s="575">
        <v>378.97</v>
      </c>
      <c r="N360" s="572">
        <v>1</v>
      </c>
      <c r="O360" s="576">
        <v>1</v>
      </c>
      <c r="P360" s="575">
        <v>378.97</v>
      </c>
      <c r="Q360" s="577">
        <v>1</v>
      </c>
      <c r="R360" s="572">
        <v>1</v>
      </c>
      <c r="S360" s="577">
        <v>1</v>
      </c>
      <c r="T360" s="576">
        <v>1</v>
      </c>
      <c r="U360" s="578">
        <v>1</v>
      </c>
    </row>
    <row r="361" spans="1:21" ht="14.4" customHeight="1" x14ac:dyDescent="0.3">
      <c r="A361" s="571">
        <v>29</v>
      </c>
      <c r="B361" s="572" t="s">
        <v>486</v>
      </c>
      <c r="C361" s="572">
        <v>89301292</v>
      </c>
      <c r="D361" s="573" t="s">
        <v>1564</v>
      </c>
      <c r="E361" s="574" t="s">
        <v>779</v>
      </c>
      <c r="F361" s="572" t="s">
        <v>769</v>
      </c>
      <c r="G361" s="572" t="s">
        <v>853</v>
      </c>
      <c r="H361" s="572" t="s">
        <v>487</v>
      </c>
      <c r="I361" s="572" t="s">
        <v>697</v>
      </c>
      <c r="J361" s="572" t="s">
        <v>698</v>
      </c>
      <c r="K361" s="572" t="s">
        <v>854</v>
      </c>
      <c r="L361" s="575">
        <v>38.65</v>
      </c>
      <c r="M361" s="575">
        <v>347.85</v>
      </c>
      <c r="N361" s="572">
        <v>9</v>
      </c>
      <c r="O361" s="576">
        <v>9</v>
      </c>
      <c r="P361" s="575">
        <v>154.6</v>
      </c>
      <c r="Q361" s="577">
        <v>0.44444444444444442</v>
      </c>
      <c r="R361" s="572">
        <v>4</v>
      </c>
      <c r="S361" s="577">
        <v>0.44444444444444442</v>
      </c>
      <c r="T361" s="576">
        <v>4</v>
      </c>
      <c r="U361" s="578">
        <v>0.44444444444444442</v>
      </c>
    </row>
    <row r="362" spans="1:21" ht="14.4" customHeight="1" x14ac:dyDescent="0.3">
      <c r="A362" s="571">
        <v>29</v>
      </c>
      <c r="B362" s="572" t="s">
        <v>486</v>
      </c>
      <c r="C362" s="572">
        <v>89301292</v>
      </c>
      <c r="D362" s="573" t="s">
        <v>1564</v>
      </c>
      <c r="E362" s="574" t="s">
        <v>779</v>
      </c>
      <c r="F362" s="572" t="s">
        <v>769</v>
      </c>
      <c r="G362" s="572" t="s">
        <v>1372</v>
      </c>
      <c r="H362" s="572" t="s">
        <v>487</v>
      </c>
      <c r="I362" s="572" t="s">
        <v>1373</v>
      </c>
      <c r="J362" s="572" t="s">
        <v>1374</v>
      </c>
      <c r="K362" s="572" t="s">
        <v>1375</v>
      </c>
      <c r="L362" s="575">
        <v>36.78</v>
      </c>
      <c r="M362" s="575">
        <v>36.78</v>
      </c>
      <c r="N362" s="572">
        <v>1</v>
      </c>
      <c r="O362" s="576">
        <v>1</v>
      </c>
      <c r="P362" s="575">
        <v>36.78</v>
      </c>
      <c r="Q362" s="577">
        <v>1</v>
      </c>
      <c r="R362" s="572">
        <v>1</v>
      </c>
      <c r="S362" s="577">
        <v>1</v>
      </c>
      <c r="T362" s="576">
        <v>1</v>
      </c>
      <c r="U362" s="578">
        <v>1</v>
      </c>
    </row>
    <row r="363" spans="1:21" ht="14.4" customHeight="1" x14ac:dyDescent="0.3">
      <c r="A363" s="571">
        <v>29</v>
      </c>
      <c r="B363" s="572" t="s">
        <v>486</v>
      </c>
      <c r="C363" s="572">
        <v>89301292</v>
      </c>
      <c r="D363" s="573" t="s">
        <v>1564</v>
      </c>
      <c r="E363" s="574" t="s">
        <v>779</v>
      </c>
      <c r="F363" s="572" t="s">
        <v>769</v>
      </c>
      <c r="G363" s="572" t="s">
        <v>1372</v>
      </c>
      <c r="H363" s="572" t="s">
        <v>487</v>
      </c>
      <c r="I363" s="572" t="s">
        <v>1376</v>
      </c>
      <c r="J363" s="572" t="s">
        <v>1374</v>
      </c>
      <c r="K363" s="572" t="s">
        <v>877</v>
      </c>
      <c r="L363" s="575">
        <v>0</v>
      </c>
      <c r="M363" s="575">
        <v>0</v>
      </c>
      <c r="N363" s="572">
        <v>1</v>
      </c>
      <c r="O363" s="576">
        <v>1</v>
      </c>
      <c r="P363" s="575"/>
      <c r="Q363" s="577"/>
      <c r="R363" s="572"/>
      <c r="S363" s="577">
        <v>0</v>
      </c>
      <c r="T363" s="576"/>
      <c r="U363" s="578">
        <v>0</v>
      </c>
    </row>
    <row r="364" spans="1:21" ht="14.4" customHeight="1" x14ac:dyDescent="0.3">
      <c r="A364" s="571">
        <v>29</v>
      </c>
      <c r="B364" s="572" t="s">
        <v>486</v>
      </c>
      <c r="C364" s="572">
        <v>89301292</v>
      </c>
      <c r="D364" s="573" t="s">
        <v>1564</v>
      </c>
      <c r="E364" s="574" t="s">
        <v>779</v>
      </c>
      <c r="F364" s="572" t="s">
        <v>769</v>
      </c>
      <c r="G364" s="572" t="s">
        <v>1372</v>
      </c>
      <c r="H364" s="572" t="s">
        <v>487</v>
      </c>
      <c r="I364" s="572" t="s">
        <v>1377</v>
      </c>
      <c r="J364" s="572" t="s">
        <v>1374</v>
      </c>
      <c r="K364" s="572" t="s">
        <v>1378</v>
      </c>
      <c r="L364" s="575">
        <v>12.26</v>
      </c>
      <c r="M364" s="575">
        <v>12.26</v>
      </c>
      <c r="N364" s="572">
        <v>1</v>
      </c>
      <c r="O364" s="576">
        <v>0.5</v>
      </c>
      <c r="P364" s="575">
        <v>12.26</v>
      </c>
      <c r="Q364" s="577">
        <v>1</v>
      </c>
      <c r="R364" s="572">
        <v>1</v>
      </c>
      <c r="S364" s="577">
        <v>1</v>
      </c>
      <c r="T364" s="576">
        <v>0.5</v>
      </c>
      <c r="U364" s="578">
        <v>1</v>
      </c>
    </row>
    <row r="365" spans="1:21" ht="14.4" customHeight="1" x14ac:dyDescent="0.3">
      <c r="A365" s="571">
        <v>29</v>
      </c>
      <c r="B365" s="572" t="s">
        <v>486</v>
      </c>
      <c r="C365" s="572">
        <v>89301292</v>
      </c>
      <c r="D365" s="573" t="s">
        <v>1564</v>
      </c>
      <c r="E365" s="574" t="s">
        <v>779</v>
      </c>
      <c r="F365" s="572" t="s">
        <v>769</v>
      </c>
      <c r="G365" s="572" t="s">
        <v>1372</v>
      </c>
      <c r="H365" s="572" t="s">
        <v>487</v>
      </c>
      <c r="I365" s="572" t="s">
        <v>1379</v>
      </c>
      <c r="J365" s="572" t="s">
        <v>1374</v>
      </c>
      <c r="K365" s="572" t="s">
        <v>1380</v>
      </c>
      <c r="L365" s="575">
        <v>34.31</v>
      </c>
      <c r="M365" s="575">
        <v>34.31</v>
      </c>
      <c r="N365" s="572">
        <v>1</v>
      </c>
      <c r="O365" s="576">
        <v>0.5</v>
      </c>
      <c r="P365" s="575">
        <v>34.31</v>
      </c>
      <c r="Q365" s="577">
        <v>1</v>
      </c>
      <c r="R365" s="572">
        <v>1</v>
      </c>
      <c r="S365" s="577">
        <v>1</v>
      </c>
      <c r="T365" s="576">
        <v>0.5</v>
      </c>
      <c r="U365" s="578">
        <v>1</v>
      </c>
    </row>
    <row r="366" spans="1:21" ht="14.4" customHeight="1" x14ac:dyDescent="0.3">
      <c r="A366" s="571">
        <v>29</v>
      </c>
      <c r="B366" s="572" t="s">
        <v>486</v>
      </c>
      <c r="C366" s="572">
        <v>89301292</v>
      </c>
      <c r="D366" s="573" t="s">
        <v>1564</v>
      </c>
      <c r="E366" s="574" t="s">
        <v>779</v>
      </c>
      <c r="F366" s="572" t="s">
        <v>769</v>
      </c>
      <c r="G366" s="572" t="s">
        <v>855</v>
      </c>
      <c r="H366" s="572" t="s">
        <v>686</v>
      </c>
      <c r="I366" s="572" t="s">
        <v>856</v>
      </c>
      <c r="J366" s="572" t="s">
        <v>857</v>
      </c>
      <c r="K366" s="572" t="s">
        <v>858</v>
      </c>
      <c r="L366" s="575">
        <v>118.82</v>
      </c>
      <c r="M366" s="575">
        <v>118.82</v>
      </c>
      <c r="N366" s="572">
        <v>1</v>
      </c>
      <c r="O366" s="576">
        <v>1</v>
      </c>
      <c r="P366" s="575">
        <v>118.82</v>
      </c>
      <c r="Q366" s="577">
        <v>1</v>
      </c>
      <c r="R366" s="572">
        <v>1</v>
      </c>
      <c r="S366" s="577">
        <v>1</v>
      </c>
      <c r="T366" s="576">
        <v>1</v>
      </c>
      <c r="U366" s="578">
        <v>1</v>
      </c>
    </row>
    <row r="367" spans="1:21" ht="14.4" customHeight="1" x14ac:dyDescent="0.3">
      <c r="A367" s="571">
        <v>29</v>
      </c>
      <c r="B367" s="572" t="s">
        <v>486</v>
      </c>
      <c r="C367" s="572">
        <v>89301292</v>
      </c>
      <c r="D367" s="573" t="s">
        <v>1564</v>
      </c>
      <c r="E367" s="574" t="s">
        <v>779</v>
      </c>
      <c r="F367" s="572" t="s">
        <v>769</v>
      </c>
      <c r="G367" s="572" t="s">
        <v>859</v>
      </c>
      <c r="H367" s="572" t="s">
        <v>686</v>
      </c>
      <c r="I367" s="572" t="s">
        <v>860</v>
      </c>
      <c r="J367" s="572" t="s">
        <v>861</v>
      </c>
      <c r="K367" s="572" t="s">
        <v>862</v>
      </c>
      <c r="L367" s="575">
        <v>22.09</v>
      </c>
      <c r="M367" s="575">
        <v>66.27</v>
      </c>
      <c r="N367" s="572">
        <v>3</v>
      </c>
      <c r="O367" s="576">
        <v>3</v>
      </c>
      <c r="P367" s="575">
        <v>66.27</v>
      </c>
      <c r="Q367" s="577">
        <v>1</v>
      </c>
      <c r="R367" s="572">
        <v>3</v>
      </c>
      <c r="S367" s="577">
        <v>1</v>
      </c>
      <c r="T367" s="576">
        <v>3</v>
      </c>
      <c r="U367" s="578">
        <v>1</v>
      </c>
    </row>
    <row r="368" spans="1:21" ht="14.4" customHeight="1" x14ac:dyDescent="0.3">
      <c r="A368" s="571">
        <v>29</v>
      </c>
      <c r="B368" s="572" t="s">
        <v>486</v>
      </c>
      <c r="C368" s="572">
        <v>89301292</v>
      </c>
      <c r="D368" s="573" t="s">
        <v>1564</v>
      </c>
      <c r="E368" s="574" t="s">
        <v>779</v>
      </c>
      <c r="F368" s="572" t="s">
        <v>769</v>
      </c>
      <c r="G368" s="572" t="s">
        <v>863</v>
      </c>
      <c r="H368" s="572" t="s">
        <v>487</v>
      </c>
      <c r="I368" s="572" t="s">
        <v>701</v>
      </c>
      <c r="J368" s="572" t="s">
        <v>702</v>
      </c>
      <c r="K368" s="572" t="s">
        <v>703</v>
      </c>
      <c r="L368" s="575">
        <v>120.37</v>
      </c>
      <c r="M368" s="575">
        <v>240.74</v>
      </c>
      <c r="N368" s="572">
        <v>2</v>
      </c>
      <c r="O368" s="576">
        <v>2</v>
      </c>
      <c r="P368" s="575">
        <v>120.37</v>
      </c>
      <c r="Q368" s="577">
        <v>0.5</v>
      </c>
      <c r="R368" s="572">
        <v>1</v>
      </c>
      <c r="S368" s="577">
        <v>0.5</v>
      </c>
      <c r="T368" s="576">
        <v>1</v>
      </c>
      <c r="U368" s="578">
        <v>0.5</v>
      </c>
    </row>
    <row r="369" spans="1:21" ht="14.4" customHeight="1" x14ac:dyDescent="0.3">
      <c r="A369" s="571">
        <v>29</v>
      </c>
      <c r="B369" s="572" t="s">
        <v>486</v>
      </c>
      <c r="C369" s="572">
        <v>89301292</v>
      </c>
      <c r="D369" s="573" t="s">
        <v>1564</v>
      </c>
      <c r="E369" s="574" t="s">
        <v>779</v>
      </c>
      <c r="F369" s="572" t="s">
        <v>769</v>
      </c>
      <c r="G369" s="572" t="s">
        <v>864</v>
      </c>
      <c r="H369" s="572" t="s">
        <v>686</v>
      </c>
      <c r="I369" s="572" t="s">
        <v>1381</v>
      </c>
      <c r="J369" s="572" t="s">
        <v>866</v>
      </c>
      <c r="K369" s="572" t="s">
        <v>1382</v>
      </c>
      <c r="L369" s="575">
        <v>0</v>
      </c>
      <c r="M369" s="575">
        <v>0</v>
      </c>
      <c r="N369" s="572">
        <v>1</v>
      </c>
      <c r="O369" s="576">
        <v>1</v>
      </c>
      <c r="P369" s="575"/>
      <c r="Q369" s="577"/>
      <c r="R369" s="572"/>
      <c r="S369" s="577">
        <v>0</v>
      </c>
      <c r="T369" s="576"/>
      <c r="U369" s="578">
        <v>0</v>
      </c>
    </row>
    <row r="370" spans="1:21" ht="14.4" customHeight="1" x14ac:dyDescent="0.3">
      <c r="A370" s="571">
        <v>29</v>
      </c>
      <c r="B370" s="572" t="s">
        <v>486</v>
      </c>
      <c r="C370" s="572">
        <v>89301292</v>
      </c>
      <c r="D370" s="573" t="s">
        <v>1564</v>
      </c>
      <c r="E370" s="574" t="s">
        <v>779</v>
      </c>
      <c r="F370" s="572" t="s">
        <v>769</v>
      </c>
      <c r="G370" s="572" t="s">
        <v>864</v>
      </c>
      <c r="H370" s="572" t="s">
        <v>686</v>
      </c>
      <c r="I370" s="572" t="s">
        <v>865</v>
      </c>
      <c r="J370" s="572" t="s">
        <v>866</v>
      </c>
      <c r="K370" s="572" t="s">
        <v>867</v>
      </c>
      <c r="L370" s="575">
        <v>468.96</v>
      </c>
      <c r="M370" s="575">
        <v>937.92</v>
      </c>
      <c r="N370" s="572">
        <v>2</v>
      </c>
      <c r="O370" s="576">
        <v>1</v>
      </c>
      <c r="P370" s="575">
        <v>937.92</v>
      </c>
      <c r="Q370" s="577">
        <v>1</v>
      </c>
      <c r="R370" s="572">
        <v>2</v>
      </c>
      <c r="S370" s="577">
        <v>1</v>
      </c>
      <c r="T370" s="576">
        <v>1</v>
      </c>
      <c r="U370" s="578">
        <v>1</v>
      </c>
    </row>
    <row r="371" spans="1:21" ht="14.4" customHeight="1" x14ac:dyDescent="0.3">
      <c r="A371" s="571">
        <v>29</v>
      </c>
      <c r="B371" s="572" t="s">
        <v>486</v>
      </c>
      <c r="C371" s="572">
        <v>89301292</v>
      </c>
      <c r="D371" s="573" t="s">
        <v>1564</v>
      </c>
      <c r="E371" s="574" t="s">
        <v>779</v>
      </c>
      <c r="F371" s="572" t="s">
        <v>769</v>
      </c>
      <c r="G371" s="572" t="s">
        <v>864</v>
      </c>
      <c r="H371" s="572" t="s">
        <v>686</v>
      </c>
      <c r="I371" s="572" t="s">
        <v>868</v>
      </c>
      <c r="J371" s="572" t="s">
        <v>866</v>
      </c>
      <c r="K371" s="572" t="s">
        <v>869</v>
      </c>
      <c r="L371" s="575">
        <v>625.29</v>
      </c>
      <c r="M371" s="575">
        <v>1250.58</v>
      </c>
      <c r="N371" s="572">
        <v>2</v>
      </c>
      <c r="O371" s="576">
        <v>1.5</v>
      </c>
      <c r="P371" s="575">
        <v>1250.58</v>
      </c>
      <c r="Q371" s="577">
        <v>1</v>
      </c>
      <c r="R371" s="572">
        <v>2</v>
      </c>
      <c r="S371" s="577">
        <v>1</v>
      </c>
      <c r="T371" s="576">
        <v>1.5</v>
      </c>
      <c r="U371" s="578">
        <v>1</v>
      </c>
    </row>
    <row r="372" spans="1:21" ht="14.4" customHeight="1" x14ac:dyDescent="0.3">
      <c r="A372" s="571">
        <v>29</v>
      </c>
      <c r="B372" s="572" t="s">
        <v>486</v>
      </c>
      <c r="C372" s="572">
        <v>89301292</v>
      </c>
      <c r="D372" s="573" t="s">
        <v>1564</v>
      </c>
      <c r="E372" s="574" t="s">
        <v>779</v>
      </c>
      <c r="F372" s="572" t="s">
        <v>769</v>
      </c>
      <c r="G372" s="572" t="s">
        <v>864</v>
      </c>
      <c r="H372" s="572" t="s">
        <v>686</v>
      </c>
      <c r="I372" s="572" t="s">
        <v>1383</v>
      </c>
      <c r="J372" s="572" t="s">
        <v>1036</v>
      </c>
      <c r="K372" s="572" t="s">
        <v>871</v>
      </c>
      <c r="L372" s="575">
        <v>1749.69</v>
      </c>
      <c r="M372" s="575">
        <v>3499.38</v>
      </c>
      <c r="N372" s="572">
        <v>2</v>
      </c>
      <c r="O372" s="576">
        <v>1.5</v>
      </c>
      <c r="P372" s="575">
        <v>3499.38</v>
      </c>
      <c r="Q372" s="577">
        <v>1</v>
      </c>
      <c r="R372" s="572">
        <v>2</v>
      </c>
      <c r="S372" s="577">
        <v>1</v>
      </c>
      <c r="T372" s="576">
        <v>1.5</v>
      </c>
      <c r="U372" s="578">
        <v>1</v>
      </c>
    </row>
    <row r="373" spans="1:21" ht="14.4" customHeight="1" x14ac:dyDescent="0.3">
      <c r="A373" s="571">
        <v>29</v>
      </c>
      <c r="B373" s="572" t="s">
        <v>486</v>
      </c>
      <c r="C373" s="572">
        <v>89301292</v>
      </c>
      <c r="D373" s="573" t="s">
        <v>1564</v>
      </c>
      <c r="E373" s="574" t="s">
        <v>779</v>
      </c>
      <c r="F373" s="572" t="s">
        <v>769</v>
      </c>
      <c r="G373" s="572" t="s">
        <v>1384</v>
      </c>
      <c r="H373" s="572" t="s">
        <v>686</v>
      </c>
      <c r="I373" s="572" t="s">
        <v>1385</v>
      </c>
      <c r="J373" s="572" t="s">
        <v>1386</v>
      </c>
      <c r="K373" s="572" t="s">
        <v>1387</v>
      </c>
      <c r="L373" s="575">
        <v>69.86</v>
      </c>
      <c r="M373" s="575">
        <v>69.86</v>
      </c>
      <c r="N373" s="572">
        <v>1</v>
      </c>
      <c r="O373" s="576">
        <v>1</v>
      </c>
      <c r="P373" s="575">
        <v>69.86</v>
      </c>
      <c r="Q373" s="577">
        <v>1</v>
      </c>
      <c r="R373" s="572">
        <v>1</v>
      </c>
      <c r="S373" s="577">
        <v>1</v>
      </c>
      <c r="T373" s="576">
        <v>1</v>
      </c>
      <c r="U373" s="578">
        <v>1</v>
      </c>
    </row>
    <row r="374" spans="1:21" ht="14.4" customHeight="1" x14ac:dyDescent="0.3">
      <c r="A374" s="571">
        <v>29</v>
      </c>
      <c r="B374" s="572" t="s">
        <v>486</v>
      </c>
      <c r="C374" s="572">
        <v>89301292</v>
      </c>
      <c r="D374" s="573" t="s">
        <v>1564</v>
      </c>
      <c r="E374" s="574" t="s">
        <v>779</v>
      </c>
      <c r="F374" s="572" t="s">
        <v>769</v>
      </c>
      <c r="G374" s="572" t="s">
        <v>1037</v>
      </c>
      <c r="H374" s="572" t="s">
        <v>487</v>
      </c>
      <c r="I374" s="572" t="s">
        <v>1038</v>
      </c>
      <c r="J374" s="572" t="s">
        <v>1039</v>
      </c>
      <c r="K374" s="572" t="s">
        <v>1040</v>
      </c>
      <c r="L374" s="575">
        <v>69.86</v>
      </c>
      <c r="M374" s="575">
        <v>209.57999999999998</v>
      </c>
      <c r="N374" s="572">
        <v>3</v>
      </c>
      <c r="O374" s="576">
        <v>1.5</v>
      </c>
      <c r="P374" s="575">
        <v>69.86</v>
      </c>
      <c r="Q374" s="577">
        <v>0.33333333333333337</v>
      </c>
      <c r="R374" s="572">
        <v>1</v>
      </c>
      <c r="S374" s="577">
        <v>0.33333333333333331</v>
      </c>
      <c r="T374" s="576">
        <v>1</v>
      </c>
      <c r="U374" s="578">
        <v>0.66666666666666663</v>
      </c>
    </row>
    <row r="375" spans="1:21" ht="14.4" customHeight="1" x14ac:dyDescent="0.3">
      <c r="A375" s="571">
        <v>29</v>
      </c>
      <c r="B375" s="572" t="s">
        <v>486</v>
      </c>
      <c r="C375" s="572">
        <v>89301292</v>
      </c>
      <c r="D375" s="573" t="s">
        <v>1564</v>
      </c>
      <c r="E375" s="574" t="s">
        <v>779</v>
      </c>
      <c r="F375" s="572" t="s">
        <v>769</v>
      </c>
      <c r="G375" s="572" t="s">
        <v>1184</v>
      </c>
      <c r="H375" s="572" t="s">
        <v>487</v>
      </c>
      <c r="I375" s="572" t="s">
        <v>1388</v>
      </c>
      <c r="J375" s="572" t="s">
        <v>1186</v>
      </c>
      <c r="K375" s="572" t="s">
        <v>1389</v>
      </c>
      <c r="L375" s="575">
        <v>113.37</v>
      </c>
      <c r="M375" s="575">
        <v>340.11</v>
      </c>
      <c r="N375" s="572">
        <v>3</v>
      </c>
      <c r="O375" s="576">
        <v>0.5</v>
      </c>
      <c r="P375" s="575"/>
      <c r="Q375" s="577">
        <v>0</v>
      </c>
      <c r="R375" s="572"/>
      <c r="S375" s="577">
        <v>0</v>
      </c>
      <c r="T375" s="576"/>
      <c r="U375" s="578">
        <v>0</v>
      </c>
    </row>
    <row r="376" spans="1:21" ht="14.4" customHeight="1" x14ac:dyDescent="0.3">
      <c r="A376" s="571">
        <v>29</v>
      </c>
      <c r="B376" s="572" t="s">
        <v>486</v>
      </c>
      <c r="C376" s="572">
        <v>89301292</v>
      </c>
      <c r="D376" s="573" t="s">
        <v>1564</v>
      </c>
      <c r="E376" s="574" t="s">
        <v>779</v>
      </c>
      <c r="F376" s="572" t="s">
        <v>769</v>
      </c>
      <c r="G376" s="572" t="s">
        <v>1390</v>
      </c>
      <c r="H376" s="572" t="s">
        <v>487</v>
      </c>
      <c r="I376" s="572" t="s">
        <v>1391</v>
      </c>
      <c r="J376" s="572" t="s">
        <v>1392</v>
      </c>
      <c r="K376" s="572" t="s">
        <v>1393</v>
      </c>
      <c r="L376" s="575">
        <v>224.25</v>
      </c>
      <c r="M376" s="575">
        <v>224.25</v>
      </c>
      <c r="N376" s="572">
        <v>1</v>
      </c>
      <c r="O376" s="576">
        <v>1</v>
      </c>
      <c r="P376" s="575"/>
      <c r="Q376" s="577">
        <v>0</v>
      </c>
      <c r="R376" s="572"/>
      <c r="S376" s="577">
        <v>0</v>
      </c>
      <c r="T376" s="576"/>
      <c r="U376" s="578">
        <v>0</v>
      </c>
    </row>
    <row r="377" spans="1:21" ht="14.4" customHeight="1" x14ac:dyDescent="0.3">
      <c r="A377" s="571">
        <v>29</v>
      </c>
      <c r="B377" s="572" t="s">
        <v>486</v>
      </c>
      <c r="C377" s="572">
        <v>89301292</v>
      </c>
      <c r="D377" s="573" t="s">
        <v>1564</v>
      </c>
      <c r="E377" s="574" t="s">
        <v>779</v>
      </c>
      <c r="F377" s="572" t="s">
        <v>769</v>
      </c>
      <c r="G377" s="572" t="s">
        <v>895</v>
      </c>
      <c r="H377" s="572" t="s">
        <v>487</v>
      </c>
      <c r="I377" s="572" t="s">
        <v>537</v>
      </c>
      <c r="J377" s="572" t="s">
        <v>896</v>
      </c>
      <c r="K377" s="572" t="s">
        <v>897</v>
      </c>
      <c r="L377" s="575">
        <v>0</v>
      </c>
      <c r="M377" s="575">
        <v>0</v>
      </c>
      <c r="N377" s="572">
        <v>3</v>
      </c>
      <c r="O377" s="576">
        <v>2.5</v>
      </c>
      <c r="P377" s="575"/>
      <c r="Q377" s="577"/>
      <c r="R377" s="572"/>
      <c r="S377" s="577">
        <v>0</v>
      </c>
      <c r="T377" s="576"/>
      <c r="U377" s="578">
        <v>0</v>
      </c>
    </row>
    <row r="378" spans="1:21" ht="14.4" customHeight="1" x14ac:dyDescent="0.3">
      <c r="A378" s="571">
        <v>29</v>
      </c>
      <c r="B378" s="572" t="s">
        <v>486</v>
      </c>
      <c r="C378" s="572">
        <v>89301292</v>
      </c>
      <c r="D378" s="573" t="s">
        <v>1564</v>
      </c>
      <c r="E378" s="574" t="s">
        <v>779</v>
      </c>
      <c r="F378" s="572" t="s">
        <v>769</v>
      </c>
      <c r="G378" s="572" t="s">
        <v>898</v>
      </c>
      <c r="H378" s="572" t="s">
        <v>487</v>
      </c>
      <c r="I378" s="572" t="s">
        <v>1082</v>
      </c>
      <c r="J378" s="572" t="s">
        <v>706</v>
      </c>
      <c r="K378" s="572" t="s">
        <v>1083</v>
      </c>
      <c r="L378" s="575">
        <v>100.8</v>
      </c>
      <c r="M378" s="575">
        <v>201.6</v>
      </c>
      <c r="N378" s="572">
        <v>2</v>
      </c>
      <c r="O378" s="576">
        <v>2</v>
      </c>
      <c r="P378" s="575"/>
      <c r="Q378" s="577">
        <v>0</v>
      </c>
      <c r="R378" s="572"/>
      <c r="S378" s="577">
        <v>0</v>
      </c>
      <c r="T378" s="576"/>
      <c r="U378" s="578">
        <v>0</v>
      </c>
    </row>
    <row r="379" spans="1:21" ht="14.4" customHeight="1" x14ac:dyDescent="0.3">
      <c r="A379" s="571">
        <v>29</v>
      </c>
      <c r="B379" s="572" t="s">
        <v>486</v>
      </c>
      <c r="C379" s="572">
        <v>89301292</v>
      </c>
      <c r="D379" s="573" t="s">
        <v>1564</v>
      </c>
      <c r="E379" s="574" t="s">
        <v>779</v>
      </c>
      <c r="F379" s="572" t="s">
        <v>769</v>
      </c>
      <c r="G379" s="572" t="s">
        <v>898</v>
      </c>
      <c r="H379" s="572" t="s">
        <v>487</v>
      </c>
      <c r="I379" s="572" t="s">
        <v>1394</v>
      </c>
      <c r="J379" s="572" t="s">
        <v>706</v>
      </c>
      <c r="K379" s="572" t="s">
        <v>1395</v>
      </c>
      <c r="L379" s="575">
        <v>0</v>
      </c>
      <c r="M379" s="575">
        <v>0</v>
      </c>
      <c r="N379" s="572">
        <v>2</v>
      </c>
      <c r="O379" s="576">
        <v>2</v>
      </c>
      <c r="P379" s="575">
        <v>0</v>
      </c>
      <c r="Q379" s="577"/>
      <c r="R379" s="572">
        <v>2</v>
      </c>
      <c r="S379" s="577">
        <v>1</v>
      </c>
      <c r="T379" s="576">
        <v>2</v>
      </c>
      <c r="U379" s="578">
        <v>1</v>
      </c>
    </row>
    <row r="380" spans="1:21" ht="14.4" customHeight="1" x14ac:dyDescent="0.3">
      <c r="A380" s="571">
        <v>29</v>
      </c>
      <c r="B380" s="572" t="s">
        <v>486</v>
      </c>
      <c r="C380" s="572">
        <v>89301292</v>
      </c>
      <c r="D380" s="573" t="s">
        <v>1564</v>
      </c>
      <c r="E380" s="574" t="s">
        <v>779</v>
      </c>
      <c r="F380" s="572" t="s">
        <v>769</v>
      </c>
      <c r="G380" s="572" t="s">
        <v>898</v>
      </c>
      <c r="H380" s="572" t="s">
        <v>487</v>
      </c>
      <c r="I380" s="572" t="s">
        <v>705</v>
      </c>
      <c r="J380" s="572" t="s">
        <v>706</v>
      </c>
      <c r="K380" s="572" t="s">
        <v>899</v>
      </c>
      <c r="L380" s="575">
        <v>314.69</v>
      </c>
      <c r="M380" s="575">
        <v>1888.1399999999999</v>
      </c>
      <c r="N380" s="572">
        <v>6</v>
      </c>
      <c r="O380" s="576">
        <v>5</v>
      </c>
      <c r="P380" s="575">
        <v>629.38</v>
      </c>
      <c r="Q380" s="577">
        <v>0.33333333333333337</v>
      </c>
      <c r="R380" s="572">
        <v>2</v>
      </c>
      <c r="S380" s="577">
        <v>0.33333333333333331</v>
      </c>
      <c r="T380" s="576">
        <v>2</v>
      </c>
      <c r="U380" s="578">
        <v>0.4</v>
      </c>
    </row>
    <row r="381" spans="1:21" ht="14.4" customHeight="1" x14ac:dyDescent="0.3">
      <c r="A381" s="571">
        <v>29</v>
      </c>
      <c r="B381" s="572" t="s">
        <v>486</v>
      </c>
      <c r="C381" s="572">
        <v>89301292</v>
      </c>
      <c r="D381" s="573" t="s">
        <v>1564</v>
      </c>
      <c r="E381" s="574" t="s">
        <v>779</v>
      </c>
      <c r="F381" s="572" t="s">
        <v>769</v>
      </c>
      <c r="G381" s="572" t="s">
        <v>898</v>
      </c>
      <c r="H381" s="572" t="s">
        <v>487</v>
      </c>
      <c r="I381" s="572" t="s">
        <v>705</v>
      </c>
      <c r="J381" s="572" t="s">
        <v>706</v>
      </c>
      <c r="K381" s="572" t="s">
        <v>899</v>
      </c>
      <c r="L381" s="575">
        <v>302.42</v>
      </c>
      <c r="M381" s="575">
        <v>4536.3</v>
      </c>
      <c r="N381" s="572">
        <v>15</v>
      </c>
      <c r="O381" s="576">
        <v>9.5</v>
      </c>
      <c r="P381" s="575">
        <v>2721.78</v>
      </c>
      <c r="Q381" s="577">
        <v>0.6</v>
      </c>
      <c r="R381" s="572">
        <v>9</v>
      </c>
      <c r="S381" s="577">
        <v>0.6</v>
      </c>
      <c r="T381" s="576">
        <v>5.5</v>
      </c>
      <c r="U381" s="578">
        <v>0.57894736842105265</v>
      </c>
    </row>
    <row r="382" spans="1:21" ht="14.4" customHeight="1" x14ac:dyDescent="0.3">
      <c r="A382" s="571">
        <v>29</v>
      </c>
      <c r="B382" s="572" t="s">
        <v>486</v>
      </c>
      <c r="C382" s="572">
        <v>89301292</v>
      </c>
      <c r="D382" s="573" t="s">
        <v>1564</v>
      </c>
      <c r="E382" s="574" t="s">
        <v>779</v>
      </c>
      <c r="F382" s="572" t="s">
        <v>769</v>
      </c>
      <c r="G382" s="572" t="s">
        <v>1260</v>
      </c>
      <c r="H382" s="572" t="s">
        <v>487</v>
      </c>
      <c r="I382" s="572" t="s">
        <v>1396</v>
      </c>
      <c r="J382" s="572" t="s">
        <v>1397</v>
      </c>
      <c r="K382" s="572" t="s">
        <v>1263</v>
      </c>
      <c r="L382" s="575">
        <v>23.46</v>
      </c>
      <c r="M382" s="575">
        <v>23.46</v>
      </c>
      <c r="N382" s="572">
        <v>1</v>
      </c>
      <c r="O382" s="576">
        <v>1</v>
      </c>
      <c r="P382" s="575">
        <v>23.46</v>
      </c>
      <c r="Q382" s="577">
        <v>1</v>
      </c>
      <c r="R382" s="572">
        <v>1</v>
      </c>
      <c r="S382" s="577">
        <v>1</v>
      </c>
      <c r="T382" s="576">
        <v>1</v>
      </c>
      <c r="U382" s="578">
        <v>1</v>
      </c>
    </row>
    <row r="383" spans="1:21" ht="14.4" customHeight="1" x14ac:dyDescent="0.3">
      <c r="A383" s="571">
        <v>29</v>
      </c>
      <c r="B383" s="572" t="s">
        <v>486</v>
      </c>
      <c r="C383" s="572">
        <v>89301292</v>
      </c>
      <c r="D383" s="573" t="s">
        <v>1564</v>
      </c>
      <c r="E383" s="574" t="s">
        <v>779</v>
      </c>
      <c r="F383" s="572" t="s">
        <v>769</v>
      </c>
      <c r="G383" s="572" t="s">
        <v>1041</v>
      </c>
      <c r="H383" s="572" t="s">
        <v>686</v>
      </c>
      <c r="I383" s="572" t="s">
        <v>1398</v>
      </c>
      <c r="J383" s="572" t="s">
        <v>1043</v>
      </c>
      <c r="K383" s="572" t="s">
        <v>1399</v>
      </c>
      <c r="L383" s="575">
        <v>98.23</v>
      </c>
      <c r="M383" s="575">
        <v>196.46</v>
      </c>
      <c r="N383" s="572">
        <v>2</v>
      </c>
      <c r="O383" s="576">
        <v>2</v>
      </c>
      <c r="P383" s="575"/>
      <c r="Q383" s="577">
        <v>0</v>
      </c>
      <c r="R383" s="572"/>
      <c r="S383" s="577">
        <v>0</v>
      </c>
      <c r="T383" s="576"/>
      <c r="U383" s="578">
        <v>0</v>
      </c>
    </row>
    <row r="384" spans="1:21" ht="14.4" customHeight="1" x14ac:dyDescent="0.3">
      <c r="A384" s="571">
        <v>29</v>
      </c>
      <c r="B384" s="572" t="s">
        <v>486</v>
      </c>
      <c r="C384" s="572">
        <v>89301292</v>
      </c>
      <c r="D384" s="573" t="s">
        <v>1564</v>
      </c>
      <c r="E384" s="574" t="s">
        <v>779</v>
      </c>
      <c r="F384" s="572" t="s">
        <v>769</v>
      </c>
      <c r="G384" s="572" t="s">
        <v>908</v>
      </c>
      <c r="H384" s="572" t="s">
        <v>487</v>
      </c>
      <c r="I384" s="572" t="s">
        <v>1400</v>
      </c>
      <c r="J384" s="572" t="s">
        <v>1401</v>
      </c>
      <c r="K384" s="572" t="s">
        <v>911</v>
      </c>
      <c r="L384" s="575">
        <v>20.329999999999998</v>
      </c>
      <c r="M384" s="575">
        <v>20.329999999999998</v>
      </c>
      <c r="N384" s="572">
        <v>1</v>
      </c>
      <c r="O384" s="576">
        <v>1</v>
      </c>
      <c r="P384" s="575">
        <v>20.329999999999998</v>
      </c>
      <c r="Q384" s="577">
        <v>1</v>
      </c>
      <c r="R384" s="572">
        <v>1</v>
      </c>
      <c r="S384" s="577">
        <v>1</v>
      </c>
      <c r="T384" s="576">
        <v>1</v>
      </c>
      <c r="U384" s="578">
        <v>1</v>
      </c>
    </row>
    <row r="385" spans="1:21" ht="14.4" customHeight="1" x14ac:dyDescent="0.3">
      <c r="A385" s="571">
        <v>29</v>
      </c>
      <c r="B385" s="572" t="s">
        <v>486</v>
      </c>
      <c r="C385" s="572">
        <v>89301292</v>
      </c>
      <c r="D385" s="573" t="s">
        <v>1564</v>
      </c>
      <c r="E385" s="574" t="s">
        <v>779</v>
      </c>
      <c r="F385" s="572" t="s">
        <v>769</v>
      </c>
      <c r="G385" s="572" t="s">
        <v>1402</v>
      </c>
      <c r="H385" s="572" t="s">
        <v>487</v>
      </c>
      <c r="I385" s="572" t="s">
        <v>592</v>
      </c>
      <c r="J385" s="572" t="s">
        <v>1403</v>
      </c>
      <c r="K385" s="572" t="s">
        <v>1076</v>
      </c>
      <c r="L385" s="575">
        <v>17.53</v>
      </c>
      <c r="M385" s="575">
        <v>35.06</v>
      </c>
      <c r="N385" s="572">
        <v>2</v>
      </c>
      <c r="O385" s="576">
        <v>0.5</v>
      </c>
      <c r="P385" s="575"/>
      <c r="Q385" s="577">
        <v>0</v>
      </c>
      <c r="R385" s="572"/>
      <c r="S385" s="577">
        <v>0</v>
      </c>
      <c r="T385" s="576"/>
      <c r="U385" s="578">
        <v>0</v>
      </c>
    </row>
    <row r="386" spans="1:21" ht="14.4" customHeight="1" x14ac:dyDescent="0.3">
      <c r="A386" s="571">
        <v>29</v>
      </c>
      <c r="B386" s="572" t="s">
        <v>486</v>
      </c>
      <c r="C386" s="572">
        <v>89301292</v>
      </c>
      <c r="D386" s="573" t="s">
        <v>1564</v>
      </c>
      <c r="E386" s="574" t="s">
        <v>779</v>
      </c>
      <c r="F386" s="572" t="s">
        <v>769</v>
      </c>
      <c r="G386" s="572" t="s">
        <v>1404</v>
      </c>
      <c r="H386" s="572" t="s">
        <v>487</v>
      </c>
      <c r="I386" s="572" t="s">
        <v>1405</v>
      </c>
      <c r="J386" s="572" t="s">
        <v>1406</v>
      </c>
      <c r="K386" s="572" t="s">
        <v>1407</v>
      </c>
      <c r="L386" s="575">
        <v>0</v>
      </c>
      <c r="M386" s="575">
        <v>0</v>
      </c>
      <c r="N386" s="572">
        <v>1</v>
      </c>
      <c r="O386" s="576">
        <v>1</v>
      </c>
      <c r="P386" s="575"/>
      <c r="Q386" s="577"/>
      <c r="R386" s="572"/>
      <c r="S386" s="577">
        <v>0</v>
      </c>
      <c r="T386" s="576"/>
      <c r="U386" s="578">
        <v>0</v>
      </c>
    </row>
    <row r="387" spans="1:21" ht="14.4" customHeight="1" x14ac:dyDescent="0.3">
      <c r="A387" s="571">
        <v>29</v>
      </c>
      <c r="B387" s="572" t="s">
        <v>486</v>
      </c>
      <c r="C387" s="572">
        <v>89301292</v>
      </c>
      <c r="D387" s="573" t="s">
        <v>1564</v>
      </c>
      <c r="E387" s="574" t="s">
        <v>779</v>
      </c>
      <c r="F387" s="572" t="s">
        <v>770</v>
      </c>
      <c r="G387" s="572" t="s">
        <v>922</v>
      </c>
      <c r="H387" s="572" t="s">
        <v>487</v>
      </c>
      <c r="I387" s="572" t="s">
        <v>923</v>
      </c>
      <c r="J387" s="572" t="s">
        <v>924</v>
      </c>
      <c r="K387" s="572" t="s">
        <v>925</v>
      </c>
      <c r="L387" s="575">
        <v>410</v>
      </c>
      <c r="M387" s="575">
        <v>3690</v>
      </c>
      <c r="N387" s="572">
        <v>9</v>
      </c>
      <c r="O387" s="576">
        <v>9</v>
      </c>
      <c r="P387" s="575">
        <v>2870</v>
      </c>
      <c r="Q387" s="577">
        <v>0.77777777777777779</v>
      </c>
      <c r="R387" s="572">
        <v>7</v>
      </c>
      <c r="S387" s="577">
        <v>0.77777777777777779</v>
      </c>
      <c r="T387" s="576">
        <v>7</v>
      </c>
      <c r="U387" s="578">
        <v>0.77777777777777779</v>
      </c>
    </row>
    <row r="388" spans="1:21" ht="14.4" customHeight="1" x14ac:dyDescent="0.3">
      <c r="A388" s="571">
        <v>29</v>
      </c>
      <c r="B388" s="572" t="s">
        <v>486</v>
      </c>
      <c r="C388" s="572">
        <v>89301292</v>
      </c>
      <c r="D388" s="573" t="s">
        <v>1564</v>
      </c>
      <c r="E388" s="574" t="s">
        <v>779</v>
      </c>
      <c r="F388" s="572" t="s">
        <v>770</v>
      </c>
      <c r="G388" s="572" t="s">
        <v>922</v>
      </c>
      <c r="H388" s="572" t="s">
        <v>487</v>
      </c>
      <c r="I388" s="572" t="s">
        <v>928</v>
      </c>
      <c r="J388" s="572" t="s">
        <v>929</v>
      </c>
      <c r="K388" s="572" t="s">
        <v>930</v>
      </c>
      <c r="L388" s="575">
        <v>410</v>
      </c>
      <c r="M388" s="575">
        <v>5740</v>
      </c>
      <c r="N388" s="572">
        <v>14</v>
      </c>
      <c r="O388" s="576">
        <v>7</v>
      </c>
      <c r="P388" s="575">
        <v>5740</v>
      </c>
      <c r="Q388" s="577">
        <v>1</v>
      </c>
      <c r="R388" s="572">
        <v>14</v>
      </c>
      <c r="S388" s="577">
        <v>1</v>
      </c>
      <c r="T388" s="576">
        <v>7</v>
      </c>
      <c r="U388" s="578">
        <v>1</v>
      </c>
    </row>
    <row r="389" spans="1:21" ht="14.4" customHeight="1" x14ac:dyDescent="0.3">
      <c r="A389" s="571">
        <v>29</v>
      </c>
      <c r="B389" s="572" t="s">
        <v>486</v>
      </c>
      <c r="C389" s="572">
        <v>89301292</v>
      </c>
      <c r="D389" s="573" t="s">
        <v>1564</v>
      </c>
      <c r="E389" s="574" t="s">
        <v>779</v>
      </c>
      <c r="F389" s="572" t="s">
        <v>770</v>
      </c>
      <c r="G389" s="572" t="s">
        <v>922</v>
      </c>
      <c r="H389" s="572" t="s">
        <v>487</v>
      </c>
      <c r="I389" s="572" t="s">
        <v>928</v>
      </c>
      <c r="J389" s="572" t="s">
        <v>924</v>
      </c>
      <c r="K389" s="572" t="s">
        <v>931</v>
      </c>
      <c r="L389" s="575">
        <v>410</v>
      </c>
      <c r="M389" s="575">
        <v>16810</v>
      </c>
      <c r="N389" s="572">
        <v>41</v>
      </c>
      <c r="O389" s="576">
        <v>22</v>
      </c>
      <c r="P389" s="575">
        <v>13940</v>
      </c>
      <c r="Q389" s="577">
        <v>0.82926829268292679</v>
      </c>
      <c r="R389" s="572">
        <v>34</v>
      </c>
      <c r="S389" s="577">
        <v>0.82926829268292679</v>
      </c>
      <c r="T389" s="576">
        <v>18</v>
      </c>
      <c r="U389" s="578">
        <v>0.81818181818181823</v>
      </c>
    </row>
    <row r="390" spans="1:21" ht="14.4" customHeight="1" x14ac:dyDescent="0.3">
      <c r="A390" s="571">
        <v>29</v>
      </c>
      <c r="B390" s="572" t="s">
        <v>486</v>
      </c>
      <c r="C390" s="572">
        <v>89301292</v>
      </c>
      <c r="D390" s="573" t="s">
        <v>1564</v>
      </c>
      <c r="E390" s="574" t="s">
        <v>779</v>
      </c>
      <c r="F390" s="572" t="s">
        <v>770</v>
      </c>
      <c r="G390" s="572" t="s">
        <v>922</v>
      </c>
      <c r="H390" s="572" t="s">
        <v>487</v>
      </c>
      <c r="I390" s="572" t="s">
        <v>1204</v>
      </c>
      <c r="J390" s="572" t="s">
        <v>1205</v>
      </c>
      <c r="K390" s="572" t="s">
        <v>1206</v>
      </c>
      <c r="L390" s="575">
        <v>566</v>
      </c>
      <c r="M390" s="575">
        <v>1132</v>
      </c>
      <c r="N390" s="572">
        <v>2</v>
      </c>
      <c r="O390" s="576">
        <v>1</v>
      </c>
      <c r="P390" s="575">
        <v>1132</v>
      </c>
      <c r="Q390" s="577">
        <v>1</v>
      </c>
      <c r="R390" s="572">
        <v>2</v>
      </c>
      <c r="S390" s="577">
        <v>1</v>
      </c>
      <c r="T390" s="576">
        <v>1</v>
      </c>
      <c r="U390" s="578">
        <v>1</v>
      </c>
    </row>
    <row r="391" spans="1:21" ht="14.4" customHeight="1" x14ac:dyDescent="0.3">
      <c r="A391" s="571">
        <v>29</v>
      </c>
      <c r="B391" s="572" t="s">
        <v>486</v>
      </c>
      <c r="C391" s="572">
        <v>89301292</v>
      </c>
      <c r="D391" s="573" t="s">
        <v>1564</v>
      </c>
      <c r="E391" s="574" t="s">
        <v>779</v>
      </c>
      <c r="F391" s="572" t="s">
        <v>770</v>
      </c>
      <c r="G391" s="572" t="s">
        <v>932</v>
      </c>
      <c r="H391" s="572" t="s">
        <v>487</v>
      </c>
      <c r="I391" s="572" t="s">
        <v>933</v>
      </c>
      <c r="J391" s="572" t="s">
        <v>934</v>
      </c>
      <c r="K391" s="572" t="s">
        <v>935</v>
      </c>
      <c r="L391" s="575">
        <v>1370</v>
      </c>
      <c r="M391" s="575">
        <v>4110</v>
      </c>
      <c r="N391" s="572">
        <v>3</v>
      </c>
      <c r="O391" s="576">
        <v>2</v>
      </c>
      <c r="P391" s="575">
        <v>4110</v>
      </c>
      <c r="Q391" s="577">
        <v>1</v>
      </c>
      <c r="R391" s="572">
        <v>3</v>
      </c>
      <c r="S391" s="577">
        <v>1</v>
      </c>
      <c r="T391" s="576">
        <v>2</v>
      </c>
      <c r="U391" s="578">
        <v>1</v>
      </c>
    </row>
    <row r="392" spans="1:21" ht="14.4" customHeight="1" x14ac:dyDescent="0.3">
      <c r="A392" s="571">
        <v>29</v>
      </c>
      <c r="B392" s="572" t="s">
        <v>486</v>
      </c>
      <c r="C392" s="572">
        <v>89301292</v>
      </c>
      <c r="D392" s="573" t="s">
        <v>1564</v>
      </c>
      <c r="E392" s="574" t="s">
        <v>779</v>
      </c>
      <c r="F392" s="572" t="s">
        <v>770</v>
      </c>
      <c r="G392" s="572" t="s">
        <v>932</v>
      </c>
      <c r="H392" s="572" t="s">
        <v>487</v>
      </c>
      <c r="I392" s="572" t="s">
        <v>1408</v>
      </c>
      <c r="J392" s="572" t="s">
        <v>1097</v>
      </c>
      <c r="K392" s="572" t="s">
        <v>1409</v>
      </c>
      <c r="L392" s="575">
        <v>76.790000000000006</v>
      </c>
      <c r="M392" s="575">
        <v>76.790000000000006</v>
      </c>
      <c r="N392" s="572">
        <v>1</v>
      </c>
      <c r="O392" s="576">
        <v>1</v>
      </c>
      <c r="P392" s="575"/>
      <c r="Q392" s="577">
        <v>0</v>
      </c>
      <c r="R392" s="572"/>
      <c r="S392" s="577">
        <v>0</v>
      </c>
      <c r="T392" s="576"/>
      <c r="U392" s="578">
        <v>0</v>
      </c>
    </row>
    <row r="393" spans="1:21" ht="14.4" customHeight="1" x14ac:dyDescent="0.3">
      <c r="A393" s="571">
        <v>29</v>
      </c>
      <c r="B393" s="572" t="s">
        <v>486</v>
      </c>
      <c r="C393" s="572">
        <v>89301292</v>
      </c>
      <c r="D393" s="573" t="s">
        <v>1564</v>
      </c>
      <c r="E393" s="574" t="s">
        <v>779</v>
      </c>
      <c r="F393" s="572" t="s">
        <v>770</v>
      </c>
      <c r="G393" s="572" t="s">
        <v>932</v>
      </c>
      <c r="H393" s="572" t="s">
        <v>487</v>
      </c>
      <c r="I393" s="572" t="s">
        <v>942</v>
      </c>
      <c r="J393" s="572" t="s">
        <v>940</v>
      </c>
      <c r="K393" s="572" t="s">
        <v>943</v>
      </c>
      <c r="L393" s="575">
        <v>175.15</v>
      </c>
      <c r="M393" s="575">
        <v>1050.9000000000001</v>
      </c>
      <c r="N393" s="572">
        <v>6</v>
      </c>
      <c r="O393" s="576">
        <v>4</v>
      </c>
      <c r="P393" s="575">
        <v>525.45000000000005</v>
      </c>
      <c r="Q393" s="577">
        <v>0.5</v>
      </c>
      <c r="R393" s="572">
        <v>3</v>
      </c>
      <c r="S393" s="577">
        <v>0.5</v>
      </c>
      <c r="T393" s="576">
        <v>2</v>
      </c>
      <c r="U393" s="578">
        <v>0.5</v>
      </c>
    </row>
    <row r="394" spans="1:21" ht="14.4" customHeight="1" x14ac:dyDescent="0.3">
      <c r="A394" s="571">
        <v>29</v>
      </c>
      <c r="B394" s="572" t="s">
        <v>486</v>
      </c>
      <c r="C394" s="572">
        <v>89301292</v>
      </c>
      <c r="D394" s="573" t="s">
        <v>1564</v>
      </c>
      <c r="E394" s="574" t="s">
        <v>779</v>
      </c>
      <c r="F394" s="572" t="s">
        <v>770</v>
      </c>
      <c r="G394" s="572" t="s">
        <v>932</v>
      </c>
      <c r="H394" s="572" t="s">
        <v>487</v>
      </c>
      <c r="I394" s="572" t="s">
        <v>944</v>
      </c>
      <c r="J394" s="572" t="s">
        <v>940</v>
      </c>
      <c r="K394" s="572" t="s">
        <v>945</v>
      </c>
      <c r="L394" s="575">
        <v>200</v>
      </c>
      <c r="M394" s="575">
        <v>3400</v>
      </c>
      <c r="N394" s="572">
        <v>17</v>
      </c>
      <c r="O394" s="576">
        <v>9</v>
      </c>
      <c r="P394" s="575">
        <v>800</v>
      </c>
      <c r="Q394" s="577">
        <v>0.23529411764705882</v>
      </c>
      <c r="R394" s="572">
        <v>4</v>
      </c>
      <c r="S394" s="577">
        <v>0.23529411764705882</v>
      </c>
      <c r="T394" s="576">
        <v>2</v>
      </c>
      <c r="U394" s="578">
        <v>0.22222222222222221</v>
      </c>
    </row>
    <row r="395" spans="1:21" ht="14.4" customHeight="1" x14ac:dyDescent="0.3">
      <c r="A395" s="571">
        <v>29</v>
      </c>
      <c r="B395" s="572" t="s">
        <v>486</v>
      </c>
      <c r="C395" s="572">
        <v>89301292</v>
      </c>
      <c r="D395" s="573" t="s">
        <v>1564</v>
      </c>
      <c r="E395" s="574" t="s">
        <v>779</v>
      </c>
      <c r="F395" s="572" t="s">
        <v>770</v>
      </c>
      <c r="G395" s="572" t="s">
        <v>932</v>
      </c>
      <c r="H395" s="572" t="s">
        <v>487</v>
      </c>
      <c r="I395" s="572" t="s">
        <v>946</v>
      </c>
      <c r="J395" s="572" t="s">
        <v>947</v>
      </c>
      <c r="K395" s="572" t="s">
        <v>948</v>
      </c>
      <c r="L395" s="575">
        <v>128</v>
      </c>
      <c r="M395" s="575">
        <v>128</v>
      </c>
      <c r="N395" s="572">
        <v>1</v>
      </c>
      <c r="O395" s="576">
        <v>1</v>
      </c>
      <c r="P395" s="575">
        <v>128</v>
      </c>
      <c r="Q395" s="577">
        <v>1</v>
      </c>
      <c r="R395" s="572">
        <v>1</v>
      </c>
      <c r="S395" s="577">
        <v>1</v>
      </c>
      <c r="T395" s="576">
        <v>1</v>
      </c>
      <c r="U395" s="578">
        <v>1</v>
      </c>
    </row>
    <row r="396" spans="1:21" ht="14.4" customHeight="1" x14ac:dyDescent="0.3">
      <c r="A396" s="571">
        <v>29</v>
      </c>
      <c r="B396" s="572" t="s">
        <v>486</v>
      </c>
      <c r="C396" s="572">
        <v>89301292</v>
      </c>
      <c r="D396" s="573" t="s">
        <v>1564</v>
      </c>
      <c r="E396" s="574" t="s">
        <v>779</v>
      </c>
      <c r="F396" s="572" t="s">
        <v>770</v>
      </c>
      <c r="G396" s="572" t="s">
        <v>932</v>
      </c>
      <c r="H396" s="572" t="s">
        <v>487</v>
      </c>
      <c r="I396" s="572" t="s">
        <v>949</v>
      </c>
      <c r="J396" s="572" t="s">
        <v>947</v>
      </c>
      <c r="K396" s="572" t="s">
        <v>950</v>
      </c>
      <c r="L396" s="575">
        <v>156</v>
      </c>
      <c r="M396" s="575">
        <v>780</v>
      </c>
      <c r="N396" s="572">
        <v>5</v>
      </c>
      <c r="O396" s="576">
        <v>3</v>
      </c>
      <c r="P396" s="575">
        <v>156</v>
      </c>
      <c r="Q396" s="577">
        <v>0.2</v>
      </c>
      <c r="R396" s="572">
        <v>1</v>
      </c>
      <c r="S396" s="577">
        <v>0.2</v>
      </c>
      <c r="T396" s="576">
        <v>1</v>
      </c>
      <c r="U396" s="578">
        <v>0.33333333333333331</v>
      </c>
    </row>
    <row r="397" spans="1:21" ht="14.4" customHeight="1" x14ac:dyDescent="0.3">
      <c r="A397" s="571">
        <v>29</v>
      </c>
      <c r="B397" s="572" t="s">
        <v>486</v>
      </c>
      <c r="C397" s="572">
        <v>89301292</v>
      </c>
      <c r="D397" s="573" t="s">
        <v>1564</v>
      </c>
      <c r="E397" s="574" t="s">
        <v>779</v>
      </c>
      <c r="F397" s="572" t="s">
        <v>770</v>
      </c>
      <c r="G397" s="572" t="s">
        <v>932</v>
      </c>
      <c r="H397" s="572" t="s">
        <v>487</v>
      </c>
      <c r="I397" s="572" t="s">
        <v>954</v>
      </c>
      <c r="J397" s="572" t="s">
        <v>952</v>
      </c>
      <c r="K397" s="572" t="s">
        <v>955</v>
      </c>
      <c r="L397" s="575">
        <v>886.35</v>
      </c>
      <c r="M397" s="575">
        <v>5318.1</v>
      </c>
      <c r="N397" s="572">
        <v>6</v>
      </c>
      <c r="O397" s="576">
        <v>3</v>
      </c>
      <c r="P397" s="575"/>
      <c r="Q397" s="577">
        <v>0</v>
      </c>
      <c r="R397" s="572"/>
      <c r="S397" s="577">
        <v>0</v>
      </c>
      <c r="T397" s="576"/>
      <c r="U397" s="578">
        <v>0</v>
      </c>
    </row>
    <row r="398" spans="1:21" ht="14.4" customHeight="1" x14ac:dyDescent="0.3">
      <c r="A398" s="571">
        <v>29</v>
      </c>
      <c r="B398" s="572" t="s">
        <v>486</v>
      </c>
      <c r="C398" s="572">
        <v>89301292</v>
      </c>
      <c r="D398" s="573" t="s">
        <v>1564</v>
      </c>
      <c r="E398" s="574" t="s">
        <v>779</v>
      </c>
      <c r="F398" s="572" t="s">
        <v>770</v>
      </c>
      <c r="G398" s="572" t="s">
        <v>932</v>
      </c>
      <c r="H398" s="572" t="s">
        <v>487</v>
      </c>
      <c r="I398" s="572" t="s">
        <v>1410</v>
      </c>
      <c r="J398" s="572" t="s">
        <v>952</v>
      </c>
      <c r="K398" s="572" t="s">
        <v>1411</v>
      </c>
      <c r="L398" s="575">
        <v>1021.02</v>
      </c>
      <c r="M398" s="575">
        <v>2042.04</v>
      </c>
      <c r="N398" s="572">
        <v>2</v>
      </c>
      <c r="O398" s="576">
        <v>1</v>
      </c>
      <c r="P398" s="575"/>
      <c r="Q398" s="577">
        <v>0</v>
      </c>
      <c r="R398" s="572"/>
      <c r="S398" s="577">
        <v>0</v>
      </c>
      <c r="T398" s="576"/>
      <c r="U398" s="578">
        <v>0</v>
      </c>
    </row>
    <row r="399" spans="1:21" ht="14.4" customHeight="1" x14ac:dyDescent="0.3">
      <c r="A399" s="571">
        <v>29</v>
      </c>
      <c r="B399" s="572" t="s">
        <v>486</v>
      </c>
      <c r="C399" s="572">
        <v>89301292</v>
      </c>
      <c r="D399" s="573" t="s">
        <v>1564</v>
      </c>
      <c r="E399" s="574" t="s">
        <v>779</v>
      </c>
      <c r="F399" s="572" t="s">
        <v>770</v>
      </c>
      <c r="G399" s="572" t="s">
        <v>932</v>
      </c>
      <c r="H399" s="572" t="s">
        <v>487</v>
      </c>
      <c r="I399" s="572" t="s">
        <v>956</v>
      </c>
      <c r="J399" s="572" t="s">
        <v>952</v>
      </c>
      <c r="K399" s="572" t="s">
        <v>957</v>
      </c>
      <c r="L399" s="575">
        <v>1333.95</v>
      </c>
      <c r="M399" s="575">
        <v>2667.9</v>
      </c>
      <c r="N399" s="572">
        <v>2</v>
      </c>
      <c r="O399" s="576">
        <v>1</v>
      </c>
      <c r="P399" s="575"/>
      <c r="Q399" s="577">
        <v>0</v>
      </c>
      <c r="R399" s="572"/>
      <c r="S399" s="577">
        <v>0</v>
      </c>
      <c r="T399" s="576"/>
      <c r="U399" s="578">
        <v>0</v>
      </c>
    </row>
    <row r="400" spans="1:21" ht="14.4" customHeight="1" x14ac:dyDescent="0.3">
      <c r="A400" s="571">
        <v>29</v>
      </c>
      <c r="B400" s="572" t="s">
        <v>486</v>
      </c>
      <c r="C400" s="572">
        <v>89301292</v>
      </c>
      <c r="D400" s="573" t="s">
        <v>1564</v>
      </c>
      <c r="E400" s="574" t="s">
        <v>779</v>
      </c>
      <c r="F400" s="572" t="s">
        <v>770</v>
      </c>
      <c r="G400" s="572" t="s">
        <v>932</v>
      </c>
      <c r="H400" s="572" t="s">
        <v>487</v>
      </c>
      <c r="I400" s="572" t="s">
        <v>1045</v>
      </c>
      <c r="J400" s="572" t="s">
        <v>1046</v>
      </c>
      <c r="K400" s="572" t="s">
        <v>1047</v>
      </c>
      <c r="L400" s="575">
        <v>187.58</v>
      </c>
      <c r="M400" s="575">
        <v>375.16</v>
      </c>
      <c r="N400" s="572">
        <v>2</v>
      </c>
      <c r="O400" s="576">
        <v>1</v>
      </c>
      <c r="P400" s="575"/>
      <c r="Q400" s="577">
        <v>0</v>
      </c>
      <c r="R400" s="572"/>
      <c r="S400" s="577">
        <v>0</v>
      </c>
      <c r="T400" s="576"/>
      <c r="U400" s="578">
        <v>0</v>
      </c>
    </row>
    <row r="401" spans="1:21" ht="14.4" customHeight="1" x14ac:dyDescent="0.3">
      <c r="A401" s="571">
        <v>29</v>
      </c>
      <c r="B401" s="572" t="s">
        <v>486</v>
      </c>
      <c r="C401" s="572">
        <v>89301292</v>
      </c>
      <c r="D401" s="573" t="s">
        <v>1564</v>
      </c>
      <c r="E401" s="574" t="s">
        <v>779</v>
      </c>
      <c r="F401" s="572" t="s">
        <v>770</v>
      </c>
      <c r="G401" s="572" t="s">
        <v>932</v>
      </c>
      <c r="H401" s="572" t="s">
        <v>487</v>
      </c>
      <c r="I401" s="572" t="s">
        <v>1048</v>
      </c>
      <c r="J401" s="572" t="s">
        <v>952</v>
      </c>
      <c r="K401" s="572" t="s">
        <v>1049</v>
      </c>
      <c r="L401" s="575">
        <v>1127.46</v>
      </c>
      <c r="M401" s="575">
        <v>2254.92</v>
      </c>
      <c r="N401" s="572">
        <v>2</v>
      </c>
      <c r="O401" s="576">
        <v>1</v>
      </c>
      <c r="P401" s="575"/>
      <c r="Q401" s="577">
        <v>0</v>
      </c>
      <c r="R401" s="572"/>
      <c r="S401" s="577">
        <v>0</v>
      </c>
      <c r="T401" s="576"/>
      <c r="U401" s="578">
        <v>0</v>
      </c>
    </row>
    <row r="402" spans="1:21" ht="14.4" customHeight="1" x14ac:dyDescent="0.3">
      <c r="A402" s="571">
        <v>29</v>
      </c>
      <c r="B402" s="572" t="s">
        <v>486</v>
      </c>
      <c r="C402" s="572">
        <v>89301292</v>
      </c>
      <c r="D402" s="573" t="s">
        <v>1564</v>
      </c>
      <c r="E402" s="574" t="s">
        <v>779</v>
      </c>
      <c r="F402" s="572" t="s">
        <v>770</v>
      </c>
      <c r="G402" s="572" t="s">
        <v>932</v>
      </c>
      <c r="H402" s="572" t="s">
        <v>487</v>
      </c>
      <c r="I402" s="572" t="s">
        <v>963</v>
      </c>
      <c r="J402" s="572" t="s">
        <v>964</v>
      </c>
      <c r="K402" s="572" t="s">
        <v>965</v>
      </c>
      <c r="L402" s="575">
        <v>326.45</v>
      </c>
      <c r="M402" s="575">
        <v>326.45</v>
      </c>
      <c r="N402" s="572">
        <v>1</v>
      </c>
      <c r="O402" s="576">
        <v>1</v>
      </c>
      <c r="P402" s="575">
        <v>326.45</v>
      </c>
      <c r="Q402" s="577">
        <v>1</v>
      </c>
      <c r="R402" s="572">
        <v>1</v>
      </c>
      <c r="S402" s="577">
        <v>1</v>
      </c>
      <c r="T402" s="576">
        <v>1</v>
      </c>
      <c r="U402" s="578">
        <v>1</v>
      </c>
    </row>
    <row r="403" spans="1:21" ht="14.4" customHeight="1" x14ac:dyDescent="0.3">
      <c r="A403" s="571">
        <v>29</v>
      </c>
      <c r="B403" s="572" t="s">
        <v>486</v>
      </c>
      <c r="C403" s="572">
        <v>89301292</v>
      </c>
      <c r="D403" s="573" t="s">
        <v>1564</v>
      </c>
      <c r="E403" s="574" t="s">
        <v>779</v>
      </c>
      <c r="F403" s="572" t="s">
        <v>770</v>
      </c>
      <c r="G403" s="572" t="s">
        <v>932</v>
      </c>
      <c r="H403" s="572" t="s">
        <v>487</v>
      </c>
      <c r="I403" s="572" t="s">
        <v>1412</v>
      </c>
      <c r="J403" s="572" t="s">
        <v>1413</v>
      </c>
      <c r="K403" s="572" t="s">
        <v>1414</v>
      </c>
      <c r="L403" s="575">
        <v>1600</v>
      </c>
      <c r="M403" s="575">
        <v>11200</v>
      </c>
      <c r="N403" s="572">
        <v>7</v>
      </c>
      <c r="O403" s="576">
        <v>3</v>
      </c>
      <c r="P403" s="575">
        <v>8000</v>
      </c>
      <c r="Q403" s="577">
        <v>0.7142857142857143</v>
      </c>
      <c r="R403" s="572">
        <v>5</v>
      </c>
      <c r="S403" s="577">
        <v>0.7142857142857143</v>
      </c>
      <c r="T403" s="576">
        <v>2</v>
      </c>
      <c r="U403" s="578">
        <v>0.66666666666666663</v>
      </c>
    </row>
    <row r="404" spans="1:21" ht="14.4" customHeight="1" x14ac:dyDescent="0.3">
      <c r="A404" s="571">
        <v>29</v>
      </c>
      <c r="B404" s="572" t="s">
        <v>486</v>
      </c>
      <c r="C404" s="572">
        <v>89301292</v>
      </c>
      <c r="D404" s="573" t="s">
        <v>1564</v>
      </c>
      <c r="E404" s="574" t="s">
        <v>779</v>
      </c>
      <c r="F404" s="572" t="s">
        <v>770</v>
      </c>
      <c r="G404" s="572" t="s">
        <v>932</v>
      </c>
      <c r="H404" s="572" t="s">
        <v>487</v>
      </c>
      <c r="I404" s="572" t="s">
        <v>1415</v>
      </c>
      <c r="J404" s="572" t="s">
        <v>1416</v>
      </c>
      <c r="K404" s="572" t="s">
        <v>1417</v>
      </c>
      <c r="L404" s="575">
        <v>8</v>
      </c>
      <c r="M404" s="575">
        <v>32</v>
      </c>
      <c r="N404" s="572">
        <v>4</v>
      </c>
      <c r="O404" s="576">
        <v>1</v>
      </c>
      <c r="P404" s="575">
        <v>32</v>
      </c>
      <c r="Q404" s="577">
        <v>1</v>
      </c>
      <c r="R404" s="572">
        <v>4</v>
      </c>
      <c r="S404" s="577">
        <v>1</v>
      </c>
      <c r="T404" s="576">
        <v>1</v>
      </c>
      <c r="U404" s="578">
        <v>1</v>
      </c>
    </row>
    <row r="405" spans="1:21" ht="14.4" customHeight="1" x14ac:dyDescent="0.3">
      <c r="A405" s="571">
        <v>29</v>
      </c>
      <c r="B405" s="572" t="s">
        <v>486</v>
      </c>
      <c r="C405" s="572">
        <v>89301292</v>
      </c>
      <c r="D405" s="573" t="s">
        <v>1564</v>
      </c>
      <c r="E405" s="574" t="s">
        <v>779</v>
      </c>
      <c r="F405" s="572" t="s">
        <v>770</v>
      </c>
      <c r="G405" s="572" t="s">
        <v>932</v>
      </c>
      <c r="H405" s="572" t="s">
        <v>487</v>
      </c>
      <c r="I405" s="572" t="s">
        <v>1418</v>
      </c>
      <c r="J405" s="572" t="s">
        <v>1419</v>
      </c>
      <c r="K405" s="572" t="s">
        <v>1420</v>
      </c>
      <c r="L405" s="575">
        <v>35.24</v>
      </c>
      <c r="M405" s="575">
        <v>35.24</v>
      </c>
      <c r="N405" s="572">
        <v>1</v>
      </c>
      <c r="O405" s="576">
        <v>1</v>
      </c>
      <c r="P405" s="575"/>
      <c r="Q405" s="577">
        <v>0</v>
      </c>
      <c r="R405" s="572"/>
      <c r="S405" s="577">
        <v>0</v>
      </c>
      <c r="T405" s="576"/>
      <c r="U405" s="578">
        <v>0</v>
      </c>
    </row>
    <row r="406" spans="1:21" ht="14.4" customHeight="1" x14ac:dyDescent="0.3">
      <c r="A406" s="571">
        <v>29</v>
      </c>
      <c r="B406" s="572" t="s">
        <v>486</v>
      </c>
      <c r="C406" s="572">
        <v>89301292</v>
      </c>
      <c r="D406" s="573" t="s">
        <v>1564</v>
      </c>
      <c r="E406" s="574" t="s">
        <v>779</v>
      </c>
      <c r="F406" s="572" t="s">
        <v>770</v>
      </c>
      <c r="G406" s="572" t="s">
        <v>977</v>
      </c>
      <c r="H406" s="572" t="s">
        <v>487</v>
      </c>
      <c r="I406" s="572" t="s">
        <v>1280</v>
      </c>
      <c r="J406" s="572" t="s">
        <v>1281</v>
      </c>
      <c r="K406" s="572" t="s">
        <v>1282</v>
      </c>
      <c r="L406" s="575">
        <v>200</v>
      </c>
      <c r="M406" s="575">
        <v>1200</v>
      </c>
      <c r="N406" s="572">
        <v>6</v>
      </c>
      <c r="O406" s="576">
        <v>3</v>
      </c>
      <c r="P406" s="575">
        <v>800</v>
      </c>
      <c r="Q406" s="577">
        <v>0.66666666666666663</v>
      </c>
      <c r="R406" s="572">
        <v>4</v>
      </c>
      <c r="S406" s="577">
        <v>0.66666666666666663</v>
      </c>
      <c r="T406" s="576">
        <v>2</v>
      </c>
      <c r="U406" s="578">
        <v>0.66666666666666663</v>
      </c>
    </row>
    <row r="407" spans="1:21" ht="14.4" customHeight="1" x14ac:dyDescent="0.3">
      <c r="A407" s="571">
        <v>29</v>
      </c>
      <c r="B407" s="572" t="s">
        <v>486</v>
      </c>
      <c r="C407" s="572">
        <v>89301292</v>
      </c>
      <c r="D407" s="573" t="s">
        <v>1564</v>
      </c>
      <c r="E407" s="574" t="s">
        <v>779</v>
      </c>
      <c r="F407" s="572" t="s">
        <v>770</v>
      </c>
      <c r="G407" s="572" t="s">
        <v>977</v>
      </c>
      <c r="H407" s="572" t="s">
        <v>487</v>
      </c>
      <c r="I407" s="572" t="s">
        <v>1421</v>
      </c>
      <c r="J407" s="572" t="s">
        <v>1422</v>
      </c>
      <c r="K407" s="572" t="s">
        <v>1423</v>
      </c>
      <c r="L407" s="575">
        <v>199.5</v>
      </c>
      <c r="M407" s="575">
        <v>399</v>
      </c>
      <c r="N407" s="572">
        <v>2</v>
      </c>
      <c r="O407" s="576">
        <v>1</v>
      </c>
      <c r="P407" s="575">
        <v>399</v>
      </c>
      <c r="Q407" s="577">
        <v>1</v>
      </c>
      <c r="R407" s="572">
        <v>2</v>
      </c>
      <c r="S407" s="577">
        <v>1</v>
      </c>
      <c r="T407" s="576">
        <v>1</v>
      </c>
      <c r="U407" s="578">
        <v>1</v>
      </c>
    </row>
    <row r="408" spans="1:21" ht="14.4" customHeight="1" x14ac:dyDescent="0.3">
      <c r="A408" s="571">
        <v>29</v>
      </c>
      <c r="B408" s="572" t="s">
        <v>486</v>
      </c>
      <c r="C408" s="572">
        <v>89301292</v>
      </c>
      <c r="D408" s="573" t="s">
        <v>1564</v>
      </c>
      <c r="E408" s="574" t="s">
        <v>779</v>
      </c>
      <c r="F408" s="572" t="s">
        <v>770</v>
      </c>
      <c r="G408" s="572" t="s">
        <v>981</v>
      </c>
      <c r="H408" s="572" t="s">
        <v>487</v>
      </c>
      <c r="I408" s="572" t="s">
        <v>1424</v>
      </c>
      <c r="J408" s="572" t="s">
        <v>1425</v>
      </c>
      <c r="K408" s="572" t="s">
        <v>1426</v>
      </c>
      <c r="L408" s="575">
        <v>350</v>
      </c>
      <c r="M408" s="575">
        <v>350</v>
      </c>
      <c r="N408" s="572">
        <v>1</v>
      </c>
      <c r="O408" s="576">
        <v>1</v>
      </c>
      <c r="P408" s="575"/>
      <c r="Q408" s="577">
        <v>0</v>
      </c>
      <c r="R408" s="572"/>
      <c r="S408" s="577">
        <v>0</v>
      </c>
      <c r="T408" s="576"/>
      <c r="U408" s="578">
        <v>0</v>
      </c>
    </row>
    <row r="409" spans="1:21" ht="14.4" customHeight="1" x14ac:dyDescent="0.3">
      <c r="A409" s="571">
        <v>29</v>
      </c>
      <c r="B409" s="572" t="s">
        <v>486</v>
      </c>
      <c r="C409" s="572">
        <v>89301292</v>
      </c>
      <c r="D409" s="573" t="s">
        <v>1564</v>
      </c>
      <c r="E409" s="574" t="s">
        <v>779</v>
      </c>
      <c r="F409" s="572" t="s">
        <v>770</v>
      </c>
      <c r="G409" s="572" t="s">
        <v>981</v>
      </c>
      <c r="H409" s="572" t="s">
        <v>487</v>
      </c>
      <c r="I409" s="572" t="s">
        <v>1061</v>
      </c>
      <c r="J409" s="572" t="s">
        <v>1062</v>
      </c>
      <c r="K409" s="572" t="s">
        <v>1063</v>
      </c>
      <c r="L409" s="575">
        <v>378.48</v>
      </c>
      <c r="M409" s="575">
        <v>756.96</v>
      </c>
      <c r="N409" s="572">
        <v>2</v>
      </c>
      <c r="O409" s="576">
        <v>2</v>
      </c>
      <c r="P409" s="575">
        <v>378.48</v>
      </c>
      <c r="Q409" s="577">
        <v>0.5</v>
      </c>
      <c r="R409" s="572">
        <v>1</v>
      </c>
      <c r="S409" s="577">
        <v>0.5</v>
      </c>
      <c r="T409" s="576">
        <v>1</v>
      </c>
      <c r="U409" s="578">
        <v>0.5</v>
      </c>
    </row>
    <row r="410" spans="1:21" ht="14.4" customHeight="1" x14ac:dyDescent="0.3">
      <c r="A410" s="571">
        <v>29</v>
      </c>
      <c r="B410" s="572" t="s">
        <v>486</v>
      </c>
      <c r="C410" s="572">
        <v>89301292</v>
      </c>
      <c r="D410" s="573" t="s">
        <v>1564</v>
      </c>
      <c r="E410" s="574" t="s">
        <v>779</v>
      </c>
      <c r="F410" s="572" t="s">
        <v>770</v>
      </c>
      <c r="G410" s="572" t="s">
        <v>981</v>
      </c>
      <c r="H410" s="572" t="s">
        <v>487</v>
      </c>
      <c r="I410" s="572" t="s">
        <v>1110</v>
      </c>
      <c r="J410" s="572" t="s">
        <v>1111</v>
      </c>
      <c r="K410" s="572" t="s">
        <v>1112</v>
      </c>
      <c r="L410" s="575">
        <v>378.48</v>
      </c>
      <c r="M410" s="575">
        <v>1135.44</v>
      </c>
      <c r="N410" s="572">
        <v>3</v>
      </c>
      <c r="O410" s="576">
        <v>3</v>
      </c>
      <c r="P410" s="575">
        <v>756.96</v>
      </c>
      <c r="Q410" s="577">
        <v>0.66666666666666663</v>
      </c>
      <c r="R410" s="572">
        <v>2</v>
      </c>
      <c r="S410" s="577">
        <v>0.66666666666666663</v>
      </c>
      <c r="T410" s="576">
        <v>2</v>
      </c>
      <c r="U410" s="578">
        <v>0.66666666666666663</v>
      </c>
    </row>
    <row r="411" spans="1:21" ht="14.4" customHeight="1" x14ac:dyDescent="0.3">
      <c r="A411" s="571">
        <v>29</v>
      </c>
      <c r="B411" s="572" t="s">
        <v>486</v>
      </c>
      <c r="C411" s="572">
        <v>89301292</v>
      </c>
      <c r="D411" s="573" t="s">
        <v>1564</v>
      </c>
      <c r="E411" s="574" t="s">
        <v>779</v>
      </c>
      <c r="F411" s="572" t="s">
        <v>770</v>
      </c>
      <c r="G411" s="572" t="s">
        <v>981</v>
      </c>
      <c r="H411" s="572" t="s">
        <v>487</v>
      </c>
      <c r="I411" s="572" t="s">
        <v>1213</v>
      </c>
      <c r="J411" s="572" t="s">
        <v>1214</v>
      </c>
      <c r="K411" s="572" t="s">
        <v>1215</v>
      </c>
      <c r="L411" s="575">
        <v>250</v>
      </c>
      <c r="M411" s="575">
        <v>250</v>
      </c>
      <c r="N411" s="572">
        <v>1</v>
      </c>
      <c r="O411" s="576">
        <v>1</v>
      </c>
      <c r="P411" s="575"/>
      <c r="Q411" s="577">
        <v>0</v>
      </c>
      <c r="R411" s="572"/>
      <c r="S411" s="577">
        <v>0</v>
      </c>
      <c r="T411" s="576"/>
      <c r="U411" s="578">
        <v>0</v>
      </c>
    </row>
    <row r="412" spans="1:21" ht="14.4" customHeight="1" x14ac:dyDescent="0.3">
      <c r="A412" s="571">
        <v>29</v>
      </c>
      <c r="B412" s="572" t="s">
        <v>486</v>
      </c>
      <c r="C412" s="572">
        <v>89301292</v>
      </c>
      <c r="D412" s="573" t="s">
        <v>1564</v>
      </c>
      <c r="E412" s="574" t="s">
        <v>779</v>
      </c>
      <c r="F412" s="572" t="s">
        <v>770</v>
      </c>
      <c r="G412" s="572" t="s">
        <v>981</v>
      </c>
      <c r="H412" s="572" t="s">
        <v>487</v>
      </c>
      <c r="I412" s="572" t="s">
        <v>1427</v>
      </c>
      <c r="J412" s="572" t="s">
        <v>1428</v>
      </c>
      <c r="K412" s="572" t="s">
        <v>1429</v>
      </c>
      <c r="L412" s="575">
        <v>350</v>
      </c>
      <c r="M412" s="575">
        <v>350</v>
      </c>
      <c r="N412" s="572">
        <v>1</v>
      </c>
      <c r="O412" s="576">
        <v>1</v>
      </c>
      <c r="P412" s="575"/>
      <c r="Q412" s="577">
        <v>0</v>
      </c>
      <c r="R412" s="572"/>
      <c r="S412" s="577">
        <v>0</v>
      </c>
      <c r="T412" s="576"/>
      <c r="U412" s="578">
        <v>0</v>
      </c>
    </row>
    <row r="413" spans="1:21" ht="14.4" customHeight="1" x14ac:dyDescent="0.3">
      <c r="A413" s="571">
        <v>29</v>
      </c>
      <c r="B413" s="572" t="s">
        <v>486</v>
      </c>
      <c r="C413" s="572">
        <v>89301292</v>
      </c>
      <c r="D413" s="573" t="s">
        <v>1564</v>
      </c>
      <c r="E413" s="574" t="s">
        <v>779</v>
      </c>
      <c r="F413" s="572" t="s">
        <v>770</v>
      </c>
      <c r="G413" s="572" t="s">
        <v>981</v>
      </c>
      <c r="H413" s="572" t="s">
        <v>487</v>
      </c>
      <c r="I413" s="572" t="s">
        <v>991</v>
      </c>
      <c r="J413" s="572" t="s">
        <v>992</v>
      </c>
      <c r="K413" s="572" t="s">
        <v>993</v>
      </c>
      <c r="L413" s="575">
        <v>58.5</v>
      </c>
      <c r="M413" s="575">
        <v>117</v>
      </c>
      <c r="N413" s="572">
        <v>2</v>
      </c>
      <c r="O413" s="576">
        <v>1</v>
      </c>
      <c r="P413" s="575">
        <v>117</v>
      </c>
      <c r="Q413" s="577">
        <v>1</v>
      </c>
      <c r="R413" s="572">
        <v>2</v>
      </c>
      <c r="S413" s="577">
        <v>1</v>
      </c>
      <c r="T413" s="576">
        <v>1</v>
      </c>
      <c r="U413" s="578">
        <v>1</v>
      </c>
    </row>
    <row r="414" spans="1:21" ht="14.4" customHeight="1" x14ac:dyDescent="0.3">
      <c r="A414" s="571">
        <v>29</v>
      </c>
      <c r="B414" s="572" t="s">
        <v>486</v>
      </c>
      <c r="C414" s="572">
        <v>89301292</v>
      </c>
      <c r="D414" s="573" t="s">
        <v>1564</v>
      </c>
      <c r="E414" s="574" t="s">
        <v>779</v>
      </c>
      <c r="F414" s="572" t="s">
        <v>770</v>
      </c>
      <c r="G414" s="572" t="s">
        <v>981</v>
      </c>
      <c r="H414" s="572" t="s">
        <v>487</v>
      </c>
      <c r="I414" s="572" t="s">
        <v>994</v>
      </c>
      <c r="J414" s="572" t="s">
        <v>995</v>
      </c>
      <c r="K414" s="572" t="s">
        <v>996</v>
      </c>
      <c r="L414" s="575">
        <v>195.56</v>
      </c>
      <c r="M414" s="575">
        <v>391.12</v>
      </c>
      <c r="N414" s="572">
        <v>2</v>
      </c>
      <c r="O414" s="576">
        <v>2</v>
      </c>
      <c r="P414" s="575"/>
      <c r="Q414" s="577">
        <v>0</v>
      </c>
      <c r="R414" s="572"/>
      <c r="S414" s="577">
        <v>0</v>
      </c>
      <c r="T414" s="576"/>
      <c r="U414" s="578">
        <v>0</v>
      </c>
    </row>
    <row r="415" spans="1:21" ht="14.4" customHeight="1" x14ac:dyDescent="0.3">
      <c r="A415" s="571">
        <v>29</v>
      </c>
      <c r="B415" s="572" t="s">
        <v>486</v>
      </c>
      <c r="C415" s="572">
        <v>89301292</v>
      </c>
      <c r="D415" s="573" t="s">
        <v>1564</v>
      </c>
      <c r="E415" s="574" t="s">
        <v>779</v>
      </c>
      <c r="F415" s="572" t="s">
        <v>770</v>
      </c>
      <c r="G415" s="572" t="s">
        <v>981</v>
      </c>
      <c r="H415" s="572" t="s">
        <v>487</v>
      </c>
      <c r="I415" s="572" t="s">
        <v>997</v>
      </c>
      <c r="J415" s="572" t="s">
        <v>998</v>
      </c>
      <c r="K415" s="572" t="s">
        <v>999</v>
      </c>
      <c r="L415" s="575">
        <v>250</v>
      </c>
      <c r="M415" s="575">
        <v>750</v>
      </c>
      <c r="N415" s="572">
        <v>3</v>
      </c>
      <c r="O415" s="576">
        <v>2</v>
      </c>
      <c r="P415" s="575"/>
      <c r="Q415" s="577">
        <v>0</v>
      </c>
      <c r="R415" s="572"/>
      <c r="S415" s="577">
        <v>0</v>
      </c>
      <c r="T415" s="576"/>
      <c r="U415" s="578">
        <v>0</v>
      </c>
    </row>
    <row r="416" spans="1:21" ht="14.4" customHeight="1" x14ac:dyDescent="0.3">
      <c r="A416" s="571">
        <v>29</v>
      </c>
      <c r="B416" s="572" t="s">
        <v>486</v>
      </c>
      <c r="C416" s="572">
        <v>89301292</v>
      </c>
      <c r="D416" s="573" t="s">
        <v>1564</v>
      </c>
      <c r="E416" s="574" t="s">
        <v>779</v>
      </c>
      <c r="F416" s="572" t="s">
        <v>770</v>
      </c>
      <c r="G416" s="572" t="s">
        <v>981</v>
      </c>
      <c r="H416" s="572" t="s">
        <v>487</v>
      </c>
      <c r="I416" s="572" t="s">
        <v>1359</v>
      </c>
      <c r="J416" s="572" t="s">
        <v>1360</v>
      </c>
      <c r="K416" s="572" t="s">
        <v>1361</v>
      </c>
      <c r="L416" s="575">
        <v>378.48</v>
      </c>
      <c r="M416" s="575">
        <v>378.48</v>
      </c>
      <c r="N416" s="572">
        <v>1</v>
      </c>
      <c r="O416" s="576">
        <v>1</v>
      </c>
      <c r="P416" s="575"/>
      <c r="Q416" s="577">
        <v>0</v>
      </c>
      <c r="R416" s="572"/>
      <c r="S416" s="577">
        <v>0</v>
      </c>
      <c r="T416" s="576"/>
      <c r="U416" s="578">
        <v>0</v>
      </c>
    </row>
    <row r="417" spans="1:21" ht="14.4" customHeight="1" x14ac:dyDescent="0.3">
      <c r="A417" s="571">
        <v>29</v>
      </c>
      <c r="B417" s="572" t="s">
        <v>486</v>
      </c>
      <c r="C417" s="572">
        <v>89301292</v>
      </c>
      <c r="D417" s="573" t="s">
        <v>1564</v>
      </c>
      <c r="E417" s="574" t="s">
        <v>779</v>
      </c>
      <c r="F417" s="572" t="s">
        <v>770</v>
      </c>
      <c r="G417" s="572" t="s">
        <v>981</v>
      </c>
      <c r="H417" s="572" t="s">
        <v>487</v>
      </c>
      <c r="I417" s="572" t="s">
        <v>1430</v>
      </c>
      <c r="J417" s="572" t="s">
        <v>1431</v>
      </c>
      <c r="K417" s="572" t="s">
        <v>1432</v>
      </c>
      <c r="L417" s="575">
        <v>349.13</v>
      </c>
      <c r="M417" s="575">
        <v>349.13</v>
      </c>
      <c r="N417" s="572">
        <v>1</v>
      </c>
      <c r="O417" s="576">
        <v>1</v>
      </c>
      <c r="P417" s="575">
        <v>349.13</v>
      </c>
      <c r="Q417" s="577">
        <v>1</v>
      </c>
      <c r="R417" s="572">
        <v>1</v>
      </c>
      <c r="S417" s="577">
        <v>1</v>
      </c>
      <c r="T417" s="576">
        <v>1</v>
      </c>
      <c r="U417" s="578">
        <v>1</v>
      </c>
    </row>
    <row r="418" spans="1:21" ht="14.4" customHeight="1" x14ac:dyDescent="0.3">
      <c r="A418" s="571">
        <v>29</v>
      </c>
      <c r="B418" s="572" t="s">
        <v>486</v>
      </c>
      <c r="C418" s="572">
        <v>89301292</v>
      </c>
      <c r="D418" s="573" t="s">
        <v>1564</v>
      </c>
      <c r="E418" s="574" t="s">
        <v>779</v>
      </c>
      <c r="F418" s="572" t="s">
        <v>770</v>
      </c>
      <c r="G418" s="572" t="s">
        <v>981</v>
      </c>
      <c r="H418" s="572" t="s">
        <v>487</v>
      </c>
      <c r="I418" s="572" t="s">
        <v>1000</v>
      </c>
      <c r="J418" s="572" t="s">
        <v>1001</v>
      </c>
      <c r="K418" s="572"/>
      <c r="L418" s="575">
        <v>250</v>
      </c>
      <c r="M418" s="575">
        <v>250</v>
      </c>
      <c r="N418" s="572">
        <v>1</v>
      </c>
      <c r="O418" s="576">
        <v>1</v>
      </c>
      <c r="P418" s="575"/>
      <c r="Q418" s="577">
        <v>0</v>
      </c>
      <c r="R418" s="572"/>
      <c r="S418" s="577">
        <v>0</v>
      </c>
      <c r="T418" s="576"/>
      <c r="U418" s="578">
        <v>0</v>
      </c>
    </row>
    <row r="419" spans="1:21" ht="14.4" customHeight="1" x14ac:dyDescent="0.3">
      <c r="A419" s="571">
        <v>29</v>
      </c>
      <c r="B419" s="572" t="s">
        <v>486</v>
      </c>
      <c r="C419" s="572">
        <v>89301292</v>
      </c>
      <c r="D419" s="573" t="s">
        <v>1564</v>
      </c>
      <c r="E419" s="574" t="s">
        <v>779</v>
      </c>
      <c r="F419" s="572" t="s">
        <v>770</v>
      </c>
      <c r="G419" s="572" t="s">
        <v>981</v>
      </c>
      <c r="H419" s="572" t="s">
        <v>487</v>
      </c>
      <c r="I419" s="572" t="s">
        <v>1433</v>
      </c>
      <c r="J419" s="572" t="s">
        <v>1434</v>
      </c>
      <c r="K419" s="572"/>
      <c r="L419" s="575">
        <v>350</v>
      </c>
      <c r="M419" s="575">
        <v>350</v>
      </c>
      <c r="N419" s="572">
        <v>1</v>
      </c>
      <c r="O419" s="576">
        <v>1</v>
      </c>
      <c r="P419" s="575"/>
      <c r="Q419" s="577">
        <v>0</v>
      </c>
      <c r="R419" s="572"/>
      <c r="S419" s="577">
        <v>0</v>
      </c>
      <c r="T419" s="576"/>
      <c r="U419" s="578">
        <v>0</v>
      </c>
    </row>
    <row r="420" spans="1:21" ht="14.4" customHeight="1" x14ac:dyDescent="0.3">
      <c r="A420" s="571">
        <v>29</v>
      </c>
      <c r="B420" s="572" t="s">
        <v>486</v>
      </c>
      <c r="C420" s="572">
        <v>89301292</v>
      </c>
      <c r="D420" s="573" t="s">
        <v>1564</v>
      </c>
      <c r="E420" s="574" t="s">
        <v>779</v>
      </c>
      <c r="F420" s="572" t="s">
        <v>770</v>
      </c>
      <c r="G420" s="572" t="s">
        <v>981</v>
      </c>
      <c r="H420" s="572" t="s">
        <v>487</v>
      </c>
      <c r="I420" s="572" t="s">
        <v>1435</v>
      </c>
      <c r="J420" s="572" t="s">
        <v>1436</v>
      </c>
      <c r="K420" s="572" t="s">
        <v>1437</v>
      </c>
      <c r="L420" s="575">
        <v>65</v>
      </c>
      <c r="M420" s="575">
        <v>65</v>
      </c>
      <c r="N420" s="572">
        <v>1</v>
      </c>
      <c r="O420" s="576">
        <v>1</v>
      </c>
      <c r="P420" s="575">
        <v>65</v>
      </c>
      <c r="Q420" s="577">
        <v>1</v>
      </c>
      <c r="R420" s="572">
        <v>1</v>
      </c>
      <c r="S420" s="577">
        <v>1</v>
      </c>
      <c r="T420" s="576">
        <v>1</v>
      </c>
      <c r="U420" s="578">
        <v>1</v>
      </c>
    </row>
    <row r="421" spans="1:21" ht="14.4" customHeight="1" x14ac:dyDescent="0.3">
      <c r="A421" s="571">
        <v>29</v>
      </c>
      <c r="B421" s="572" t="s">
        <v>486</v>
      </c>
      <c r="C421" s="572">
        <v>89301292</v>
      </c>
      <c r="D421" s="573" t="s">
        <v>1564</v>
      </c>
      <c r="E421" s="574" t="s">
        <v>779</v>
      </c>
      <c r="F421" s="572" t="s">
        <v>770</v>
      </c>
      <c r="G421" s="572" t="s">
        <v>981</v>
      </c>
      <c r="H421" s="572" t="s">
        <v>487</v>
      </c>
      <c r="I421" s="572" t="s">
        <v>1438</v>
      </c>
      <c r="J421" s="572" t="s">
        <v>1439</v>
      </c>
      <c r="K421" s="572" t="s">
        <v>1440</v>
      </c>
      <c r="L421" s="575">
        <v>244.02</v>
      </c>
      <c r="M421" s="575">
        <v>244.02</v>
      </c>
      <c r="N421" s="572">
        <v>1</v>
      </c>
      <c r="O421" s="576">
        <v>1</v>
      </c>
      <c r="P421" s="575"/>
      <c r="Q421" s="577">
        <v>0</v>
      </c>
      <c r="R421" s="572"/>
      <c r="S421" s="577">
        <v>0</v>
      </c>
      <c r="T421" s="576"/>
      <c r="U421" s="578">
        <v>0</v>
      </c>
    </row>
    <row r="422" spans="1:21" ht="14.4" customHeight="1" x14ac:dyDescent="0.3">
      <c r="A422" s="571">
        <v>29</v>
      </c>
      <c r="B422" s="572" t="s">
        <v>486</v>
      </c>
      <c r="C422" s="572">
        <v>89301292</v>
      </c>
      <c r="D422" s="573" t="s">
        <v>1564</v>
      </c>
      <c r="E422" s="574" t="s">
        <v>779</v>
      </c>
      <c r="F422" s="572" t="s">
        <v>770</v>
      </c>
      <c r="G422" s="572" t="s">
        <v>1064</v>
      </c>
      <c r="H422" s="572" t="s">
        <v>487</v>
      </c>
      <c r="I422" s="572" t="s">
        <v>1065</v>
      </c>
      <c r="J422" s="572" t="s">
        <v>1066</v>
      </c>
      <c r="K422" s="572"/>
      <c r="L422" s="575">
        <v>0</v>
      </c>
      <c r="M422" s="575">
        <v>0</v>
      </c>
      <c r="N422" s="572">
        <v>1</v>
      </c>
      <c r="O422" s="576">
        <v>1</v>
      </c>
      <c r="P422" s="575"/>
      <c r="Q422" s="577"/>
      <c r="R422" s="572"/>
      <c r="S422" s="577">
        <v>0</v>
      </c>
      <c r="T422" s="576"/>
      <c r="U422" s="578">
        <v>0</v>
      </c>
    </row>
    <row r="423" spans="1:21" ht="14.4" customHeight="1" x14ac:dyDescent="0.3">
      <c r="A423" s="571">
        <v>29</v>
      </c>
      <c r="B423" s="572" t="s">
        <v>486</v>
      </c>
      <c r="C423" s="572">
        <v>89301292</v>
      </c>
      <c r="D423" s="573" t="s">
        <v>1564</v>
      </c>
      <c r="E423" s="574" t="s">
        <v>779</v>
      </c>
      <c r="F423" s="572" t="s">
        <v>770</v>
      </c>
      <c r="G423" s="572" t="s">
        <v>1064</v>
      </c>
      <c r="H423" s="572" t="s">
        <v>487</v>
      </c>
      <c r="I423" s="572" t="s">
        <v>1441</v>
      </c>
      <c r="J423" s="572" t="s">
        <v>1442</v>
      </c>
      <c r="K423" s="572" t="s">
        <v>1443</v>
      </c>
      <c r="L423" s="575">
        <v>0</v>
      </c>
      <c r="M423" s="575">
        <v>0</v>
      </c>
      <c r="N423" s="572">
        <v>1</v>
      </c>
      <c r="O423" s="576">
        <v>1</v>
      </c>
      <c r="P423" s="575"/>
      <c r="Q423" s="577"/>
      <c r="R423" s="572"/>
      <c r="S423" s="577">
        <v>0</v>
      </c>
      <c r="T423" s="576"/>
      <c r="U423" s="578">
        <v>0</v>
      </c>
    </row>
    <row r="424" spans="1:21" ht="14.4" customHeight="1" x14ac:dyDescent="0.3">
      <c r="A424" s="571">
        <v>29</v>
      </c>
      <c r="B424" s="572" t="s">
        <v>486</v>
      </c>
      <c r="C424" s="572">
        <v>89301292</v>
      </c>
      <c r="D424" s="573" t="s">
        <v>1564</v>
      </c>
      <c r="E424" s="574" t="s">
        <v>780</v>
      </c>
      <c r="F424" s="572" t="s">
        <v>769</v>
      </c>
      <c r="G424" s="572" t="s">
        <v>1444</v>
      </c>
      <c r="H424" s="572" t="s">
        <v>487</v>
      </c>
      <c r="I424" s="572" t="s">
        <v>1445</v>
      </c>
      <c r="J424" s="572" t="s">
        <v>1446</v>
      </c>
      <c r="K424" s="572" t="s">
        <v>1447</v>
      </c>
      <c r="L424" s="575">
        <v>5.37</v>
      </c>
      <c r="M424" s="575">
        <v>5.37</v>
      </c>
      <c r="N424" s="572">
        <v>1</v>
      </c>
      <c r="O424" s="576">
        <v>1</v>
      </c>
      <c r="P424" s="575"/>
      <c r="Q424" s="577">
        <v>0</v>
      </c>
      <c r="R424" s="572"/>
      <c r="S424" s="577">
        <v>0</v>
      </c>
      <c r="T424" s="576"/>
      <c r="U424" s="578">
        <v>0</v>
      </c>
    </row>
    <row r="425" spans="1:21" ht="14.4" customHeight="1" x14ac:dyDescent="0.3">
      <c r="A425" s="571">
        <v>29</v>
      </c>
      <c r="B425" s="572" t="s">
        <v>486</v>
      </c>
      <c r="C425" s="572">
        <v>89301292</v>
      </c>
      <c r="D425" s="573" t="s">
        <v>1564</v>
      </c>
      <c r="E425" s="574" t="s">
        <v>780</v>
      </c>
      <c r="F425" s="572" t="s">
        <v>769</v>
      </c>
      <c r="G425" s="572" t="s">
        <v>781</v>
      </c>
      <c r="H425" s="572" t="s">
        <v>487</v>
      </c>
      <c r="I425" s="572" t="s">
        <v>785</v>
      </c>
      <c r="J425" s="572" t="s">
        <v>783</v>
      </c>
      <c r="K425" s="572" t="s">
        <v>786</v>
      </c>
      <c r="L425" s="575">
        <v>333.31</v>
      </c>
      <c r="M425" s="575">
        <v>1666.5500000000002</v>
      </c>
      <c r="N425" s="572">
        <v>5</v>
      </c>
      <c r="O425" s="576">
        <v>3</v>
      </c>
      <c r="P425" s="575">
        <v>999.93000000000006</v>
      </c>
      <c r="Q425" s="577">
        <v>0.6</v>
      </c>
      <c r="R425" s="572">
        <v>3</v>
      </c>
      <c r="S425" s="577">
        <v>0.6</v>
      </c>
      <c r="T425" s="576">
        <v>2</v>
      </c>
      <c r="U425" s="578">
        <v>0.66666666666666663</v>
      </c>
    </row>
    <row r="426" spans="1:21" ht="14.4" customHeight="1" x14ac:dyDescent="0.3">
      <c r="A426" s="571">
        <v>29</v>
      </c>
      <c r="B426" s="572" t="s">
        <v>486</v>
      </c>
      <c r="C426" s="572">
        <v>89301292</v>
      </c>
      <c r="D426" s="573" t="s">
        <v>1564</v>
      </c>
      <c r="E426" s="574" t="s">
        <v>780</v>
      </c>
      <c r="F426" s="572" t="s">
        <v>769</v>
      </c>
      <c r="G426" s="572" t="s">
        <v>781</v>
      </c>
      <c r="H426" s="572" t="s">
        <v>487</v>
      </c>
      <c r="I426" s="572" t="s">
        <v>785</v>
      </c>
      <c r="J426" s="572" t="s">
        <v>783</v>
      </c>
      <c r="K426" s="572" t="s">
        <v>786</v>
      </c>
      <c r="L426" s="575">
        <v>156.86000000000001</v>
      </c>
      <c r="M426" s="575">
        <v>1882.3200000000002</v>
      </c>
      <c r="N426" s="572">
        <v>12</v>
      </c>
      <c r="O426" s="576">
        <v>9</v>
      </c>
      <c r="P426" s="575">
        <v>470.58000000000004</v>
      </c>
      <c r="Q426" s="577">
        <v>0.25</v>
      </c>
      <c r="R426" s="572">
        <v>3</v>
      </c>
      <c r="S426" s="577">
        <v>0.25</v>
      </c>
      <c r="T426" s="576">
        <v>2</v>
      </c>
      <c r="U426" s="578">
        <v>0.22222222222222221</v>
      </c>
    </row>
    <row r="427" spans="1:21" ht="14.4" customHeight="1" x14ac:dyDescent="0.3">
      <c r="A427" s="571">
        <v>29</v>
      </c>
      <c r="B427" s="572" t="s">
        <v>486</v>
      </c>
      <c r="C427" s="572">
        <v>89301292</v>
      </c>
      <c r="D427" s="573" t="s">
        <v>1564</v>
      </c>
      <c r="E427" s="574" t="s">
        <v>780</v>
      </c>
      <c r="F427" s="572" t="s">
        <v>769</v>
      </c>
      <c r="G427" s="572" t="s">
        <v>781</v>
      </c>
      <c r="H427" s="572" t="s">
        <v>487</v>
      </c>
      <c r="I427" s="572" t="s">
        <v>1224</v>
      </c>
      <c r="J427" s="572" t="s">
        <v>1225</v>
      </c>
      <c r="K427" s="572" t="s">
        <v>1226</v>
      </c>
      <c r="L427" s="575">
        <v>333.31</v>
      </c>
      <c r="M427" s="575">
        <v>333.31</v>
      </c>
      <c r="N427" s="572">
        <v>1</v>
      </c>
      <c r="O427" s="576">
        <v>0.5</v>
      </c>
      <c r="P427" s="575">
        <v>333.31</v>
      </c>
      <c r="Q427" s="577">
        <v>1</v>
      </c>
      <c r="R427" s="572">
        <v>1</v>
      </c>
      <c r="S427" s="577">
        <v>1</v>
      </c>
      <c r="T427" s="576">
        <v>0.5</v>
      </c>
      <c r="U427" s="578">
        <v>1</v>
      </c>
    </row>
    <row r="428" spans="1:21" ht="14.4" customHeight="1" x14ac:dyDescent="0.3">
      <c r="A428" s="571">
        <v>29</v>
      </c>
      <c r="B428" s="572" t="s">
        <v>486</v>
      </c>
      <c r="C428" s="572">
        <v>89301292</v>
      </c>
      <c r="D428" s="573" t="s">
        <v>1564</v>
      </c>
      <c r="E428" s="574" t="s">
        <v>780</v>
      </c>
      <c r="F428" s="572" t="s">
        <v>769</v>
      </c>
      <c r="G428" s="572" t="s">
        <v>781</v>
      </c>
      <c r="H428" s="572" t="s">
        <v>487</v>
      </c>
      <c r="I428" s="572" t="s">
        <v>1224</v>
      </c>
      <c r="J428" s="572" t="s">
        <v>1225</v>
      </c>
      <c r="K428" s="572" t="s">
        <v>1226</v>
      </c>
      <c r="L428" s="575">
        <v>151.61000000000001</v>
      </c>
      <c r="M428" s="575">
        <v>303.22000000000003</v>
      </c>
      <c r="N428" s="572">
        <v>2</v>
      </c>
      <c r="O428" s="576">
        <v>1.5</v>
      </c>
      <c r="P428" s="575">
        <v>151.61000000000001</v>
      </c>
      <c r="Q428" s="577">
        <v>0.5</v>
      </c>
      <c r="R428" s="572">
        <v>1</v>
      </c>
      <c r="S428" s="577">
        <v>0.5</v>
      </c>
      <c r="T428" s="576">
        <v>0.5</v>
      </c>
      <c r="U428" s="578">
        <v>0.33333333333333331</v>
      </c>
    </row>
    <row r="429" spans="1:21" ht="14.4" customHeight="1" x14ac:dyDescent="0.3">
      <c r="A429" s="571">
        <v>29</v>
      </c>
      <c r="B429" s="572" t="s">
        <v>486</v>
      </c>
      <c r="C429" s="572">
        <v>89301292</v>
      </c>
      <c r="D429" s="573" t="s">
        <v>1564</v>
      </c>
      <c r="E429" s="574" t="s">
        <v>780</v>
      </c>
      <c r="F429" s="572" t="s">
        <v>769</v>
      </c>
      <c r="G429" s="572" t="s">
        <v>781</v>
      </c>
      <c r="H429" s="572" t="s">
        <v>487</v>
      </c>
      <c r="I429" s="572" t="s">
        <v>1448</v>
      </c>
      <c r="J429" s="572" t="s">
        <v>1363</v>
      </c>
      <c r="K429" s="572" t="s">
        <v>1226</v>
      </c>
      <c r="L429" s="575">
        <v>151.61000000000001</v>
      </c>
      <c r="M429" s="575">
        <v>151.61000000000001</v>
      </c>
      <c r="N429" s="572">
        <v>1</v>
      </c>
      <c r="O429" s="576">
        <v>1</v>
      </c>
      <c r="P429" s="575">
        <v>151.61000000000001</v>
      </c>
      <c r="Q429" s="577">
        <v>1</v>
      </c>
      <c r="R429" s="572">
        <v>1</v>
      </c>
      <c r="S429" s="577">
        <v>1</v>
      </c>
      <c r="T429" s="576">
        <v>1</v>
      </c>
      <c r="U429" s="578">
        <v>1</v>
      </c>
    </row>
    <row r="430" spans="1:21" ht="14.4" customHeight="1" x14ac:dyDescent="0.3">
      <c r="A430" s="571">
        <v>29</v>
      </c>
      <c r="B430" s="572" t="s">
        <v>486</v>
      </c>
      <c r="C430" s="572">
        <v>89301292</v>
      </c>
      <c r="D430" s="573" t="s">
        <v>1564</v>
      </c>
      <c r="E430" s="574" t="s">
        <v>780</v>
      </c>
      <c r="F430" s="572" t="s">
        <v>769</v>
      </c>
      <c r="G430" s="572" t="s">
        <v>781</v>
      </c>
      <c r="H430" s="572" t="s">
        <v>487</v>
      </c>
      <c r="I430" s="572" t="s">
        <v>1013</v>
      </c>
      <c r="J430" s="572" t="s">
        <v>783</v>
      </c>
      <c r="K430" s="572" t="s">
        <v>786</v>
      </c>
      <c r="L430" s="575">
        <v>156.86000000000001</v>
      </c>
      <c r="M430" s="575">
        <v>470.58000000000004</v>
      </c>
      <c r="N430" s="572">
        <v>3</v>
      </c>
      <c r="O430" s="576">
        <v>2.5</v>
      </c>
      <c r="P430" s="575">
        <v>156.86000000000001</v>
      </c>
      <c r="Q430" s="577">
        <v>0.33333333333333331</v>
      </c>
      <c r="R430" s="572">
        <v>1</v>
      </c>
      <c r="S430" s="577">
        <v>0.33333333333333331</v>
      </c>
      <c r="T430" s="576">
        <v>1</v>
      </c>
      <c r="U430" s="578">
        <v>0.4</v>
      </c>
    </row>
    <row r="431" spans="1:21" ht="14.4" customHeight="1" x14ac:dyDescent="0.3">
      <c r="A431" s="571">
        <v>29</v>
      </c>
      <c r="B431" s="572" t="s">
        <v>486</v>
      </c>
      <c r="C431" s="572">
        <v>89301292</v>
      </c>
      <c r="D431" s="573" t="s">
        <v>1564</v>
      </c>
      <c r="E431" s="574" t="s">
        <v>780</v>
      </c>
      <c r="F431" s="572" t="s">
        <v>769</v>
      </c>
      <c r="G431" s="572" t="s">
        <v>1449</v>
      </c>
      <c r="H431" s="572" t="s">
        <v>487</v>
      </c>
      <c r="I431" s="572" t="s">
        <v>1450</v>
      </c>
      <c r="J431" s="572" t="s">
        <v>1451</v>
      </c>
      <c r="K431" s="572" t="s">
        <v>1452</v>
      </c>
      <c r="L431" s="575">
        <v>222.25</v>
      </c>
      <c r="M431" s="575">
        <v>222.25</v>
      </c>
      <c r="N431" s="572">
        <v>1</v>
      </c>
      <c r="O431" s="576">
        <v>0.5</v>
      </c>
      <c r="P431" s="575"/>
      <c r="Q431" s="577">
        <v>0</v>
      </c>
      <c r="R431" s="572"/>
      <c r="S431" s="577">
        <v>0</v>
      </c>
      <c r="T431" s="576"/>
      <c r="U431" s="578">
        <v>0</v>
      </c>
    </row>
    <row r="432" spans="1:21" ht="14.4" customHeight="1" x14ac:dyDescent="0.3">
      <c r="A432" s="571">
        <v>29</v>
      </c>
      <c r="B432" s="572" t="s">
        <v>486</v>
      </c>
      <c r="C432" s="572">
        <v>89301292</v>
      </c>
      <c r="D432" s="573" t="s">
        <v>1564</v>
      </c>
      <c r="E432" s="574" t="s">
        <v>780</v>
      </c>
      <c r="F432" s="572" t="s">
        <v>769</v>
      </c>
      <c r="G432" s="572" t="s">
        <v>1449</v>
      </c>
      <c r="H432" s="572" t="s">
        <v>686</v>
      </c>
      <c r="I432" s="572" t="s">
        <v>1453</v>
      </c>
      <c r="J432" s="572" t="s">
        <v>1454</v>
      </c>
      <c r="K432" s="572" t="s">
        <v>1452</v>
      </c>
      <c r="L432" s="575">
        <v>222.25</v>
      </c>
      <c r="M432" s="575">
        <v>222.25</v>
      </c>
      <c r="N432" s="572">
        <v>1</v>
      </c>
      <c r="O432" s="576">
        <v>0.5</v>
      </c>
      <c r="P432" s="575">
        <v>222.25</v>
      </c>
      <c r="Q432" s="577">
        <v>1</v>
      </c>
      <c r="R432" s="572">
        <v>1</v>
      </c>
      <c r="S432" s="577">
        <v>1</v>
      </c>
      <c r="T432" s="576">
        <v>0.5</v>
      </c>
      <c r="U432" s="578">
        <v>1</v>
      </c>
    </row>
    <row r="433" spans="1:21" ht="14.4" customHeight="1" x14ac:dyDescent="0.3">
      <c r="A433" s="571">
        <v>29</v>
      </c>
      <c r="B433" s="572" t="s">
        <v>486</v>
      </c>
      <c r="C433" s="572">
        <v>89301292</v>
      </c>
      <c r="D433" s="573" t="s">
        <v>1564</v>
      </c>
      <c r="E433" s="574" t="s">
        <v>780</v>
      </c>
      <c r="F433" s="572" t="s">
        <v>769</v>
      </c>
      <c r="G433" s="572" t="s">
        <v>1449</v>
      </c>
      <c r="H433" s="572" t="s">
        <v>686</v>
      </c>
      <c r="I433" s="572" t="s">
        <v>1455</v>
      </c>
      <c r="J433" s="572" t="s">
        <v>1456</v>
      </c>
      <c r="K433" s="572" t="s">
        <v>1457</v>
      </c>
      <c r="L433" s="575">
        <v>125.14</v>
      </c>
      <c r="M433" s="575">
        <v>125.14</v>
      </c>
      <c r="N433" s="572">
        <v>1</v>
      </c>
      <c r="O433" s="576">
        <v>1</v>
      </c>
      <c r="P433" s="575">
        <v>125.14</v>
      </c>
      <c r="Q433" s="577">
        <v>1</v>
      </c>
      <c r="R433" s="572">
        <v>1</v>
      </c>
      <c r="S433" s="577">
        <v>1</v>
      </c>
      <c r="T433" s="576">
        <v>1</v>
      </c>
      <c r="U433" s="578">
        <v>1</v>
      </c>
    </row>
    <row r="434" spans="1:21" ht="14.4" customHeight="1" x14ac:dyDescent="0.3">
      <c r="A434" s="571">
        <v>29</v>
      </c>
      <c r="B434" s="572" t="s">
        <v>486</v>
      </c>
      <c r="C434" s="572">
        <v>89301292</v>
      </c>
      <c r="D434" s="573" t="s">
        <v>1564</v>
      </c>
      <c r="E434" s="574" t="s">
        <v>780</v>
      </c>
      <c r="F434" s="572" t="s">
        <v>769</v>
      </c>
      <c r="G434" s="572" t="s">
        <v>1230</v>
      </c>
      <c r="H434" s="572" t="s">
        <v>487</v>
      </c>
      <c r="I434" s="572" t="s">
        <v>1458</v>
      </c>
      <c r="J434" s="572" t="s">
        <v>1232</v>
      </c>
      <c r="K434" s="572" t="s">
        <v>1233</v>
      </c>
      <c r="L434" s="575">
        <v>0</v>
      </c>
      <c r="M434" s="575">
        <v>0</v>
      </c>
      <c r="N434" s="572">
        <v>1</v>
      </c>
      <c r="O434" s="576">
        <v>0.5</v>
      </c>
      <c r="P434" s="575">
        <v>0</v>
      </c>
      <c r="Q434" s="577"/>
      <c r="R434" s="572">
        <v>1</v>
      </c>
      <c r="S434" s="577">
        <v>1</v>
      </c>
      <c r="T434" s="576">
        <v>0.5</v>
      </c>
      <c r="U434" s="578">
        <v>1</v>
      </c>
    </row>
    <row r="435" spans="1:21" ht="14.4" customHeight="1" x14ac:dyDescent="0.3">
      <c r="A435" s="571">
        <v>29</v>
      </c>
      <c r="B435" s="572" t="s">
        <v>486</v>
      </c>
      <c r="C435" s="572">
        <v>89301292</v>
      </c>
      <c r="D435" s="573" t="s">
        <v>1564</v>
      </c>
      <c r="E435" s="574" t="s">
        <v>780</v>
      </c>
      <c r="F435" s="572" t="s">
        <v>769</v>
      </c>
      <c r="G435" s="572" t="s">
        <v>795</v>
      </c>
      <c r="H435" s="572" t="s">
        <v>686</v>
      </c>
      <c r="I435" s="572" t="s">
        <v>1459</v>
      </c>
      <c r="J435" s="572" t="s">
        <v>797</v>
      </c>
      <c r="K435" s="572" t="s">
        <v>1460</v>
      </c>
      <c r="L435" s="575">
        <v>46.05</v>
      </c>
      <c r="M435" s="575">
        <v>46.05</v>
      </c>
      <c r="N435" s="572">
        <v>1</v>
      </c>
      <c r="O435" s="576">
        <v>1</v>
      </c>
      <c r="P435" s="575">
        <v>46.05</v>
      </c>
      <c r="Q435" s="577">
        <v>1</v>
      </c>
      <c r="R435" s="572">
        <v>1</v>
      </c>
      <c r="S435" s="577">
        <v>1</v>
      </c>
      <c r="T435" s="576">
        <v>1</v>
      </c>
      <c r="U435" s="578">
        <v>1</v>
      </c>
    </row>
    <row r="436" spans="1:21" ht="14.4" customHeight="1" x14ac:dyDescent="0.3">
      <c r="A436" s="571">
        <v>29</v>
      </c>
      <c r="B436" s="572" t="s">
        <v>486</v>
      </c>
      <c r="C436" s="572">
        <v>89301292</v>
      </c>
      <c r="D436" s="573" t="s">
        <v>1564</v>
      </c>
      <c r="E436" s="574" t="s">
        <v>780</v>
      </c>
      <c r="F436" s="572" t="s">
        <v>769</v>
      </c>
      <c r="G436" s="572" t="s">
        <v>795</v>
      </c>
      <c r="H436" s="572" t="s">
        <v>686</v>
      </c>
      <c r="I436" s="572" t="s">
        <v>1067</v>
      </c>
      <c r="J436" s="572" t="s">
        <v>1068</v>
      </c>
      <c r="K436" s="572" t="s">
        <v>813</v>
      </c>
      <c r="L436" s="575">
        <v>138.16</v>
      </c>
      <c r="M436" s="575">
        <v>138.16</v>
      </c>
      <c r="N436" s="572">
        <v>1</v>
      </c>
      <c r="O436" s="576">
        <v>1</v>
      </c>
      <c r="P436" s="575">
        <v>138.16</v>
      </c>
      <c r="Q436" s="577">
        <v>1</v>
      </c>
      <c r="R436" s="572">
        <v>1</v>
      </c>
      <c r="S436" s="577">
        <v>1</v>
      </c>
      <c r="T436" s="576">
        <v>1</v>
      </c>
      <c r="U436" s="578">
        <v>1</v>
      </c>
    </row>
    <row r="437" spans="1:21" ht="14.4" customHeight="1" x14ac:dyDescent="0.3">
      <c r="A437" s="571">
        <v>29</v>
      </c>
      <c r="B437" s="572" t="s">
        <v>486</v>
      </c>
      <c r="C437" s="572">
        <v>89301292</v>
      </c>
      <c r="D437" s="573" t="s">
        <v>1564</v>
      </c>
      <c r="E437" s="574" t="s">
        <v>780</v>
      </c>
      <c r="F437" s="572" t="s">
        <v>769</v>
      </c>
      <c r="G437" s="572" t="s">
        <v>795</v>
      </c>
      <c r="H437" s="572" t="s">
        <v>686</v>
      </c>
      <c r="I437" s="572" t="s">
        <v>799</v>
      </c>
      <c r="J437" s="572" t="s">
        <v>800</v>
      </c>
      <c r="K437" s="572" t="s">
        <v>801</v>
      </c>
      <c r="L437" s="575">
        <v>178.27</v>
      </c>
      <c r="M437" s="575">
        <v>1069.6200000000001</v>
      </c>
      <c r="N437" s="572">
        <v>6</v>
      </c>
      <c r="O437" s="576">
        <v>6</v>
      </c>
      <c r="P437" s="575">
        <v>891.35</v>
      </c>
      <c r="Q437" s="577">
        <v>0.83333333333333326</v>
      </c>
      <c r="R437" s="572">
        <v>5</v>
      </c>
      <c r="S437" s="577">
        <v>0.83333333333333337</v>
      </c>
      <c r="T437" s="576">
        <v>5</v>
      </c>
      <c r="U437" s="578">
        <v>0.83333333333333337</v>
      </c>
    </row>
    <row r="438" spans="1:21" ht="14.4" customHeight="1" x14ac:dyDescent="0.3">
      <c r="A438" s="571">
        <v>29</v>
      </c>
      <c r="B438" s="572" t="s">
        <v>486</v>
      </c>
      <c r="C438" s="572">
        <v>89301292</v>
      </c>
      <c r="D438" s="573" t="s">
        <v>1564</v>
      </c>
      <c r="E438" s="574" t="s">
        <v>780</v>
      </c>
      <c r="F438" s="572" t="s">
        <v>769</v>
      </c>
      <c r="G438" s="572" t="s">
        <v>795</v>
      </c>
      <c r="H438" s="572" t="s">
        <v>686</v>
      </c>
      <c r="I438" s="572" t="s">
        <v>799</v>
      </c>
      <c r="J438" s="572" t="s">
        <v>800</v>
      </c>
      <c r="K438" s="572" t="s">
        <v>801</v>
      </c>
      <c r="L438" s="575">
        <v>184.22</v>
      </c>
      <c r="M438" s="575">
        <v>4052.84</v>
      </c>
      <c r="N438" s="572">
        <v>22</v>
      </c>
      <c r="O438" s="576">
        <v>19.5</v>
      </c>
      <c r="P438" s="575">
        <v>2210.64</v>
      </c>
      <c r="Q438" s="577">
        <v>0.54545454545454541</v>
      </c>
      <c r="R438" s="572">
        <v>12</v>
      </c>
      <c r="S438" s="577">
        <v>0.54545454545454541</v>
      </c>
      <c r="T438" s="576">
        <v>11</v>
      </c>
      <c r="U438" s="578">
        <v>0.5641025641025641</v>
      </c>
    </row>
    <row r="439" spans="1:21" ht="14.4" customHeight="1" x14ac:dyDescent="0.3">
      <c r="A439" s="571">
        <v>29</v>
      </c>
      <c r="B439" s="572" t="s">
        <v>486</v>
      </c>
      <c r="C439" s="572">
        <v>89301292</v>
      </c>
      <c r="D439" s="573" t="s">
        <v>1564</v>
      </c>
      <c r="E439" s="574" t="s">
        <v>780</v>
      </c>
      <c r="F439" s="572" t="s">
        <v>769</v>
      </c>
      <c r="G439" s="572" t="s">
        <v>808</v>
      </c>
      <c r="H439" s="572" t="s">
        <v>686</v>
      </c>
      <c r="I439" s="572" t="s">
        <v>814</v>
      </c>
      <c r="J439" s="572" t="s">
        <v>815</v>
      </c>
      <c r="K439" s="572" t="s">
        <v>801</v>
      </c>
      <c r="L439" s="575">
        <v>69.86</v>
      </c>
      <c r="M439" s="575">
        <v>139.72</v>
      </c>
      <c r="N439" s="572">
        <v>2</v>
      </c>
      <c r="O439" s="576">
        <v>0.5</v>
      </c>
      <c r="P439" s="575"/>
      <c r="Q439" s="577">
        <v>0</v>
      </c>
      <c r="R439" s="572"/>
      <c r="S439" s="577">
        <v>0</v>
      </c>
      <c r="T439" s="576"/>
      <c r="U439" s="578">
        <v>0</v>
      </c>
    </row>
    <row r="440" spans="1:21" ht="14.4" customHeight="1" x14ac:dyDescent="0.3">
      <c r="A440" s="571">
        <v>29</v>
      </c>
      <c r="B440" s="572" t="s">
        <v>486</v>
      </c>
      <c r="C440" s="572">
        <v>89301292</v>
      </c>
      <c r="D440" s="573" t="s">
        <v>1564</v>
      </c>
      <c r="E440" s="574" t="s">
        <v>780</v>
      </c>
      <c r="F440" s="572" t="s">
        <v>769</v>
      </c>
      <c r="G440" s="572" t="s">
        <v>1461</v>
      </c>
      <c r="H440" s="572" t="s">
        <v>487</v>
      </c>
      <c r="I440" s="572" t="s">
        <v>1462</v>
      </c>
      <c r="J440" s="572" t="s">
        <v>1463</v>
      </c>
      <c r="K440" s="572" t="s">
        <v>1464</v>
      </c>
      <c r="L440" s="575">
        <v>0</v>
      </c>
      <c r="M440" s="575">
        <v>0</v>
      </c>
      <c r="N440" s="572">
        <v>1</v>
      </c>
      <c r="O440" s="576">
        <v>0.5</v>
      </c>
      <c r="P440" s="575">
        <v>0</v>
      </c>
      <c r="Q440" s="577"/>
      <c r="R440" s="572">
        <v>1</v>
      </c>
      <c r="S440" s="577">
        <v>1</v>
      </c>
      <c r="T440" s="576">
        <v>0.5</v>
      </c>
      <c r="U440" s="578">
        <v>1</v>
      </c>
    </row>
    <row r="441" spans="1:21" ht="14.4" customHeight="1" x14ac:dyDescent="0.3">
      <c r="A441" s="571">
        <v>29</v>
      </c>
      <c r="B441" s="572" t="s">
        <v>486</v>
      </c>
      <c r="C441" s="572">
        <v>89301292</v>
      </c>
      <c r="D441" s="573" t="s">
        <v>1564</v>
      </c>
      <c r="E441" s="574" t="s">
        <v>780</v>
      </c>
      <c r="F441" s="572" t="s">
        <v>769</v>
      </c>
      <c r="G441" s="572" t="s">
        <v>1461</v>
      </c>
      <c r="H441" s="572" t="s">
        <v>487</v>
      </c>
      <c r="I441" s="572" t="s">
        <v>1465</v>
      </c>
      <c r="J441" s="572" t="s">
        <v>1463</v>
      </c>
      <c r="K441" s="572" t="s">
        <v>1466</v>
      </c>
      <c r="L441" s="575">
        <v>0</v>
      </c>
      <c r="M441" s="575">
        <v>0</v>
      </c>
      <c r="N441" s="572">
        <v>1</v>
      </c>
      <c r="O441" s="576">
        <v>0.5</v>
      </c>
      <c r="P441" s="575"/>
      <c r="Q441" s="577"/>
      <c r="R441" s="572"/>
      <c r="S441" s="577">
        <v>0</v>
      </c>
      <c r="T441" s="576"/>
      <c r="U441" s="578">
        <v>0</v>
      </c>
    </row>
    <row r="442" spans="1:21" ht="14.4" customHeight="1" x14ac:dyDescent="0.3">
      <c r="A442" s="571">
        <v>29</v>
      </c>
      <c r="B442" s="572" t="s">
        <v>486</v>
      </c>
      <c r="C442" s="572">
        <v>89301292</v>
      </c>
      <c r="D442" s="573" t="s">
        <v>1564</v>
      </c>
      <c r="E442" s="574" t="s">
        <v>780</v>
      </c>
      <c r="F442" s="572" t="s">
        <v>769</v>
      </c>
      <c r="G442" s="572" t="s">
        <v>816</v>
      </c>
      <c r="H442" s="572" t="s">
        <v>487</v>
      </c>
      <c r="I442" s="572" t="s">
        <v>817</v>
      </c>
      <c r="J442" s="572" t="s">
        <v>818</v>
      </c>
      <c r="K442" s="572" t="s">
        <v>819</v>
      </c>
      <c r="L442" s="575">
        <v>84.78</v>
      </c>
      <c r="M442" s="575">
        <v>169.56</v>
      </c>
      <c r="N442" s="572">
        <v>2</v>
      </c>
      <c r="O442" s="576">
        <v>1.5</v>
      </c>
      <c r="P442" s="575"/>
      <c r="Q442" s="577">
        <v>0</v>
      </c>
      <c r="R442" s="572"/>
      <c r="S442" s="577">
        <v>0</v>
      </c>
      <c r="T442" s="576"/>
      <c r="U442" s="578">
        <v>0</v>
      </c>
    </row>
    <row r="443" spans="1:21" ht="14.4" customHeight="1" x14ac:dyDescent="0.3">
      <c r="A443" s="571">
        <v>29</v>
      </c>
      <c r="B443" s="572" t="s">
        <v>486</v>
      </c>
      <c r="C443" s="572">
        <v>89301292</v>
      </c>
      <c r="D443" s="573" t="s">
        <v>1564</v>
      </c>
      <c r="E443" s="574" t="s">
        <v>780</v>
      </c>
      <c r="F443" s="572" t="s">
        <v>769</v>
      </c>
      <c r="G443" s="572" t="s">
        <v>816</v>
      </c>
      <c r="H443" s="572" t="s">
        <v>487</v>
      </c>
      <c r="I443" s="572" t="s">
        <v>817</v>
      </c>
      <c r="J443" s="572" t="s">
        <v>818</v>
      </c>
      <c r="K443" s="572" t="s">
        <v>819</v>
      </c>
      <c r="L443" s="575">
        <v>105.7</v>
      </c>
      <c r="M443" s="575">
        <v>211.4</v>
      </c>
      <c r="N443" s="572">
        <v>2</v>
      </c>
      <c r="O443" s="576">
        <v>1.5</v>
      </c>
      <c r="P443" s="575">
        <v>211.4</v>
      </c>
      <c r="Q443" s="577">
        <v>1</v>
      </c>
      <c r="R443" s="572">
        <v>2</v>
      </c>
      <c r="S443" s="577">
        <v>1</v>
      </c>
      <c r="T443" s="576">
        <v>1.5</v>
      </c>
      <c r="U443" s="578">
        <v>1</v>
      </c>
    </row>
    <row r="444" spans="1:21" ht="14.4" customHeight="1" x14ac:dyDescent="0.3">
      <c r="A444" s="571">
        <v>29</v>
      </c>
      <c r="B444" s="572" t="s">
        <v>486</v>
      </c>
      <c r="C444" s="572">
        <v>89301292</v>
      </c>
      <c r="D444" s="573" t="s">
        <v>1564</v>
      </c>
      <c r="E444" s="574" t="s">
        <v>780</v>
      </c>
      <c r="F444" s="572" t="s">
        <v>769</v>
      </c>
      <c r="G444" s="572" t="s">
        <v>816</v>
      </c>
      <c r="H444" s="572" t="s">
        <v>487</v>
      </c>
      <c r="I444" s="572" t="s">
        <v>1467</v>
      </c>
      <c r="J444" s="572" t="s">
        <v>1468</v>
      </c>
      <c r="K444" s="572" t="s">
        <v>1469</v>
      </c>
      <c r="L444" s="575">
        <v>113.04</v>
      </c>
      <c r="M444" s="575">
        <v>113.04</v>
      </c>
      <c r="N444" s="572">
        <v>1</v>
      </c>
      <c r="O444" s="576">
        <v>0.5</v>
      </c>
      <c r="P444" s="575">
        <v>113.04</v>
      </c>
      <c r="Q444" s="577">
        <v>1</v>
      </c>
      <c r="R444" s="572">
        <v>1</v>
      </c>
      <c r="S444" s="577">
        <v>1</v>
      </c>
      <c r="T444" s="576">
        <v>0.5</v>
      </c>
      <c r="U444" s="578">
        <v>1</v>
      </c>
    </row>
    <row r="445" spans="1:21" ht="14.4" customHeight="1" x14ac:dyDescent="0.3">
      <c r="A445" s="571">
        <v>29</v>
      </c>
      <c r="B445" s="572" t="s">
        <v>486</v>
      </c>
      <c r="C445" s="572">
        <v>89301292</v>
      </c>
      <c r="D445" s="573" t="s">
        <v>1564</v>
      </c>
      <c r="E445" s="574" t="s">
        <v>780</v>
      </c>
      <c r="F445" s="572" t="s">
        <v>769</v>
      </c>
      <c r="G445" s="572" t="s">
        <v>1133</v>
      </c>
      <c r="H445" s="572" t="s">
        <v>487</v>
      </c>
      <c r="I445" s="572" t="s">
        <v>1470</v>
      </c>
      <c r="J445" s="572" t="s">
        <v>1135</v>
      </c>
      <c r="K445" s="572" t="s">
        <v>1136</v>
      </c>
      <c r="L445" s="575">
        <v>115.3</v>
      </c>
      <c r="M445" s="575">
        <v>345.9</v>
      </c>
      <c r="N445" s="572">
        <v>3</v>
      </c>
      <c r="O445" s="576">
        <v>1.5</v>
      </c>
      <c r="P445" s="575">
        <v>230.6</v>
      </c>
      <c r="Q445" s="577">
        <v>0.66666666666666674</v>
      </c>
      <c r="R445" s="572">
        <v>2</v>
      </c>
      <c r="S445" s="577">
        <v>0.66666666666666663</v>
      </c>
      <c r="T445" s="576">
        <v>1</v>
      </c>
      <c r="U445" s="578">
        <v>0.66666666666666663</v>
      </c>
    </row>
    <row r="446" spans="1:21" ht="14.4" customHeight="1" x14ac:dyDescent="0.3">
      <c r="A446" s="571">
        <v>29</v>
      </c>
      <c r="B446" s="572" t="s">
        <v>486</v>
      </c>
      <c r="C446" s="572">
        <v>89301292</v>
      </c>
      <c r="D446" s="573" t="s">
        <v>1564</v>
      </c>
      <c r="E446" s="574" t="s">
        <v>780</v>
      </c>
      <c r="F446" s="572" t="s">
        <v>769</v>
      </c>
      <c r="G446" s="572" t="s">
        <v>1133</v>
      </c>
      <c r="H446" s="572" t="s">
        <v>487</v>
      </c>
      <c r="I446" s="572" t="s">
        <v>1471</v>
      </c>
      <c r="J446" s="572" t="s">
        <v>1135</v>
      </c>
      <c r="K446" s="572" t="s">
        <v>1136</v>
      </c>
      <c r="L446" s="575">
        <v>115.3</v>
      </c>
      <c r="M446" s="575">
        <v>115.3</v>
      </c>
      <c r="N446" s="572">
        <v>1</v>
      </c>
      <c r="O446" s="576">
        <v>1</v>
      </c>
      <c r="P446" s="575">
        <v>115.3</v>
      </c>
      <c r="Q446" s="577">
        <v>1</v>
      </c>
      <c r="R446" s="572">
        <v>1</v>
      </c>
      <c r="S446" s="577">
        <v>1</v>
      </c>
      <c r="T446" s="576">
        <v>1</v>
      </c>
      <c r="U446" s="578">
        <v>1</v>
      </c>
    </row>
    <row r="447" spans="1:21" ht="14.4" customHeight="1" x14ac:dyDescent="0.3">
      <c r="A447" s="571">
        <v>29</v>
      </c>
      <c r="B447" s="572" t="s">
        <v>486</v>
      </c>
      <c r="C447" s="572">
        <v>89301292</v>
      </c>
      <c r="D447" s="573" t="s">
        <v>1564</v>
      </c>
      <c r="E447" s="574" t="s">
        <v>780</v>
      </c>
      <c r="F447" s="572" t="s">
        <v>769</v>
      </c>
      <c r="G447" s="572" t="s">
        <v>1472</v>
      </c>
      <c r="H447" s="572" t="s">
        <v>487</v>
      </c>
      <c r="I447" s="572" t="s">
        <v>1473</v>
      </c>
      <c r="J447" s="572" t="s">
        <v>1474</v>
      </c>
      <c r="K447" s="572" t="s">
        <v>1475</v>
      </c>
      <c r="L447" s="575">
        <v>25.8</v>
      </c>
      <c r="M447" s="575">
        <v>25.8</v>
      </c>
      <c r="N447" s="572">
        <v>1</v>
      </c>
      <c r="O447" s="576">
        <v>1</v>
      </c>
      <c r="P447" s="575"/>
      <c r="Q447" s="577">
        <v>0</v>
      </c>
      <c r="R447" s="572"/>
      <c r="S447" s="577">
        <v>0</v>
      </c>
      <c r="T447" s="576"/>
      <c r="U447" s="578">
        <v>0</v>
      </c>
    </row>
    <row r="448" spans="1:21" ht="14.4" customHeight="1" x14ac:dyDescent="0.3">
      <c r="A448" s="571">
        <v>29</v>
      </c>
      <c r="B448" s="572" t="s">
        <v>486</v>
      </c>
      <c r="C448" s="572">
        <v>89301292</v>
      </c>
      <c r="D448" s="573" t="s">
        <v>1564</v>
      </c>
      <c r="E448" s="574" t="s">
        <v>780</v>
      </c>
      <c r="F448" s="572" t="s">
        <v>769</v>
      </c>
      <c r="G448" s="572" t="s">
        <v>1472</v>
      </c>
      <c r="H448" s="572" t="s">
        <v>487</v>
      </c>
      <c r="I448" s="572" t="s">
        <v>1476</v>
      </c>
      <c r="J448" s="572" t="s">
        <v>1477</v>
      </c>
      <c r="K448" s="572" t="s">
        <v>1478</v>
      </c>
      <c r="L448" s="575">
        <v>77.42</v>
      </c>
      <c r="M448" s="575">
        <v>154.84</v>
      </c>
      <c r="N448" s="572">
        <v>2</v>
      </c>
      <c r="O448" s="576">
        <v>1.5</v>
      </c>
      <c r="P448" s="575">
        <v>154.84</v>
      </c>
      <c r="Q448" s="577">
        <v>1</v>
      </c>
      <c r="R448" s="572">
        <v>2</v>
      </c>
      <c r="S448" s="577">
        <v>1</v>
      </c>
      <c r="T448" s="576">
        <v>1.5</v>
      </c>
      <c r="U448" s="578">
        <v>1</v>
      </c>
    </row>
    <row r="449" spans="1:21" ht="14.4" customHeight="1" x14ac:dyDescent="0.3">
      <c r="A449" s="571">
        <v>29</v>
      </c>
      <c r="B449" s="572" t="s">
        <v>486</v>
      </c>
      <c r="C449" s="572">
        <v>89301292</v>
      </c>
      <c r="D449" s="573" t="s">
        <v>1564</v>
      </c>
      <c r="E449" s="574" t="s">
        <v>780</v>
      </c>
      <c r="F449" s="572" t="s">
        <v>769</v>
      </c>
      <c r="G449" s="572" t="s">
        <v>1309</v>
      </c>
      <c r="H449" s="572" t="s">
        <v>686</v>
      </c>
      <c r="I449" s="572" t="s">
        <v>1310</v>
      </c>
      <c r="J449" s="572" t="s">
        <v>1311</v>
      </c>
      <c r="K449" s="572" t="s">
        <v>1312</v>
      </c>
      <c r="L449" s="575">
        <v>443.52</v>
      </c>
      <c r="M449" s="575">
        <v>443.52</v>
      </c>
      <c r="N449" s="572">
        <v>1</v>
      </c>
      <c r="O449" s="576">
        <v>0.5</v>
      </c>
      <c r="P449" s="575">
        <v>443.52</v>
      </c>
      <c r="Q449" s="577">
        <v>1</v>
      </c>
      <c r="R449" s="572">
        <v>1</v>
      </c>
      <c r="S449" s="577">
        <v>1</v>
      </c>
      <c r="T449" s="576">
        <v>0.5</v>
      </c>
      <c r="U449" s="578">
        <v>1</v>
      </c>
    </row>
    <row r="450" spans="1:21" ht="14.4" customHeight="1" x14ac:dyDescent="0.3">
      <c r="A450" s="571">
        <v>29</v>
      </c>
      <c r="B450" s="572" t="s">
        <v>486</v>
      </c>
      <c r="C450" s="572">
        <v>89301292</v>
      </c>
      <c r="D450" s="573" t="s">
        <v>1564</v>
      </c>
      <c r="E450" s="574" t="s">
        <v>780</v>
      </c>
      <c r="F450" s="572" t="s">
        <v>769</v>
      </c>
      <c r="G450" s="572" t="s">
        <v>1309</v>
      </c>
      <c r="H450" s="572" t="s">
        <v>487</v>
      </c>
      <c r="I450" s="572" t="s">
        <v>1479</v>
      </c>
      <c r="J450" s="572" t="s">
        <v>1311</v>
      </c>
      <c r="K450" s="572" t="s">
        <v>1314</v>
      </c>
      <c r="L450" s="575">
        <v>887.05</v>
      </c>
      <c r="M450" s="575">
        <v>887.05</v>
      </c>
      <c r="N450" s="572">
        <v>1</v>
      </c>
      <c r="O450" s="576">
        <v>1</v>
      </c>
      <c r="P450" s="575">
        <v>887.05</v>
      </c>
      <c r="Q450" s="577">
        <v>1</v>
      </c>
      <c r="R450" s="572">
        <v>1</v>
      </c>
      <c r="S450" s="577">
        <v>1</v>
      </c>
      <c r="T450" s="576">
        <v>1</v>
      </c>
      <c r="U450" s="578">
        <v>1</v>
      </c>
    </row>
    <row r="451" spans="1:21" ht="14.4" customHeight="1" x14ac:dyDescent="0.3">
      <c r="A451" s="571">
        <v>29</v>
      </c>
      <c r="B451" s="572" t="s">
        <v>486</v>
      </c>
      <c r="C451" s="572">
        <v>89301292</v>
      </c>
      <c r="D451" s="573" t="s">
        <v>1564</v>
      </c>
      <c r="E451" s="574" t="s">
        <v>780</v>
      </c>
      <c r="F451" s="572" t="s">
        <v>769</v>
      </c>
      <c r="G451" s="572" t="s">
        <v>1480</v>
      </c>
      <c r="H451" s="572" t="s">
        <v>487</v>
      </c>
      <c r="I451" s="572" t="s">
        <v>1481</v>
      </c>
      <c r="J451" s="572" t="s">
        <v>1482</v>
      </c>
      <c r="K451" s="572" t="s">
        <v>1483</v>
      </c>
      <c r="L451" s="575">
        <v>0</v>
      </c>
      <c r="M451" s="575">
        <v>0</v>
      </c>
      <c r="N451" s="572">
        <v>4</v>
      </c>
      <c r="O451" s="576">
        <v>2</v>
      </c>
      <c r="P451" s="575">
        <v>0</v>
      </c>
      <c r="Q451" s="577"/>
      <c r="R451" s="572">
        <v>2</v>
      </c>
      <c r="S451" s="577">
        <v>0.5</v>
      </c>
      <c r="T451" s="576">
        <v>1</v>
      </c>
      <c r="U451" s="578">
        <v>0.5</v>
      </c>
    </row>
    <row r="452" spans="1:21" ht="14.4" customHeight="1" x14ac:dyDescent="0.3">
      <c r="A452" s="571">
        <v>29</v>
      </c>
      <c r="B452" s="572" t="s">
        <v>486</v>
      </c>
      <c r="C452" s="572">
        <v>89301292</v>
      </c>
      <c r="D452" s="573" t="s">
        <v>1564</v>
      </c>
      <c r="E452" s="574" t="s">
        <v>780</v>
      </c>
      <c r="F452" s="572" t="s">
        <v>769</v>
      </c>
      <c r="G452" s="572" t="s">
        <v>1137</v>
      </c>
      <c r="H452" s="572" t="s">
        <v>487</v>
      </c>
      <c r="I452" s="572" t="s">
        <v>1235</v>
      </c>
      <c r="J452" s="572" t="s">
        <v>1236</v>
      </c>
      <c r="K452" s="572" t="s">
        <v>1237</v>
      </c>
      <c r="L452" s="575">
        <v>163.9</v>
      </c>
      <c r="M452" s="575">
        <v>327.8</v>
      </c>
      <c r="N452" s="572">
        <v>2</v>
      </c>
      <c r="O452" s="576">
        <v>2</v>
      </c>
      <c r="P452" s="575">
        <v>327.8</v>
      </c>
      <c r="Q452" s="577">
        <v>1</v>
      </c>
      <c r="R452" s="572">
        <v>2</v>
      </c>
      <c r="S452" s="577">
        <v>1</v>
      </c>
      <c r="T452" s="576">
        <v>2</v>
      </c>
      <c r="U452" s="578">
        <v>1</v>
      </c>
    </row>
    <row r="453" spans="1:21" ht="14.4" customHeight="1" x14ac:dyDescent="0.3">
      <c r="A453" s="571">
        <v>29</v>
      </c>
      <c r="B453" s="572" t="s">
        <v>486</v>
      </c>
      <c r="C453" s="572">
        <v>89301292</v>
      </c>
      <c r="D453" s="573" t="s">
        <v>1564</v>
      </c>
      <c r="E453" s="574" t="s">
        <v>780</v>
      </c>
      <c r="F453" s="572" t="s">
        <v>769</v>
      </c>
      <c r="G453" s="572" t="s">
        <v>828</v>
      </c>
      <c r="H453" s="572" t="s">
        <v>487</v>
      </c>
      <c r="I453" s="572" t="s">
        <v>829</v>
      </c>
      <c r="J453" s="572" t="s">
        <v>830</v>
      </c>
      <c r="K453" s="572" t="s">
        <v>794</v>
      </c>
      <c r="L453" s="575">
        <v>33.36</v>
      </c>
      <c r="M453" s="575">
        <v>33.36</v>
      </c>
      <c r="N453" s="572">
        <v>1</v>
      </c>
      <c r="O453" s="576">
        <v>0.5</v>
      </c>
      <c r="P453" s="575"/>
      <c r="Q453" s="577">
        <v>0</v>
      </c>
      <c r="R453" s="572"/>
      <c r="S453" s="577">
        <v>0</v>
      </c>
      <c r="T453" s="576"/>
      <c r="U453" s="578">
        <v>0</v>
      </c>
    </row>
    <row r="454" spans="1:21" ht="14.4" customHeight="1" x14ac:dyDescent="0.3">
      <c r="A454" s="571">
        <v>29</v>
      </c>
      <c r="B454" s="572" t="s">
        <v>486</v>
      </c>
      <c r="C454" s="572">
        <v>89301292</v>
      </c>
      <c r="D454" s="573" t="s">
        <v>1564</v>
      </c>
      <c r="E454" s="574" t="s">
        <v>780</v>
      </c>
      <c r="F454" s="572" t="s">
        <v>769</v>
      </c>
      <c r="G454" s="572" t="s">
        <v>835</v>
      </c>
      <c r="H454" s="572" t="s">
        <v>487</v>
      </c>
      <c r="I454" s="572" t="s">
        <v>693</v>
      </c>
      <c r="J454" s="572" t="s">
        <v>694</v>
      </c>
      <c r="K454" s="572" t="s">
        <v>836</v>
      </c>
      <c r="L454" s="575">
        <v>50.27</v>
      </c>
      <c r="M454" s="575">
        <v>754.05</v>
      </c>
      <c r="N454" s="572">
        <v>15</v>
      </c>
      <c r="O454" s="576">
        <v>13.5</v>
      </c>
      <c r="P454" s="575">
        <v>251.35000000000002</v>
      </c>
      <c r="Q454" s="577">
        <v>0.33333333333333337</v>
      </c>
      <c r="R454" s="572">
        <v>5</v>
      </c>
      <c r="S454" s="577">
        <v>0.33333333333333331</v>
      </c>
      <c r="T454" s="576">
        <v>4.5</v>
      </c>
      <c r="U454" s="578">
        <v>0.33333333333333331</v>
      </c>
    </row>
    <row r="455" spans="1:21" ht="14.4" customHeight="1" x14ac:dyDescent="0.3">
      <c r="A455" s="571">
        <v>29</v>
      </c>
      <c r="B455" s="572" t="s">
        <v>486</v>
      </c>
      <c r="C455" s="572">
        <v>89301292</v>
      </c>
      <c r="D455" s="573" t="s">
        <v>1564</v>
      </c>
      <c r="E455" s="574" t="s">
        <v>780</v>
      </c>
      <c r="F455" s="572" t="s">
        <v>769</v>
      </c>
      <c r="G455" s="572" t="s">
        <v>1484</v>
      </c>
      <c r="H455" s="572" t="s">
        <v>487</v>
      </c>
      <c r="I455" s="572" t="s">
        <v>1485</v>
      </c>
      <c r="J455" s="572" t="s">
        <v>678</v>
      </c>
      <c r="K455" s="572" t="s">
        <v>1486</v>
      </c>
      <c r="L455" s="575">
        <v>0</v>
      </c>
      <c r="M455" s="575">
        <v>0</v>
      </c>
      <c r="N455" s="572">
        <v>1</v>
      </c>
      <c r="O455" s="576">
        <v>1</v>
      </c>
      <c r="P455" s="575">
        <v>0</v>
      </c>
      <c r="Q455" s="577"/>
      <c r="R455" s="572">
        <v>1</v>
      </c>
      <c r="S455" s="577">
        <v>1</v>
      </c>
      <c r="T455" s="576">
        <v>1</v>
      </c>
      <c r="U455" s="578">
        <v>1</v>
      </c>
    </row>
    <row r="456" spans="1:21" ht="14.4" customHeight="1" x14ac:dyDescent="0.3">
      <c r="A456" s="571">
        <v>29</v>
      </c>
      <c r="B456" s="572" t="s">
        <v>486</v>
      </c>
      <c r="C456" s="572">
        <v>89301292</v>
      </c>
      <c r="D456" s="573" t="s">
        <v>1564</v>
      </c>
      <c r="E456" s="574" t="s">
        <v>780</v>
      </c>
      <c r="F456" s="572" t="s">
        <v>769</v>
      </c>
      <c r="G456" s="572" t="s">
        <v>1014</v>
      </c>
      <c r="H456" s="572" t="s">
        <v>487</v>
      </c>
      <c r="I456" s="572" t="s">
        <v>1015</v>
      </c>
      <c r="J456" s="572" t="s">
        <v>1016</v>
      </c>
      <c r="K456" s="572" t="s">
        <v>1017</v>
      </c>
      <c r="L456" s="575">
        <v>0</v>
      </c>
      <c r="M456" s="575">
        <v>0</v>
      </c>
      <c r="N456" s="572">
        <v>2</v>
      </c>
      <c r="O456" s="576">
        <v>1</v>
      </c>
      <c r="P456" s="575">
        <v>0</v>
      </c>
      <c r="Q456" s="577"/>
      <c r="R456" s="572">
        <v>1</v>
      </c>
      <c r="S456" s="577">
        <v>0.5</v>
      </c>
      <c r="T456" s="576">
        <v>0.5</v>
      </c>
      <c r="U456" s="578">
        <v>0.5</v>
      </c>
    </row>
    <row r="457" spans="1:21" ht="14.4" customHeight="1" x14ac:dyDescent="0.3">
      <c r="A457" s="571">
        <v>29</v>
      </c>
      <c r="B457" s="572" t="s">
        <v>486</v>
      </c>
      <c r="C457" s="572">
        <v>89301292</v>
      </c>
      <c r="D457" s="573" t="s">
        <v>1564</v>
      </c>
      <c r="E457" s="574" t="s">
        <v>780</v>
      </c>
      <c r="F457" s="572" t="s">
        <v>769</v>
      </c>
      <c r="G457" s="572" t="s">
        <v>840</v>
      </c>
      <c r="H457" s="572" t="s">
        <v>487</v>
      </c>
      <c r="I457" s="572" t="s">
        <v>596</v>
      </c>
      <c r="J457" s="572" t="s">
        <v>589</v>
      </c>
      <c r="K457" s="572" t="s">
        <v>841</v>
      </c>
      <c r="L457" s="575">
        <v>110.5</v>
      </c>
      <c r="M457" s="575">
        <v>221</v>
      </c>
      <c r="N457" s="572">
        <v>2</v>
      </c>
      <c r="O457" s="576">
        <v>1.5</v>
      </c>
      <c r="P457" s="575"/>
      <c r="Q457" s="577">
        <v>0</v>
      </c>
      <c r="R457" s="572"/>
      <c r="S457" s="577">
        <v>0</v>
      </c>
      <c r="T457" s="576"/>
      <c r="U457" s="578">
        <v>0</v>
      </c>
    </row>
    <row r="458" spans="1:21" ht="14.4" customHeight="1" x14ac:dyDescent="0.3">
      <c r="A458" s="571">
        <v>29</v>
      </c>
      <c r="B458" s="572" t="s">
        <v>486</v>
      </c>
      <c r="C458" s="572">
        <v>89301292</v>
      </c>
      <c r="D458" s="573" t="s">
        <v>1564</v>
      </c>
      <c r="E458" s="574" t="s">
        <v>780</v>
      </c>
      <c r="F458" s="572" t="s">
        <v>769</v>
      </c>
      <c r="G458" s="572" t="s">
        <v>840</v>
      </c>
      <c r="H458" s="572" t="s">
        <v>487</v>
      </c>
      <c r="I458" s="572" t="s">
        <v>845</v>
      </c>
      <c r="J458" s="572" t="s">
        <v>843</v>
      </c>
      <c r="K458" s="572" t="s">
        <v>846</v>
      </c>
      <c r="L458" s="575">
        <v>0</v>
      </c>
      <c r="M458" s="575">
        <v>0</v>
      </c>
      <c r="N458" s="572">
        <v>1</v>
      </c>
      <c r="O458" s="576">
        <v>0.5</v>
      </c>
      <c r="P458" s="575">
        <v>0</v>
      </c>
      <c r="Q458" s="577"/>
      <c r="R458" s="572">
        <v>1</v>
      </c>
      <c r="S458" s="577">
        <v>1</v>
      </c>
      <c r="T458" s="576">
        <v>0.5</v>
      </c>
      <c r="U458" s="578">
        <v>1</v>
      </c>
    </row>
    <row r="459" spans="1:21" ht="14.4" customHeight="1" x14ac:dyDescent="0.3">
      <c r="A459" s="571">
        <v>29</v>
      </c>
      <c r="B459" s="572" t="s">
        <v>486</v>
      </c>
      <c r="C459" s="572">
        <v>89301292</v>
      </c>
      <c r="D459" s="573" t="s">
        <v>1564</v>
      </c>
      <c r="E459" s="574" t="s">
        <v>780</v>
      </c>
      <c r="F459" s="572" t="s">
        <v>769</v>
      </c>
      <c r="G459" s="572" t="s">
        <v>1024</v>
      </c>
      <c r="H459" s="572" t="s">
        <v>686</v>
      </c>
      <c r="I459" s="572" t="s">
        <v>1025</v>
      </c>
      <c r="J459" s="572" t="s">
        <v>1026</v>
      </c>
      <c r="K459" s="572" t="s">
        <v>1027</v>
      </c>
      <c r="L459" s="575">
        <v>154.01</v>
      </c>
      <c r="M459" s="575">
        <v>462.03</v>
      </c>
      <c r="N459" s="572">
        <v>3</v>
      </c>
      <c r="O459" s="576">
        <v>2</v>
      </c>
      <c r="P459" s="575">
        <v>308.02</v>
      </c>
      <c r="Q459" s="577">
        <v>0.66666666666666663</v>
      </c>
      <c r="R459" s="572">
        <v>2</v>
      </c>
      <c r="S459" s="577">
        <v>0.66666666666666663</v>
      </c>
      <c r="T459" s="576">
        <v>1</v>
      </c>
      <c r="U459" s="578">
        <v>0.5</v>
      </c>
    </row>
    <row r="460" spans="1:21" ht="14.4" customHeight="1" x14ac:dyDescent="0.3">
      <c r="A460" s="571">
        <v>29</v>
      </c>
      <c r="B460" s="572" t="s">
        <v>486</v>
      </c>
      <c r="C460" s="572">
        <v>89301292</v>
      </c>
      <c r="D460" s="573" t="s">
        <v>1564</v>
      </c>
      <c r="E460" s="574" t="s">
        <v>780</v>
      </c>
      <c r="F460" s="572" t="s">
        <v>769</v>
      </c>
      <c r="G460" s="572" t="s">
        <v>1024</v>
      </c>
      <c r="H460" s="572" t="s">
        <v>686</v>
      </c>
      <c r="I460" s="572" t="s">
        <v>1487</v>
      </c>
      <c r="J460" s="572" t="s">
        <v>1488</v>
      </c>
      <c r="K460" s="572" t="s">
        <v>1489</v>
      </c>
      <c r="L460" s="575">
        <v>77.010000000000005</v>
      </c>
      <c r="M460" s="575">
        <v>77.010000000000005</v>
      </c>
      <c r="N460" s="572">
        <v>1</v>
      </c>
      <c r="O460" s="576">
        <v>1</v>
      </c>
      <c r="P460" s="575">
        <v>77.010000000000005</v>
      </c>
      <c r="Q460" s="577">
        <v>1</v>
      </c>
      <c r="R460" s="572">
        <v>1</v>
      </c>
      <c r="S460" s="577">
        <v>1</v>
      </c>
      <c r="T460" s="576">
        <v>1</v>
      </c>
      <c r="U460" s="578">
        <v>1</v>
      </c>
    </row>
    <row r="461" spans="1:21" ht="14.4" customHeight="1" x14ac:dyDescent="0.3">
      <c r="A461" s="571">
        <v>29</v>
      </c>
      <c r="B461" s="572" t="s">
        <v>486</v>
      </c>
      <c r="C461" s="572">
        <v>89301292</v>
      </c>
      <c r="D461" s="573" t="s">
        <v>1564</v>
      </c>
      <c r="E461" s="574" t="s">
        <v>780</v>
      </c>
      <c r="F461" s="572" t="s">
        <v>769</v>
      </c>
      <c r="G461" s="572" t="s">
        <v>851</v>
      </c>
      <c r="H461" s="572" t="s">
        <v>487</v>
      </c>
      <c r="I461" s="572" t="s">
        <v>852</v>
      </c>
      <c r="J461" s="572" t="s">
        <v>530</v>
      </c>
      <c r="K461" s="572" t="s">
        <v>836</v>
      </c>
      <c r="L461" s="575">
        <v>0</v>
      </c>
      <c r="M461" s="575">
        <v>0</v>
      </c>
      <c r="N461" s="572">
        <v>1</v>
      </c>
      <c r="O461" s="576">
        <v>1</v>
      </c>
      <c r="P461" s="575">
        <v>0</v>
      </c>
      <c r="Q461" s="577"/>
      <c r="R461" s="572">
        <v>1</v>
      </c>
      <c r="S461" s="577">
        <v>1</v>
      </c>
      <c r="T461" s="576">
        <v>1</v>
      </c>
      <c r="U461" s="578">
        <v>1</v>
      </c>
    </row>
    <row r="462" spans="1:21" ht="14.4" customHeight="1" x14ac:dyDescent="0.3">
      <c r="A462" s="571">
        <v>29</v>
      </c>
      <c r="B462" s="572" t="s">
        <v>486</v>
      </c>
      <c r="C462" s="572">
        <v>89301292</v>
      </c>
      <c r="D462" s="573" t="s">
        <v>1564</v>
      </c>
      <c r="E462" s="574" t="s">
        <v>780</v>
      </c>
      <c r="F462" s="572" t="s">
        <v>769</v>
      </c>
      <c r="G462" s="572" t="s">
        <v>853</v>
      </c>
      <c r="H462" s="572" t="s">
        <v>487</v>
      </c>
      <c r="I462" s="572" t="s">
        <v>697</v>
      </c>
      <c r="J462" s="572" t="s">
        <v>698</v>
      </c>
      <c r="K462" s="572" t="s">
        <v>854</v>
      </c>
      <c r="L462" s="575">
        <v>38.65</v>
      </c>
      <c r="M462" s="575">
        <v>1198.1499999999996</v>
      </c>
      <c r="N462" s="572">
        <v>31</v>
      </c>
      <c r="O462" s="576">
        <v>25.5</v>
      </c>
      <c r="P462" s="575">
        <v>695.69999999999993</v>
      </c>
      <c r="Q462" s="577">
        <v>0.58064516129032273</v>
      </c>
      <c r="R462" s="572">
        <v>18</v>
      </c>
      <c r="S462" s="577">
        <v>0.58064516129032262</v>
      </c>
      <c r="T462" s="576">
        <v>13.5</v>
      </c>
      <c r="U462" s="578">
        <v>0.52941176470588236</v>
      </c>
    </row>
    <row r="463" spans="1:21" ht="14.4" customHeight="1" x14ac:dyDescent="0.3">
      <c r="A463" s="571">
        <v>29</v>
      </c>
      <c r="B463" s="572" t="s">
        <v>486</v>
      </c>
      <c r="C463" s="572">
        <v>89301292</v>
      </c>
      <c r="D463" s="573" t="s">
        <v>1564</v>
      </c>
      <c r="E463" s="574" t="s">
        <v>780</v>
      </c>
      <c r="F463" s="572" t="s">
        <v>769</v>
      </c>
      <c r="G463" s="572" t="s">
        <v>1372</v>
      </c>
      <c r="H463" s="572" t="s">
        <v>487</v>
      </c>
      <c r="I463" s="572" t="s">
        <v>1490</v>
      </c>
      <c r="J463" s="572" t="s">
        <v>1491</v>
      </c>
      <c r="K463" s="572" t="s">
        <v>1492</v>
      </c>
      <c r="L463" s="575">
        <v>30.65</v>
      </c>
      <c r="M463" s="575">
        <v>30.65</v>
      </c>
      <c r="N463" s="572">
        <v>1</v>
      </c>
      <c r="O463" s="576">
        <v>0.5</v>
      </c>
      <c r="P463" s="575">
        <v>30.65</v>
      </c>
      <c r="Q463" s="577">
        <v>1</v>
      </c>
      <c r="R463" s="572">
        <v>1</v>
      </c>
      <c r="S463" s="577">
        <v>1</v>
      </c>
      <c r="T463" s="576">
        <v>0.5</v>
      </c>
      <c r="U463" s="578">
        <v>1</v>
      </c>
    </row>
    <row r="464" spans="1:21" ht="14.4" customHeight="1" x14ac:dyDescent="0.3">
      <c r="A464" s="571">
        <v>29</v>
      </c>
      <c r="B464" s="572" t="s">
        <v>486</v>
      </c>
      <c r="C464" s="572">
        <v>89301292</v>
      </c>
      <c r="D464" s="573" t="s">
        <v>1564</v>
      </c>
      <c r="E464" s="574" t="s">
        <v>780</v>
      </c>
      <c r="F464" s="572" t="s">
        <v>769</v>
      </c>
      <c r="G464" s="572" t="s">
        <v>1493</v>
      </c>
      <c r="H464" s="572" t="s">
        <v>487</v>
      </c>
      <c r="I464" s="572" t="s">
        <v>674</v>
      </c>
      <c r="J464" s="572" t="s">
        <v>675</v>
      </c>
      <c r="K464" s="572" t="s">
        <v>1494</v>
      </c>
      <c r="L464" s="575">
        <v>0</v>
      </c>
      <c r="M464" s="575">
        <v>0</v>
      </c>
      <c r="N464" s="572">
        <v>1</v>
      </c>
      <c r="O464" s="576">
        <v>1</v>
      </c>
      <c r="P464" s="575"/>
      <c r="Q464" s="577"/>
      <c r="R464" s="572"/>
      <c r="S464" s="577">
        <v>0</v>
      </c>
      <c r="T464" s="576"/>
      <c r="U464" s="578">
        <v>0</v>
      </c>
    </row>
    <row r="465" spans="1:21" ht="14.4" customHeight="1" x14ac:dyDescent="0.3">
      <c r="A465" s="571">
        <v>29</v>
      </c>
      <c r="B465" s="572" t="s">
        <v>486</v>
      </c>
      <c r="C465" s="572">
        <v>89301292</v>
      </c>
      <c r="D465" s="573" t="s">
        <v>1564</v>
      </c>
      <c r="E465" s="574" t="s">
        <v>780</v>
      </c>
      <c r="F465" s="572" t="s">
        <v>769</v>
      </c>
      <c r="G465" s="572" t="s">
        <v>855</v>
      </c>
      <c r="H465" s="572" t="s">
        <v>686</v>
      </c>
      <c r="I465" s="572" t="s">
        <v>1495</v>
      </c>
      <c r="J465" s="572" t="s">
        <v>857</v>
      </c>
      <c r="K465" s="572" t="s">
        <v>1496</v>
      </c>
      <c r="L465" s="575">
        <v>356.47</v>
      </c>
      <c r="M465" s="575">
        <v>356.47</v>
      </c>
      <c r="N465" s="572">
        <v>1</v>
      </c>
      <c r="O465" s="576">
        <v>0.5</v>
      </c>
      <c r="P465" s="575">
        <v>356.47</v>
      </c>
      <c r="Q465" s="577">
        <v>1</v>
      </c>
      <c r="R465" s="572">
        <v>1</v>
      </c>
      <c r="S465" s="577">
        <v>1</v>
      </c>
      <c r="T465" s="576">
        <v>0.5</v>
      </c>
      <c r="U465" s="578">
        <v>1</v>
      </c>
    </row>
    <row r="466" spans="1:21" ht="14.4" customHeight="1" x14ac:dyDescent="0.3">
      <c r="A466" s="571">
        <v>29</v>
      </c>
      <c r="B466" s="572" t="s">
        <v>486</v>
      </c>
      <c r="C466" s="572">
        <v>89301292</v>
      </c>
      <c r="D466" s="573" t="s">
        <v>1564</v>
      </c>
      <c r="E466" s="574" t="s">
        <v>780</v>
      </c>
      <c r="F466" s="572" t="s">
        <v>769</v>
      </c>
      <c r="G466" s="572" t="s">
        <v>855</v>
      </c>
      <c r="H466" s="572" t="s">
        <v>487</v>
      </c>
      <c r="I466" s="572" t="s">
        <v>1497</v>
      </c>
      <c r="J466" s="572" t="s">
        <v>1498</v>
      </c>
      <c r="K466" s="572" t="s">
        <v>1496</v>
      </c>
      <c r="L466" s="575">
        <v>356.47</v>
      </c>
      <c r="M466" s="575">
        <v>1069.4100000000001</v>
      </c>
      <c r="N466" s="572">
        <v>3</v>
      </c>
      <c r="O466" s="576">
        <v>3</v>
      </c>
      <c r="P466" s="575">
        <v>356.47</v>
      </c>
      <c r="Q466" s="577">
        <v>0.33333333333333331</v>
      </c>
      <c r="R466" s="572">
        <v>1</v>
      </c>
      <c r="S466" s="577">
        <v>0.33333333333333331</v>
      </c>
      <c r="T466" s="576">
        <v>1</v>
      </c>
      <c r="U466" s="578">
        <v>0.33333333333333331</v>
      </c>
    </row>
    <row r="467" spans="1:21" ht="14.4" customHeight="1" x14ac:dyDescent="0.3">
      <c r="A467" s="571">
        <v>29</v>
      </c>
      <c r="B467" s="572" t="s">
        <v>486</v>
      </c>
      <c r="C467" s="572">
        <v>89301292</v>
      </c>
      <c r="D467" s="573" t="s">
        <v>1564</v>
      </c>
      <c r="E467" s="574" t="s">
        <v>780</v>
      </c>
      <c r="F467" s="572" t="s">
        <v>769</v>
      </c>
      <c r="G467" s="572" t="s">
        <v>1499</v>
      </c>
      <c r="H467" s="572" t="s">
        <v>487</v>
      </c>
      <c r="I467" s="572" t="s">
        <v>1500</v>
      </c>
      <c r="J467" s="572" t="s">
        <v>1501</v>
      </c>
      <c r="K467" s="572" t="s">
        <v>1502</v>
      </c>
      <c r="L467" s="575">
        <v>65.89</v>
      </c>
      <c r="M467" s="575">
        <v>131.78</v>
      </c>
      <c r="N467" s="572">
        <v>2</v>
      </c>
      <c r="O467" s="576">
        <v>1</v>
      </c>
      <c r="P467" s="575">
        <v>65.89</v>
      </c>
      <c r="Q467" s="577">
        <v>0.5</v>
      </c>
      <c r="R467" s="572">
        <v>1</v>
      </c>
      <c r="S467" s="577">
        <v>0.5</v>
      </c>
      <c r="T467" s="576">
        <v>0.5</v>
      </c>
      <c r="U467" s="578">
        <v>0.5</v>
      </c>
    </row>
    <row r="468" spans="1:21" ht="14.4" customHeight="1" x14ac:dyDescent="0.3">
      <c r="A468" s="571">
        <v>29</v>
      </c>
      <c r="B468" s="572" t="s">
        <v>486</v>
      </c>
      <c r="C468" s="572">
        <v>89301292</v>
      </c>
      <c r="D468" s="573" t="s">
        <v>1564</v>
      </c>
      <c r="E468" s="574" t="s">
        <v>780</v>
      </c>
      <c r="F468" s="572" t="s">
        <v>769</v>
      </c>
      <c r="G468" s="572" t="s">
        <v>1503</v>
      </c>
      <c r="H468" s="572" t="s">
        <v>686</v>
      </c>
      <c r="I468" s="572" t="s">
        <v>1504</v>
      </c>
      <c r="J468" s="572" t="s">
        <v>1505</v>
      </c>
      <c r="K468" s="572" t="s">
        <v>1506</v>
      </c>
      <c r="L468" s="575">
        <v>215.56</v>
      </c>
      <c r="M468" s="575">
        <v>215.56</v>
      </c>
      <c r="N468" s="572">
        <v>1</v>
      </c>
      <c r="O468" s="576">
        <v>0.5</v>
      </c>
      <c r="P468" s="575">
        <v>215.56</v>
      </c>
      <c r="Q468" s="577">
        <v>1</v>
      </c>
      <c r="R468" s="572">
        <v>1</v>
      </c>
      <c r="S468" s="577">
        <v>1</v>
      </c>
      <c r="T468" s="576">
        <v>0.5</v>
      </c>
      <c r="U468" s="578">
        <v>1</v>
      </c>
    </row>
    <row r="469" spans="1:21" ht="14.4" customHeight="1" x14ac:dyDescent="0.3">
      <c r="A469" s="571">
        <v>29</v>
      </c>
      <c r="B469" s="572" t="s">
        <v>486</v>
      </c>
      <c r="C469" s="572">
        <v>89301292</v>
      </c>
      <c r="D469" s="573" t="s">
        <v>1564</v>
      </c>
      <c r="E469" s="574" t="s">
        <v>780</v>
      </c>
      <c r="F469" s="572" t="s">
        <v>769</v>
      </c>
      <c r="G469" s="572" t="s">
        <v>859</v>
      </c>
      <c r="H469" s="572" t="s">
        <v>686</v>
      </c>
      <c r="I469" s="572" t="s">
        <v>860</v>
      </c>
      <c r="J469" s="572" t="s">
        <v>861</v>
      </c>
      <c r="K469" s="572" t="s">
        <v>862</v>
      </c>
      <c r="L469" s="575">
        <v>22.09</v>
      </c>
      <c r="M469" s="575">
        <v>198.81</v>
      </c>
      <c r="N469" s="572">
        <v>9</v>
      </c>
      <c r="O469" s="576">
        <v>4</v>
      </c>
      <c r="P469" s="575">
        <v>132.54</v>
      </c>
      <c r="Q469" s="577">
        <v>0.66666666666666663</v>
      </c>
      <c r="R469" s="572">
        <v>6</v>
      </c>
      <c r="S469" s="577">
        <v>0.66666666666666663</v>
      </c>
      <c r="T469" s="576">
        <v>3</v>
      </c>
      <c r="U469" s="578">
        <v>0.75</v>
      </c>
    </row>
    <row r="470" spans="1:21" ht="14.4" customHeight="1" x14ac:dyDescent="0.3">
      <c r="A470" s="571">
        <v>29</v>
      </c>
      <c r="B470" s="572" t="s">
        <v>486</v>
      </c>
      <c r="C470" s="572">
        <v>89301292</v>
      </c>
      <c r="D470" s="573" t="s">
        <v>1564</v>
      </c>
      <c r="E470" s="574" t="s">
        <v>780</v>
      </c>
      <c r="F470" s="572" t="s">
        <v>769</v>
      </c>
      <c r="G470" s="572" t="s">
        <v>863</v>
      </c>
      <c r="H470" s="572" t="s">
        <v>487</v>
      </c>
      <c r="I470" s="572" t="s">
        <v>701</v>
      </c>
      <c r="J470" s="572" t="s">
        <v>702</v>
      </c>
      <c r="K470" s="572" t="s">
        <v>703</v>
      </c>
      <c r="L470" s="575">
        <v>120.37</v>
      </c>
      <c r="M470" s="575">
        <v>601.85</v>
      </c>
      <c r="N470" s="572">
        <v>5</v>
      </c>
      <c r="O470" s="576">
        <v>4.5</v>
      </c>
      <c r="P470" s="575">
        <v>481.48</v>
      </c>
      <c r="Q470" s="577">
        <v>0.8</v>
      </c>
      <c r="R470" s="572">
        <v>4</v>
      </c>
      <c r="S470" s="577">
        <v>0.8</v>
      </c>
      <c r="T470" s="576">
        <v>4</v>
      </c>
      <c r="U470" s="578">
        <v>0.88888888888888884</v>
      </c>
    </row>
    <row r="471" spans="1:21" ht="14.4" customHeight="1" x14ac:dyDescent="0.3">
      <c r="A471" s="571">
        <v>29</v>
      </c>
      <c r="B471" s="572" t="s">
        <v>486</v>
      </c>
      <c r="C471" s="572">
        <v>89301292</v>
      </c>
      <c r="D471" s="573" t="s">
        <v>1564</v>
      </c>
      <c r="E471" s="574" t="s">
        <v>780</v>
      </c>
      <c r="F471" s="572" t="s">
        <v>769</v>
      </c>
      <c r="G471" s="572" t="s">
        <v>864</v>
      </c>
      <c r="H471" s="572" t="s">
        <v>686</v>
      </c>
      <c r="I471" s="572" t="s">
        <v>865</v>
      </c>
      <c r="J471" s="572" t="s">
        <v>866</v>
      </c>
      <c r="K471" s="572" t="s">
        <v>867</v>
      </c>
      <c r="L471" s="575">
        <v>468.96</v>
      </c>
      <c r="M471" s="575">
        <v>1406.8799999999999</v>
      </c>
      <c r="N471" s="572">
        <v>3</v>
      </c>
      <c r="O471" s="576">
        <v>2.5</v>
      </c>
      <c r="P471" s="575">
        <v>468.96</v>
      </c>
      <c r="Q471" s="577">
        <v>0.33333333333333337</v>
      </c>
      <c r="R471" s="572">
        <v>1</v>
      </c>
      <c r="S471" s="577">
        <v>0.33333333333333331</v>
      </c>
      <c r="T471" s="576">
        <v>1</v>
      </c>
      <c r="U471" s="578">
        <v>0.4</v>
      </c>
    </row>
    <row r="472" spans="1:21" ht="14.4" customHeight="1" x14ac:dyDescent="0.3">
      <c r="A472" s="571">
        <v>29</v>
      </c>
      <c r="B472" s="572" t="s">
        <v>486</v>
      </c>
      <c r="C472" s="572">
        <v>89301292</v>
      </c>
      <c r="D472" s="573" t="s">
        <v>1564</v>
      </c>
      <c r="E472" s="574" t="s">
        <v>780</v>
      </c>
      <c r="F472" s="572" t="s">
        <v>769</v>
      </c>
      <c r="G472" s="572" t="s">
        <v>864</v>
      </c>
      <c r="H472" s="572" t="s">
        <v>686</v>
      </c>
      <c r="I472" s="572" t="s">
        <v>868</v>
      </c>
      <c r="J472" s="572" t="s">
        <v>866</v>
      </c>
      <c r="K472" s="572" t="s">
        <v>869</v>
      </c>
      <c r="L472" s="575">
        <v>625.29</v>
      </c>
      <c r="M472" s="575">
        <v>2501.16</v>
      </c>
      <c r="N472" s="572">
        <v>4</v>
      </c>
      <c r="O472" s="576">
        <v>2</v>
      </c>
      <c r="P472" s="575">
        <v>1875.87</v>
      </c>
      <c r="Q472" s="577">
        <v>0.75</v>
      </c>
      <c r="R472" s="572">
        <v>3</v>
      </c>
      <c r="S472" s="577">
        <v>0.75</v>
      </c>
      <c r="T472" s="576">
        <v>1.5</v>
      </c>
      <c r="U472" s="578">
        <v>0.75</v>
      </c>
    </row>
    <row r="473" spans="1:21" ht="14.4" customHeight="1" x14ac:dyDescent="0.3">
      <c r="A473" s="571">
        <v>29</v>
      </c>
      <c r="B473" s="572" t="s">
        <v>486</v>
      </c>
      <c r="C473" s="572">
        <v>89301292</v>
      </c>
      <c r="D473" s="573" t="s">
        <v>1564</v>
      </c>
      <c r="E473" s="574" t="s">
        <v>780</v>
      </c>
      <c r="F473" s="572" t="s">
        <v>769</v>
      </c>
      <c r="G473" s="572" t="s">
        <v>864</v>
      </c>
      <c r="H473" s="572" t="s">
        <v>686</v>
      </c>
      <c r="I473" s="572" t="s">
        <v>870</v>
      </c>
      <c r="J473" s="572" t="s">
        <v>866</v>
      </c>
      <c r="K473" s="572" t="s">
        <v>871</v>
      </c>
      <c r="L473" s="575">
        <v>937.93</v>
      </c>
      <c r="M473" s="575">
        <v>2813.79</v>
      </c>
      <c r="N473" s="572">
        <v>3</v>
      </c>
      <c r="O473" s="576">
        <v>2</v>
      </c>
      <c r="P473" s="575">
        <v>1875.86</v>
      </c>
      <c r="Q473" s="577">
        <v>0.66666666666666663</v>
      </c>
      <c r="R473" s="572">
        <v>2</v>
      </c>
      <c r="S473" s="577">
        <v>0.66666666666666663</v>
      </c>
      <c r="T473" s="576">
        <v>1.5</v>
      </c>
      <c r="U473" s="578">
        <v>0.75</v>
      </c>
    </row>
    <row r="474" spans="1:21" ht="14.4" customHeight="1" x14ac:dyDescent="0.3">
      <c r="A474" s="571">
        <v>29</v>
      </c>
      <c r="B474" s="572" t="s">
        <v>486</v>
      </c>
      <c r="C474" s="572">
        <v>89301292</v>
      </c>
      <c r="D474" s="573" t="s">
        <v>1564</v>
      </c>
      <c r="E474" s="574" t="s">
        <v>780</v>
      </c>
      <c r="F474" s="572" t="s">
        <v>769</v>
      </c>
      <c r="G474" s="572" t="s">
        <v>864</v>
      </c>
      <c r="H474" s="572" t="s">
        <v>686</v>
      </c>
      <c r="I474" s="572" t="s">
        <v>872</v>
      </c>
      <c r="J474" s="572" t="s">
        <v>866</v>
      </c>
      <c r="K474" s="572" t="s">
        <v>873</v>
      </c>
      <c r="L474" s="575">
        <v>1166.47</v>
      </c>
      <c r="M474" s="575">
        <v>1166.47</v>
      </c>
      <c r="N474" s="572">
        <v>1</v>
      </c>
      <c r="O474" s="576">
        <v>1</v>
      </c>
      <c r="P474" s="575"/>
      <c r="Q474" s="577">
        <v>0</v>
      </c>
      <c r="R474" s="572"/>
      <c r="S474" s="577">
        <v>0</v>
      </c>
      <c r="T474" s="576"/>
      <c r="U474" s="578">
        <v>0</v>
      </c>
    </row>
    <row r="475" spans="1:21" ht="14.4" customHeight="1" x14ac:dyDescent="0.3">
      <c r="A475" s="571">
        <v>29</v>
      </c>
      <c r="B475" s="572" t="s">
        <v>486</v>
      </c>
      <c r="C475" s="572">
        <v>89301292</v>
      </c>
      <c r="D475" s="573" t="s">
        <v>1564</v>
      </c>
      <c r="E475" s="574" t="s">
        <v>780</v>
      </c>
      <c r="F475" s="572" t="s">
        <v>769</v>
      </c>
      <c r="G475" s="572" t="s">
        <v>864</v>
      </c>
      <c r="H475" s="572" t="s">
        <v>686</v>
      </c>
      <c r="I475" s="572" t="s">
        <v>1383</v>
      </c>
      <c r="J475" s="572" t="s">
        <v>1036</v>
      </c>
      <c r="K475" s="572" t="s">
        <v>871</v>
      </c>
      <c r="L475" s="575">
        <v>1749.69</v>
      </c>
      <c r="M475" s="575">
        <v>1749.69</v>
      </c>
      <c r="N475" s="572">
        <v>1</v>
      </c>
      <c r="O475" s="576">
        <v>0.5</v>
      </c>
      <c r="P475" s="575"/>
      <c r="Q475" s="577">
        <v>0</v>
      </c>
      <c r="R475" s="572"/>
      <c r="S475" s="577">
        <v>0</v>
      </c>
      <c r="T475" s="576"/>
      <c r="U475" s="578">
        <v>0</v>
      </c>
    </row>
    <row r="476" spans="1:21" ht="14.4" customHeight="1" x14ac:dyDescent="0.3">
      <c r="A476" s="571">
        <v>29</v>
      </c>
      <c r="B476" s="572" t="s">
        <v>486</v>
      </c>
      <c r="C476" s="572">
        <v>89301292</v>
      </c>
      <c r="D476" s="573" t="s">
        <v>1564</v>
      </c>
      <c r="E476" s="574" t="s">
        <v>780</v>
      </c>
      <c r="F476" s="572" t="s">
        <v>769</v>
      </c>
      <c r="G476" s="572" t="s">
        <v>864</v>
      </c>
      <c r="H476" s="572" t="s">
        <v>686</v>
      </c>
      <c r="I476" s="572" t="s">
        <v>1035</v>
      </c>
      <c r="J476" s="572" t="s">
        <v>1036</v>
      </c>
      <c r="K476" s="572" t="s">
        <v>873</v>
      </c>
      <c r="L476" s="575">
        <v>2332.92</v>
      </c>
      <c r="M476" s="575">
        <v>2332.92</v>
      </c>
      <c r="N476" s="572">
        <v>1</v>
      </c>
      <c r="O476" s="576">
        <v>0.5</v>
      </c>
      <c r="P476" s="575"/>
      <c r="Q476" s="577">
        <v>0</v>
      </c>
      <c r="R476" s="572"/>
      <c r="S476" s="577">
        <v>0</v>
      </c>
      <c r="T476" s="576"/>
      <c r="U476" s="578">
        <v>0</v>
      </c>
    </row>
    <row r="477" spans="1:21" ht="14.4" customHeight="1" x14ac:dyDescent="0.3">
      <c r="A477" s="571">
        <v>29</v>
      </c>
      <c r="B477" s="572" t="s">
        <v>486</v>
      </c>
      <c r="C477" s="572">
        <v>89301292</v>
      </c>
      <c r="D477" s="573" t="s">
        <v>1564</v>
      </c>
      <c r="E477" s="574" t="s">
        <v>780</v>
      </c>
      <c r="F477" s="572" t="s">
        <v>769</v>
      </c>
      <c r="G477" s="572" t="s">
        <v>874</v>
      </c>
      <c r="H477" s="572" t="s">
        <v>686</v>
      </c>
      <c r="I477" s="572" t="s">
        <v>875</v>
      </c>
      <c r="J477" s="572" t="s">
        <v>876</v>
      </c>
      <c r="K477" s="572" t="s">
        <v>877</v>
      </c>
      <c r="L477" s="575">
        <v>96.63</v>
      </c>
      <c r="M477" s="575">
        <v>289.89</v>
      </c>
      <c r="N477" s="572">
        <v>3</v>
      </c>
      <c r="O477" s="576">
        <v>1.5</v>
      </c>
      <c r="P477" s="575">
        <v>193.26</v>
      </c>
      <c r="Q477" s="577">
        <v>0.66666666666666663</v>
      </c>
      <c r="R477" s="572">
        <v>2</v>
      </c>
      <c r="S477" s="577">
        <v>0.66666666666666663</v>
      </c>
      <c r="T477" s="576">
        <v>1</v>
      </c>
      <c r="U477" s="578">
        <v>0.66666666666666663</v>
      </c>
    </row>
    <row r="478" spans="1:21" ht="14.4" customHeight="1" x14ac:dyDescent="0.3">
      <c r="A478" s="571">
        <v>29</v>
      </c>
      <c r="B478" s="572" t="s">
        <v>486</v>
      </c>
      <c r="C478" s="572">
        <v>89301292</v>
      </c>
      <c r="D478" s="573" t="s">
        <v>1564</v>
      </c>
      <c r="E478" s="574" t="s">
        <v>780</v>
      </c>
      <c r="F478" s="572" t="s">
        <v>769</v>
      </c>
      <c r="G478" s="572" t="s">
        <v>874</v>
      </c>
      <c r="H478" s="572" t="s">
        <v>686</v>
      </c>
      <c r="I478" s="572" t="s">
        <v>875</v>
      </c>
      <c r="J478" s="572" t="s">
        <v>876</v>
      </c>
      <c r="K478" s="572" t="s">
        <v>877</v>
      </c>
      <c r="L478" s="575">
        <v>59.55</v>
      </c>
      <c r="M478" s="575">
        <v>119.1</v>
      </c>
      <c r="N478" s="572">
        <v>2</v>
      </c>
      <c r="O478" s="576">
        <v>1</v>
      </c>
      <c r="P478" s="575">
        <v>119.1</v>
      </c>
      <c r="Q478" s="577">
        <v>1</v>
      </c>
      <c r="R478" s="572">
        <v>2</v>
      </c>
      <c r="S478" s="577">
        <v>1</v>
      </c>
      <c r="T478" s="576">
        <v>1</v>
      </c>
      <c r="U478" s="578">
        <v>1</v>
      </c>
    </row>
    <row r="479" spans="1:21" ht="14.4" customHeight="1" x14ac:dyDescent="0.3">
      <c r="A479" s="571">
        <v>29</v>
      </c>
      <c r="B479" s="572" t="s">
        <v>486</v>
      </c>
      <c r="C479" s="572">
        <v>89301292</v>
      </c>
      <c r="D479" s="573" t="s">
        <v>1564</v>
      </c>
      <c r="E479" s="574" t="s">
        <v>780</v>
      </c>
      <c r="F479" s="572" t="s">
        <v>769</v>
      </c>
      <c r="G479" s="572" t="s">
        <v>874</v>
      </c>
      <c r="H479" s="572" t="s">
        <v>686</v>
      </c>
      <c r="I479" s="572" t="s">
        <v>1507</v>
      </c>
      <c r="J479" s="572" t="s">
        <v>876</v>
      </c>
      <c r="K479" s="572" t="s">
        <v>1508</v>
      </c>
      <c r="L479" s="575">
        <v>193.26</v>
      </c>
      <c r="M479" s="575">
        <v>193.26</v>
      </c>
      <c r="N479" s="572">
        <v>1</v>
      </c>
      <c r="O479" s="576">
        <v>0.5</v>
      </c>
      <c r="P479" s="575">
        <v>193.26</v>
      </c>
      <c r="Q479" s="577">
        <v>1</v>
      </c>
      <c r="R479" s="572">
        <v>1</v>
      </c>
      <c r="S479" s="577">
        <v>1</v>
      </c>
      <c r="T479" s="576">
        <v>0.5</v>
      </c>
      <c r="U479" s="578">
        <v>1</v>
      </c>
    </row>
    <row r="480" spans="1:21" ht="14.4" customHeight="1" x14ac:dyDescent="0.3">
      <c r="A480" s="571">
        <v>29</v>
      </c>
      <c r="B480" s="572" t="s">
        <v>486</v>
      </c>
      <c r="C480" s="572">
        <v>89301292</v>
      </c>
      <c r="D480" s="573" t="s">
        <v>1564</v>
      </c>
      <c r="E480" s="574" t="s">
        <v>780</v>
      </c>
      <c r="F480" s="572" t="s">
        <v>769</v>
      </c>
      <c r="G480" s="572" t="s">
        <v>874</v>
      </c>
      <c r="H480" s="572" t="s">
        <v>487</v>
      </c>
      <c r="I480" s="572" t="s">
        <v>1248</v>
      </c>
      <c r="J480" s="572" t="s">
        <v>876</v>
      </c>
      <c r="K480" s="572" t="s">
        <v>1249</v>
      </c>
      <c r="L480" s="575">
        <v>96.63</v>
      </c>
      <c r="M480" s="575">
        <v>96.63</v>
      </c>
      <c r="N480" s="572">
        <v>1</v>
      </c>
      <c r="O480" s="576">
        <v>0.5</v>
      </c>
      <c r="P480" s="575"/>
      <c r="Q480" s="577">
        <v>0</v>
      </c>
      <c r="R480" s="572"/>
      <c r="S480" s="577">
        <v>0</v>
      </c>
      <c r="T480" s="576"/>
      <c r="U480" s="578">
        <v>0</v>
      </c>
    </row>
    <row r="481" spans="1:21" ht="14.4" customHeight="1" x14ac:dyDescent="0.3">
      <c r="A481" s="571">
        <v>29</v>
      </c>
      <c r="B481" s="572" t="s">
        <v>486</v>
      </c>
      <c r="C481" s="572">
        <v>89301292</v>
      </c>
      <c r="D481" s="573" t="s">
        <v>1564</v>
      </c>
      <c r="E481" s="574" t="s">
        <v>780</v>
      </c>
      <c r="F481" s="572" t="s">
        <v>769</v>
      </c>
      <c r="G481" s="572" t="s">
        <v>874</v>
      </c>
      <c r="H481" s="572" t="s">
        <v>487</v>
      </c>
      <c r="I481" s="572" t="s">
        <v>1248</v>
      </c>
      <c r="J481" s="572" t="s">
        <v>876</v>
      </c>
      <c r="K481" s="572" t="s">
        <v>1249</v>
      </c>
      <c r="L481" s="575">
        <v>59.55</v>
      </c>
      <c r="M481" s="575">
        <v>59.55</v>
      </c>
      <c r="N481" s="572">
        <v>1</v>
      </c>
      <c r="O481" s="576">
        <v>1</v>
      </c>
      <c r="P481" s="575"/>
      <c r="Q481" s="577">
        <v>0</v>
      </c>
      <c r="R481" s="572"/>
      <c r="S481" s="577">
        <v>0</v>
      </c>
      <c r="T481" s="576"/>
      <c r="U481" s="578">
        <v>0</v>
      </c>
    </row>
    <row r="482" spans="1:21" ht="14.4" customHeight="1" x14ac:dyDescent="0.3">
      <c r="A482" s="571">
        <v>29</v>
      </c>
      <c r="B482" s="572" t="s">
        <v>486</v>
      </c>
      <c r="C482" s="572">
        <v>89301292</v>
      </c>
      <c r="D482" s="573" t="s">
        <v>1564</v>
      </c>
      <c r="E482" s="574" t="s">
        <v>780</v>
      </c>
      <c r="F482" s="572" t="s">
        <v>769</v>
      </c>
      <c r="G482" s="572" t="s">
        <v>1509</v>
      </c>
      <c r="H482" s="572" t="s">
        <v>487</v>
      </c>
      <c r="I482" s="572" t="s">
        <v>1510</v>
      </c>
      <c r="J482" s="572" t="s">
        <v>1511</v>
      </c>
      <c r="K482" s="572" t="s">
        <v>1512</v>
      </c>
      <c r="L482" s="575">
        <v>85.11</v>
      </c>
      <c r="M482" s="575">
        <v>85.11</v>
      </c>
      <c r="N482" s="572">
        <v>1</v>
      </c>
      <c r="O482" s="576">
        <v>0.5</v>
      </c>
      <c r="P482" s="575">
        <v>85.11</v>
      </c>
      <c r="Q482" s="577">
        <v>1</v>
      </c>
      <c r="R482" s="572">
        <v>1</v>
      </c>
      <c r="S482" s="577">
        <v>1</v>
      </c>
      <c r="T482" s="576">
        <v>0.5</v>
      </c>
      <c r="U482" s="578">
        <v>1</v>
      </c>
    </row>
    <row r="483" spans="1:21" ht="14.4" customHeight="1" x14ac:dyDescent="0.3">
      <c r="A483" s="571">
        <v>29</v>
      </c>
      <c r="B483" s="572" t="s">
        <v>486</v>
      </c>
      <c r="C483" s="572">
        <v>89301292</v>
      </c>
      <c r="D483" s="573" t="s">
        <v>1564</v>
      </c>
      <c r="E483" s="574" t="s">
        <v>780</v>
      </c>
      <c r="F483" s="572" t="s">
        <v>769</v>
      </c>
      <c r="G483" s="572" t="s">
        <v>1513</v>
      </c>
      <c r="H483" s="572" t="s">
        <v>487</v>
      </c>
      <c r="I483" s="572" t="s">
        <v>1514</v>
      </c>
      <c r="J483" s="572" t="s">
        <v>1515</v>
      </c>
      <c r="K483" s="572" t="s">
        <v>1516</v>
      </c>
      <c r="L483" s="575">
        <v>152.6</v>
      </c>
      <c r="M483" s="575">
        <v>152.6</v>
      </c>
      <c r="N483" s="572">
        <v>1</v>
      </c>
      <c r="O483" s="576">
        <v>0.5</v>
      </c>
      <c r="P483" s="575">
        <v>152.6</v>
      </c>
      <c r="Q483" s="577">
        <v>1</v>
      </c>
      <c r="R483" s="572">
        <v>1</v>
      </c>
      <c r="S483" s="577">
        <v>1</v>
      </c>
      <c r="T483" s="576">
        <v>0.5</v>
      </c>
      <c r="U483" s="578">
        <v>1</v>
      </c>
    </row>
    <row r="484" spans="1:21" ht="14.4" customHeight="1" x14ac:dyDescent="0.3">
      <c r="A484" s="571">
        <v>29</v>
      </c>
      <c r="B484" s="572" t="s">
        <v>486</v>
      </c>
      <c r="C484" s="572">
        <v>89301292</v>
      </c>
      <c r="D484" s="573" t="s">
        <v>1564</v>
      </c>
      <c r="E484" s="574" t="s">
        <v>780</v>
      </c>
      <c r="F484" s="572" t="s">
        <v>769</v>
      </c>
      <c r="G484" s="572" t="s">
        <v>1517</v>
      </c>
      <c r="H484" s="572" t="s">
        <v>487</v>
      </c>
      <c r="I484" s="572" t="s">
        <v>1518</v>
      </c>
      <c r="J484" s="572" t="s">
        <v>1519</v>
      </c>
      <c r="K484" s="572" t="s">
        <v>884</v>
      </c>
      <c r="L484" s="575">
        <v>0</v>
      </c>
      <c r="M484" s="575">
        <v>0</v>
      </c>
      <c r="N484" s="572">
        <v>3</v>
      </c>
      <c r="O484" s="576">
        <v>1.5</v>
      </c>
      <c r="P484" s="575">
        <v>0</v>
      </c>
      <c r="Q484" s="577"/>
      <c r="R484" s="572">
        <v>2</v>
      </c>
      <c r="S484" s="577">
        <v>0.66666666666666663</v>
      </c>
      <c r="T484" s="576">
        <v>0.5</v>
      </c>
      <c r="U484" s="578">
        <v>0.33333333333333331</v>
      </c>
    </row>
    <row r="485" spans="1:21" ht="14.4" customHeight="1" x14ac:dyDescent="0.3">
      <c r="A485" s="571">
        <v>29</v>
      </c>
      <c r="B485" s="572" t="s">
        <v>486</v>
      </c>
      <c r="C485" s="572">
        <v>89301292</v>
      </c>
      <c r="D485" s="573" t="s">
        <v>1564</v>
      </c>
      <c r="E485" s="574" t="s">
        <v>780</v>
      </c>
      <c r="F485" s="572" t="s">
        <v>769</v>
      </c>
      <c r="G485" s="572" t="s">
        <v>1520</v>
      </c>
      <c r="H485" s="572" t="s">
        <v>686</v>
      </c>
      <c r="I485" s="572" t="s">
        <v>1521</v>
      </c>
      <c r="J485" s="572" t="s">
        <v>1522</v>
      </c>
      <c r="K485" s="572" t="s">
        <v>1523</v>
      </c>
      <c r="L485" s="575">
        <v>48.98</v>
      </c>
      <c r="M485" s="575">
        <v>48.98</v>
      </c>
      <c r="N485" s="572">
        <v>1</v>
      </c>
      <c r="O485" s="576">
        <v>1</v>
      </c>
      <c r="P485" s="575"/>
      <c r="Q485" s="577">
        <v>0</v>
      </c>
      <c r="R485" s="572"/>
      <c r="S485" s="577">
        <v>0</v>
      </c>
      <c r="T485" s="576"/>
      <c r="U485" s="578">
        <v>0</v>
      </c>
    </row>
    <row r="486" spans="1:21" ht="14.4" customHeight="1" x14ac:dyDescent="0.3">
      <c r="A486" s="571">
        <v>29</v>
      </c>
      <c r="B486" s="572" t="s">
        <v>486</v>
      </c>
      <c r="C486" s="572">
        <v>89301292</v>
      </c>
      <c r="D486" s="573" t="s">
        <v>1564</v>
      </c>
      <c r="E486" s="574" t="s">
        <v>780</v>
      </c>
      <c r="F486" s="572" t="s">
        <v>769</v>
      </c>
      <c r="G486" s="572" t="s">
        <v>1037</v>
      </c>
      <c r="H486" s="572" t="s">
        <v>487</v>
      </c>
      <c r="I486" s="572" t="s">
        <v>1038</v>
      </c>
      <c r="J486" s="572" t="s">
        <v>1039</v>
      </c>
      <c r="K486" s="572" t="s">
        <v>1040</v>
      </c>
      <c r="L486" s="575">
        <v>69.86</v>
      </c>
      <c r="M486" s="575">
        <v>139.72</v>
      </c>
      <c r="N486" s="572">
        <v>2</v>
      </c>
      <c r="O486" s="576">
        <v>2</v>
      </c>
      <c r="P486" s="575">
        <v>139.72</v>
      </c>
      <c r="Q486" s="577">
        <v>1</v>
      </c>
      <c r="R486" s="572">
        <v>2</v>
      </c>
      <c r="S486" s="577">
        <v>1</v>
      </c>
      <c r="T486" s="576">
        <v>2</v>
      </c>
      <c r="U486" s="578">
        <v>1</v>
      </c>
    </row>
    <row r="487" spans="1:21" ht="14.4" customHeight="1" x14ac:dyDescent="0.3">
      <c r="A487" s="571">
        <v>29</v>
      </c>
      <c r="B487" s="572" t="s">
        <v>486</v>
      </c>
      <c r="C487" s="572">
        <v>89301292</v>
      </c>
      <c r="D487" s="573" t="s">
        <v>1564</v>
      </c>
      <c r="E487" s="574" t="s">
        <v>780</v>
      </c>
      <c r="F487" s="572" t="s">
        <v>769</v>
      </c>
      <c r="G487" s="572" t="s">
        <v>1180</v>
      </c>
      <c r="H487" s="572" t="s">
        <v>487</v>
      </c>
      <c r="I487" s="572" t="s">
        <v>1181</v>
      </c>
      <c r="J487" s="572" t="s">
        <v>1182</v>
      </c>
      <c r="K487" s="572" t="s">
        <v>1183</v>
      </c>
      <c r="L487" s="575">
        <v>169</v>
      </c>
      <c r="M487" s="575">
        <v>338</v>
      </c>
      <c r="N487" s="572">
        <v>2</v>
      </c>
      <c r="O487" s="576">
        <v>1.5</v>
      </c>
      <c r="P487" s="575">
        <v>338</v>
      </c>
      <c r="Q487" s="577">
        <v>1</v>
      </c>
      <c r="R487" s="572">
        <v>2</v>
      </c>
      <c r="S487" s="577">
        <v>1</v>
      </c>
      <c r="T487" s="576">
        <v>1.5</v>
      </c>
      <c r="U487" s="578">
        <v>1</v>
      </c>
    </row>
    <row r="488" spans="1:21" ht="14.4" customHeight="1" x14ac:dyDescent="0.3">
      <c r="A488" s="571">
        <v>29</v>
      </c>
      <c r="B488" s="572" t="s">
        <v>486</v>
      </c>
      <c r="C488" s="572">
        <v>89301292</v>
      </c>
      <c r="D488" s="573" t="s">
        <v>1564</v>
      </c>
      <c r="E488" s="574" t="s">
        <v>780</v>
      </c>
      <c r="F488" s="572" t="s">
        <v>769</v>
      </c>
      <c r="G488" s="572" t="s">
        <v>1184</v>
      </c>
      <c r="H488" s="572" t="s">
        <v>487</v>
      </c>
      <c r="I488" s="572" t="s">
        <v>1185</v>
      </c>
      <c r="J488" s="572" t="s">
        <v>1186</v>
      </c>
      <c r="K488" s="572" t="s">
        <v>794</v>
      </c>
      <c r="L488" s="575">
        <v>56.69</v>
      </c>
      <c r="M488" s="575">
        <v>113.38</v>
      </c>
      <c r="N488" s="572">
        <v>2</v>
      </c>
      <c r="O488" s="576">
        <v>1</v>
      </c>
      <c r="P488" s="575">
        <v>56.69</v>
      </c>
      <c r="Q488" s="577">
        <v>0.5</v>
      </c>
      <c r="R488" s="572">
        <v>1</v>
      </c>
      <c r="S488" s="577">
        <v>0.5</v>
      </c>
      <c r="T488" s="576">
        <v>0.5</v>
      </c>
      <c r="U488" s="578">
        <v>0.5</v>
      </c>
    </row>
    <row r="489" spans="1:21" ht="14.4" customHeight="1" x14ac:dyDescent="0.3">
      <c r="A489" s="571">
        <v>29</v>
      </c>
      <c r="B489" s="572" t="s">
        <v>486</v>
      </c>
      <c r="C489" s="572">
        <v>89301292</v>
      </c>
      <c r="D489" s="573" t="s">
        <v>1564</v>
      </c>
      <c r="E489" s="574" t="s">
        <v>780</v>
      </c>
      <c r="F489" s="572" t="s">
        <v>769</v>
      </c>
      <c r="G489" s="572" t="s">
        <v>1524</v>
      </c>
      <c r="H489" s="572" t="s">
        <v>686</v>
      </c>
      <c r="I489" s="572" t="s">
        <v>1525</v>
      </c>
      <c r="J489" s="572" t="s">
        <v>1526</v>
      </c>
      <c r="K489" s="572" t="s">
        <v>1527</v>
      </c>
      <c r="L489" s="575">
        <v>201.75</v>
      </c>
      <c r="M489" s="575">
        <v>201.75</v>
      </c>
      <c r="N489" s="572">
        <v>1</v>
      </c>
      <c r="O489" s="576">
        <v>0.5</v>
      </c>
      <c r="P489" s="575">
        <v>201.75</v>
      </c>
      <c r="Q489" s="577">
        <v>1</v>
      </c>
      <c r="R489" s="572">
        <v>1</v>
      </c>
      <c r="S489" s="577">
        <v>1</v>
      </c>
      <c r="T489" s="576">
        <v>0.5</v>
      </c>
      <c r="U489" s="578">
        <v>1</v>
      </c>
    </row>
    <row r="490" spans="1:21" ht="14.4" customHeight="1" x14ac:dyDescent="0.3">
      <c r="A490" s="571">
        <v>29</v>
      </c>
      <c r="B490" s="572" t="s">
        <v>486</v>
      </c>
      <c r="C490" s="572">
        <v>89301292</v>
      </c>
      <c r="D490" s="573" t="s">
        <v>1564</v>
      </c>
      <c r="E490" s="574" t="s">
        <v>780</v>
      </c>
      <c r="F490" s="572" t="s">
        <v>769</v>
      </c>
      <c r="G490" s="572" t="s">
        <v>895</v>
      </c>
      <c r="H490" s="572" t="s">
        <v>487</v>
      </c>
      <c r="I490" s="572" t="s">
        <v>537</v>
      </c>
      <c r="J490" s="572" t="s">
        <v>896</v>
      </c>
      <c r="K490" s="572" t="s">
        <v>897</v>
      </c>
      <c r="L490" s="575">
        <v>0</v>
      </c>
      <c r="M490" s="575">
        <v>0</v>
      </c>
      <c r="N490" s="572">
        <v>2</v>
      </c>
      <c r="O490" s="576">
        <v>2</v>
      </c>
      <c r="P490" s="575">
        <v>0</v>
      </c>
      <c r="Q490" s="577"/>
      <c r="R490" s="572">
        <v>1</v>
      </c>
      <c r="S490" s="577">
        <v>0.5</v>
      </c>
      <c r="T490" s="576">
        <v>1</v>
      </c>
      <c r="U490" s="578">
        <v>0.5</v>
      </c>
    </row>
    <row r="491" spans="1:21" ht="14.4" customHeight="1" x14ac:dyDescent="0.3">
      <c r="A491" s="571">
        <v>29</v>
      </c>
      <c r="B491" s="572" t="s">
        <v>486</v>
      </c>
      <c r="C491" s="572">
        <v>89301292</v>
      </c>
      <c r="D491" s="573" t="s">
        <v>1564</v>
      </c>
      <c r="E491" s="574" t="s">
        <v>780</v>
      </c>
      <c r="F491" s="572" t="s">
        <v>769</v>
      </c>
      <c r="G491" s="572" t="s">
        <v>898</v>
      </c>
      <c r="H491" s="572" t="s">
        <v>487</v>
      </c>
      <c r="I491" s="572" t="s">
        <v>1528</v>
      </c>
      <c r="J491" s="572" t="s">
        <v>706</v>
      </c>
      <c r="K491" s="572" t="s">
        <v>1529</v>
      </c>
      <c r="L491" s="575">
        <v>201.62</v>
      </c>
      <c r="M491" s="575">
        <v>403.24</v>
      </c>
      <c r="N491" s="572">
        <v>2</v>
      </c>
      <c r="O491" s="576">
        <v>1</v>
      </c>
      <c r="P491" s="575">
        <v>403.24</v>
      </c>
      <c r="Q491" s="577">
        <v>1</v>
      </c>
      <c r="R491" s="572">
        <v>2</v>
      </c>
      <c r="S491" s="577">
        <v>1</v>
      </c>
      <c r="T491" s="576">
        <v>1</v>
      </c>
      <c r="U491" s="578">
        <v>1</v>
      </c>
    </row>
    <row r="492" spans="1:21" ht="14.4" customHeight="1" x14ac:dyDescent="0.3">
      <c r="A492" s="571">
        <v>29</v>
      </c>
      <c r="B492" s="572" t="s">
        <v>486</v>
      </c>
      <c r="C492" s="572">
        <v>89301292</v>
      </c>
      <c r="D492" s="573" t="s">
        <v>1564</v>
      </c>
      <c r="E492" s="574" t="s">
        <v>780</v>
      </c>
      <c r="F492" s="572" t="s">
        <v>769</v>
      </c>
      <c r="G492" s="572" t="s">
        <v>898</v>
      </c>
      <c r="H492" s="572" t="s">
        <v>487</v>
      </c>
      <c r="I492" s="572" t="s">
        <v>705</v>
      </c>
      <c r="J492" s="572" t="s">
        <v>706</v>
      </c>
      <c r="K492" s="572" t="s">
        <v>899</v>
      </c>
      <c r="L492" s="575">
        <v>314.69</v>
      </c>
      <c r="M492" s="575">
        <v>5664.42</v>
      </c>
      <c r="N492" s="572">
        <v>18</v>
      </c>
      <c r="O492" s="576">
        <v>13.5</v>
      </c>
      <c r="P492" s="575">
        <v>4090.9700000000003</v>
      </c>
      <c r="Q492" s="577">
        <v>0.72222222222222221</v>
      </c>
      <c r="R492" s="572">
        <v>13</v>
      </c>
      <c r="S492" s="577">
        <v>0.72222222222222221</v>
      </c>
      <c r="T492" s="576">
        <v>9.5</v>
      </c>
      <c r="U492" s="578">
        <v>0.70370370370370372</v>
      </c>
    </row>
    <row r="493" spans="1:21" ht="14.4" customHeight="1" x14ac:dyDescent="0.3">
      <c r="A493" s="571">
        <v>29</v>
      </c>
      <c r="B493" s="572" t="s">
        <v>486</v>
      </c>
      <c r="C493" s="572">
        <v>89301292</v>
      </c>
      <c r="D493" s="573" t="s">
        <v>1564</v>
      </c>
      <c r="E493" s="574" t="s">
        <v>780</v>
      </c>
      <c r="F493" s="572" t="s">
        <v>769</v>
      </c>
      <c r="G493" s="572" t="s">
        <v>898</v>
      </c>
      <c r="H493" s="572" t="s">
        <v>487</v>
      </c>
      <c r="I493" s="572" t="s">
        <v>705</v>
      </c>
      <c r="J493" s="572" t="s">
        <v>706</v>
      </c>
      <c r="K493" s="572" t="s">
        <v>899</v>
      </c>
      <c r="L493" s="575">
        <v>302.42</v>
      </c>
      <c r="M493" s="575">
        <v>6350.82</v>
      </c>
      <c r="N493" s="572">
        <v>21</v>
      </c>
      <c r="O493" s="576">
        <v>18</v>
      </c>
      <c r="P493" s="575">
        <v>2116.94</v>
      </c>
      <c r="Q493" s="577">
        <v>0.33333333333333337</v>
      </c>
      <c r="R493" s="572">
        <v>7</v>
      </c>
      <c r="S493" s="577">
        <v>0.33333333333333331</v>
      </c>
      <c r="T493" s="576">
        <v>6</v>
      </c>
      <c r="U493" s="578">
        <v>0.33333333333333331</v>
      </c>
    </row>
    <row r="494" spans="1:21" ht="14.4" customHeight="1" x14ac:dyDescent="0.3">
      <c r="A494" s="571">
        <v>29</v>
      </c>
      <c r="B494" s="572" t="s">
        <v>486</v>
      </c>
      <c r="C494" s="572">
        <v>89301292</v>
      </c>
      <c r="D494" s="573" t="s">
        <v>1564</v>
      </c>
      <c r="E494" s="574" t="s">
        <v>780</v>
      </c>
      <c r="F494" s="572" t="s">
        <v>769</v>
      </c>
      <c r="G494" s="572" t="s">
        <v>898</v>
      </c>
      <c r="H494" s="572" t="s">
        <v>487</v>
      </c>
      <c r="I494" s="572" t="s">
        <v>1530</v>
      </c>
      <c r="J494" s="572" t="s">
        <v>706</v>
      </c>
      <c r="K494" s="572" t="s">
        <v>1531</v>
      </c>
      <c r="L494" s="575">
        <v>0</v>
      </c>
      <c r="M494" s="575">
        <v>0</v>
      </c>
      <c r="N494" s="572">
        <v>1</v>
      </c>
      <c r="O494" s="576">
        <v>1</v>
      </c>
      <c r="P494" s="575">
        <v>0</v>
      </c>
      <c r="Q494" s="577"/>
      <c r="R494" s="572">
        <v>1</v>
      </c>
      <c r="S494" s="577">
        <v>1</v>
      </c>
      <c r="T494" s="576">
        <v>1</v>
      </c>
      <c r="U494" s="578">
        <v>1</v>
      </c>
    </row>
    <row r="495" spans="1:21" ht="14.4" customHeight="1" x14ac:dyDescent="0.3">
      <c r="A495" s="571">
        <v>29</v>
      </c>
      <c r="B495" s="572" t="s">
        <v>486</v>
      </c>
      <c r="C495" s="572">
        <v>89301292</v>
      </c>
      <c r="D495" s="573" t="s">
        <v>1564</v>
      </c>
      <c r="E495" s="574" t="s">
        <v>780</v>
      </c>
      <c r="F495" s="572" t="s">
        <v>769</v>
      </c>
      <c r="G495" s="572" t="s">
        <v>1195</v>
      </c>
      <c r="H495" s="572" t="s">
        <v>487</v>
      </c>
      <c r="I495" s="572" t="s">
        <v>1196</v>
      </c>
      <c r="J495" s="572" t="s">
        <v>1197</v>
      </c>
      <c r="K495" s="572" t="s">
        <v>1198</v>
      </c>
      <c r="L495" s="575">
        <v>194.73</v>
      </c>
      <c r="M495" s="575">
        <v>389.46</v>
      </c>
      <c r="N495" s="572">
        <v>2</v>
      </c>
      <c r="O495" s="576">
        <v>1.5</v>
      </c>
      <c r="P495" s="575"/>
      <c r="Q495" s="577">
        <v>0</v>
      </c>
      <c r="R495" s="572"/>
      <c r="S495" s="577">
        <v>0</v>
      </c>
      <c r="T495" s="576"/>
      <c r="U495" s="578">
        <v>0</v>
      </c>
    </row>
    <row r="496" spans="1:21" ht="14.4" customHeight="1" x14ac:dyDescent="0.3">
      <c r="A496" s="571">
        <v>29</v>
      </c>
      <c r="B496" s="572" t="s">
        <v>486</v>
      </c>
      <c r="C496" s="572">
        <v>89301292</v>
      </c>
      <c r="D496" s="573" t="s">
        <v>1564</v>
      </c>
      <c r="E496" s="574" t="s">
        <v>780</v>
      </c>
      <c r="F496" s="572" t="s">
        <v>769</v>
      </c>
      <c r="G496" s="572" t="s">
        <v>1041</v>
      </c>
      <c r="H496" s="572" t="s">
        <v>686</v>
      </c>
      <c r="I496" s="572" t="s">
        <v>1084</v>
      </c>
      <c r="J496" s="572" t="s">
        <v>1085</v>
      </c>
      <c r="K496" s="572" t="s">
        <v>1086</v>
      </c>
      <c r="L496" s="575">
        <v>32.74</v>
      </c>
      <c r="M496" s="575">
        <v>163.69999999999999</v>
      </c>
      <c r="N496" s="572">
        <v>5</v>
      </c>
      <c r="O496" s="576">
        <v>3</v>
      </c>
      <c r="P496" s="575">
        <v>65.48</v>
      </c>
      <c r="Q496" s="577">
        <v>0.40000000000000008</v>
      </c>
      <c r="R496" s="572">
        <v>2</v>
      </c>
      <c r="S496" s="577">
        <v>0.4</v>
      </c>
      <c r="T496" s="576">
        <v>1</v>
      </c>
      <c r="U496" s="578">
        <v>0.33333333333333331</v>
      </c>
    </row>
    <row r="497" spans="1:21" ht="14.4" customHeight="1" x14ac:dyDescent="0.3">
      <c r="A497" s="571">
        <v>29</v>
      </c>
      <c r="B497" s="572" t="s">
        <v>486</v>
      </c>
      <c r="C497" s="572">
        <v>89301292</v>
      </c>
      <c r="D497" s="573" t="s">
        <v>1564</v>
      </c>
      <c r="E497" s="574" t="s">
        <v>780</v>
      </c>
      <c r="F497" s="572" t="s">
        <v>769</v>
      </c>
      <c r="G497" s="572" t="s">
        <v>1041</v>
      </c>
      <c r="H497" s="572" t="s">
        <v>686</v>
      </c>
      <c r="I497" s="572" t="s">
        <v>1398</v>
      </c>
      <c r="J497" s="572" t="s">
        <v>1043</v>
      </c>
      <c r="K497" s="572" t="s">
        <v>1399</v>
      </c>
      <c r="L497" s="575">
        <v>98.23</v>
      </c>
      <c r="M497" s="575">
        <v>196.46</v>
      </c>
      <c r="N497" s="572">
        <v>2</v>
      </c>
      <c r="O497" s="576">
        <v>2</v>
      </c>
      <c r="P497" s="575"/>
      <c r="Q497" s="577">
        <v>0</v>
      </c>
      <c r="R497" s="572"/>
      <c r="S497" s="577">
        <v>0</v>
      </c>
      <c r="T497" s="576"/>
      <c r="U497" s="578">
        <v>0</v>
      </c>
    </row>
    <row r="498" spans="1:21" ht="14.4" customHeight="1" x14ac:dyDescent="0.3">
      <c r="A498" s="571">
        <v>29</v>
      </c>
      <c r="B498" s="572" t="s">
        <v>486</v>
      </c>
      <c r="C498" s="572">
        <v>89301292</v>
      </c>
      <c r="D498" s="573" t="s">
        <v>1564</v>
      </c>
      <c r="E498" s="574" t="s">
        <v>780</v>
      </c>
      <c r="F498" s="572" t="s">
        <v>769</v>
      </c>
      <c r="G498" s="572" t="s">
        <v>908</v>
      </c>
      <c r="H498" s="572" t="s">
        <v>487</v>
      </c>
      <c r="I498" s="572" t="s">
        <v>912</v>
      </c>
      <c r="J498" s="572" t="s">
        <v>910</v>
      </c>
      <c r="K498" s="572" t="s">
        <v>913</v>
      </c>
      <c r="L498" s="575">
        <v>102.89</v>
      </c>
      <c r="M498" s="575">
        <v>205.78</v>
      </c>
      <c r="N498" s="572">
        <v>2</v>
      </c>
      <c r="O498" s="576">
        <v>2</v>
      </c>
      <c r="P498" s="575"/>
      <c r="Q498" s="577">
        <v>0</v>
      </c>
      <c r="R498" s="572"/>
      <c r="S498" s="577">
        <v>0</v>
      </c>
      <c r="T498" s="576"/>
      <c r="U498" s="578">
        <v>0</v>
      </c>
    </row>
    <row r="499" spans="1:21" ht="14.4" customHeight="1" x14ac:dyDescent="0.3">
      <c r="A499" s="571">
        <v>29</v>
      </c>
      <c r="B499" s="572" t="s">
        <v>486</v>
      </c>
      <c r="C499" s="572">
        <v>89301292</v>
      </c>
      <c r="D499" s="573" t="s">
        <v>1564</v>
      </c>
      <c r="E499" s="574" t="s">
        <v>780</v>
      </c>
      <c r="F499" s="572" t="s">
        <v>769</v>
      </c>
      <c r="G499" s="572" t="s">
        <v>908</v>
      </c>
      <c r="H499" s="572" t="s">
        <v>487</v>
      </c>
      <c r="I499" s="572" t="s">
        <v>912</v>
      </c>
      <c r="J499" s="572" t="s">
        <v>910</v>
      </c>
      <c r="K499" s="572" t="s">
        <v>913</v>
      </c>
      <c r="L499" s="575">
        <v>52.42</v>
      </c>
      <c r="M499" s="575">
        <v>157.26</v>
      </c>
      <c r="N499" s="572">
        <v>3</v>
      </c>
      <c r="O499" s="576">
        <v>2</v>
      </c>
      <c r="P499" s="575">
        <v>52.42</v>
      </c>
      <c r="Q499" s="577">
        <v>0.33333333333333337</v>
      </c>
      <c r="R499" s="572">
        <v>1</v>
      </c>
      <c r="S499" s="577">
        <v>0.33333333333333331</v>
      </c>
      <c r="T499" s="576">
        <v>0.5</v>
      </c>
      <c r="U499" s="578">
        <v>0.25</v>
      </c>
    </row>
    <row r="500" spans="1:21" ht="14.4" customHeight="1" x14ac:dyDescent="0.3">
      <c r="A500" s="571">
        <v>29</v>
      </c>
      <c r="B500" s="572" t="s">
        <v>486</v>
      </c>
      <c r="C500" s="572">
        <v>89301292</v>
      </c>
      <c r="D500" s="573" t="s">
        <v>1564</v>
      </c>
      <c r="E500" s="574" t="s">
        <v>780</v>
      </c>
      <c r="F500" s="572" t="s">
        <v>769</v>
      </c>
      <c r="G500" s="572" t="s">
        <v>1402</v>
      </c>
      <c r="H500" s="572" t="s">
        <v>487</v>
      </c>
      <c r="I500" s="572" t="s">
        <v>592</v>
      </c>
      <c r="J500" s="572" t="s">
        <v>1403</v>
      </c>
      <c r="K500" s="572" t="s">
        <v>1076</v>
      </c>
      <c r="L500" s="575">
        <v>17.53</v>
      </c>
      <c r="M500" s="575">
        <v>17.53</v>
      </c>
      <c r="N500" s="572">
        <v>1</v>
      </c>
      <c r="O500" s="576">
        <v>1</v>
      </c>
      <c r="P500" s="575">
        <v>17.53</v>
      </c>
      <c r="Q500" s="577">
        <v>1</v>
      </c>
      <c r="R500" s="572">
        <v>1</v>
      </c>
      <c r="S500" s="577">
        <v>1</v>
      </c>
      <c r="T500" s="576">
        <v>1</v>
      </c>
      <c r="U500" s="578">
        <v>1</v>
      </c>
    </row>
    <row r="501" spans="1:21" ht="14.4" customHeight="1" x14ac:dyDescent="0.3">
      <c r="A501" s="571">
        <v>29</v>
      </c>
      <c r="B501" s="572" t="s">
        <v>486</v>
      </c>
      <c r="C501" s="572">
        <v>89301292</v>
      </c>
      <c r="D501" s="573" t="s">
        <v>1564</v>
      </c>
      <c r="E501" s="574" t="s">
        <v>780</v>
      </c>
      <c r="F501" s="572" t="s">
        <v>769</v>
      </c>
      <c r="G501" s="572" t="s">
        <v>1532</v>
      </c>
      <c r="H501" s="572" t="s">
        <v>487</v>
      </c>
      <c r="I501" s="572" t="s">
        <v>1533</v>
      </c>
      <c r="J501" s="572" t="s">
        <v>1534</v>
      </c>
      <c r="K501" s="572" t="s">
        <v>1535</v>
      </c>
      <c r="L501" s="575">
        <v>0</v>
      </c>
      <c r="M501" s="575">
        <v>0</v>
      </c>
      <c r="N501" s="572">
        <v>1</v>
      </c>
      <c r="O501" s="576">
        <v>1</v>
      </c>
      <c r="P501" s="575">
        <v>0</v>
      </c>
      <c r="Q501" s="577"/>
      <c r="R501" s="572">
        <v>1</v>
      </c>
      <c r="S501" s="577">
        <v>1</v>
      </c>
      <c r="T501" s="576">
        <v>1</v>
      </c>
      <c r="U501" s="578">
        <v>1</v>
      </c>
    </row>
    <row r="502" spans="1:21" ht="14.4" customHeight="1" x14ac:dyDescent="0.3">
      <c r="A502" s="571">
        <v>29</v>
      </c>
      <c r="B502" s="572" t="s">
        <v>486</v>
      </c>
      <c r="C502" s="572">
        <v>89301292</v>
      </c>
      <c r="D502" s="573" t="s">
        <v>1564</v>
      </c>
      <c r="E502" s="574" t="s">
        <v>780</v>
      </c>
      <c r="F502" s="572" t="s">
        <v>770</v>
      </c>
      <c r="G502" s="572" t="s">
        <v>922</v>
      </c>
      <c r="H502" s="572" t="s">
        <v>487</v>
      </c>
      <c r="I502" s="572" t="s">
        <v>923</v>
      </c>
      <c r="J502" s="572" t="s">
        <v>924</v>
      </c>
      <c r="K502" s="572" t="s">
        <v>925</v>
      </c>
      <c r="L502" s="575">
        <v>410</v>
      </c>
      <c r="M502" s="575">
        <v>5740</v>
      </c>
      <c r="N502" s="572">
        <v>14</v>
      </c>
      <c r="O502" s="576">
        <v>13</v>
      </c>
      <c r="P502" s="575">
        <v>4510</v>
      </c>
      <c r="Q502" s="577">
        <v>0.7857142857142857</v>
      </c>
      <c r="R502" s="572">
        <v>11</v>
      </c>
      <c r="S502" s="577">
        <v>0.7857142857142857</v>
      </c>
      <c r="T502" s="576">
        <v>10</v>
      </c>
      <c r="U502" s="578">
        <v>0.76923076923076927</v>
      </c>
    </row>
    <row r="503" spans="1:21" ht="14.4" customHeight="1" x14ac:dyDescent="0.3">
      <c r="A503" s="571">
        <v>29</v>
      </c>
      <c r="B503" s="572" t="s">
        <v>486</v>
      </c>
      <c r="C503" s="572">
        <v>89301292</v>
      </c>
      <c r="D503" s="573" t="s">
        <v>1564</v>
      </c>
      <c r="E503" s="574" t="s">
        <v>780</v>
      </c>
      <c r="F503" s="572" t="s">
        <v>770</v>
      </c>
      <c r="G503" s="572" t="s">
        <v>922</v>
      </c>
      <c r="H503" s="572" t="s">
        <v>487</v>
      </c>
      <c r="I503" s="572" t="s">
        <v>1536</v>
      </c>
      <c r="J503" s="572" t="s">
        <v>1205</v>
      </c>
      <c r="K503" s="572" t="s">
        <v>1537</v>
      </c>
      <c r="L503" s="575">
        <v>566</v>
      </c>
      <c r="M503" s="575">
        <v>566</v>
      </c>
      <c r="N503" s="572">
        <v>1</v>
      </c>
      <c r="O503" s="576">
        <v>1</v>
      </c>
      <c r="P503" s="575">
        <v>566</v>
      </c>
      <c r="Q503" s="577">
        <v>1</v>
      </c>
      <c r="R503" s="572">
        <v>1</v>
      </c>
      <c r="S503" s="577">
        <v>1</v>
      </c>
      <c r="T503" s="576">
        <v>1</v>
      </c>
      <c r="U503" s="578">
        <v>1</v>
      </c>
    </row>
    <row r="504" spans="1:21" ht="14.4" customHeight="1" x14ac:dyDescent="0.3">
      <c r="A504" s="571">
        <v>29</v>
      </c>
      <c r="B504" s="572" t="s">
        <v>486</v>
      </c>
      <c r="C504" s="572">
        <v>89301292</v>
      </c>
      <c r="D504" s="573" t="s">
        <v>1564</v>
      </c>
      <c r="E504" s="574" t="s">
        <v>780</v>
      </c>
      <c r="F504" s="572" t="s">
        <v>770</v>
      </c>
      <c r="G504" s="572" t="s">
        <v>922</v>
      </c>
      <c r="H504" s="572" t="s">
        <v>487</v>
      </c>
      <c r="I504" s="572" t="s">
        <v>928</v>
      </c>
      <c r="J504" s="572" t="s">
        <v>929</v>
      </c>
      <c r="K504" s="572" t="s">
        <v>930</v>
      </c>
      <c r="L504" s="575">
        <v>410</v>
      </c>
      <c r="M504" s="575">
        <v>4920</v>
      </c>
      <c r="N504" s="572">
        <v>12</v>
      </c>
      <c r="O504" s="576">
        <v>6</v>
      </c>
      <c r="P504" s="575">
        <v>4100</v>
      </c>
      <c r="Q504" s="577">
        <v>0.83333333333333337</v>
      </c>
      <c r="R504" s="572">
        <v>10</v>
      </c>
      <c r="S504" s="577">
        <v>0.83333333333333337</v>
      </c>
      <c r="T504" s="576">
        <v>5</v>
      </c>
      <c r="U504" s="578">
        <v>0.83333333333333337</v>
      </c>
    </row>
    <row r="505" spans="1:21" ht="14.4" customHeight="1" x14ac:dyDescent="0.3">
      <c r="A505" s="571">
        <v>29</v>
      </c>
      <c r="B505" s="572" t="s">
        <v>486</v>
      </c>
      <c r="C505" s="572">
        <v>89301292</v>
      </c>
      <c r="D505" s="573" t="s">
        <v>1564</v>
      </c>
      <c r="E505" s="574" t="s">
        <v>780</v>
      </c>
      <c r="F505" s="572" t="s">
        <v>770</v>
      </c>
      <c r="G505" s="572" t="s">
        <v>922</v>
      </c>
      <c r="H505" s="572" t="s">
        <v>487</v>
      </c>
      <c r="I505" s="572" t="s">
        <v>928</v>
      </c>
      <c r="J505" s="572" t="s">
        <v>924</v>
      </c>
      <c r="K505" s="572" t="s">
        <v>931</v>
      </c>
      <c r="L505" s="575">
        <v>410</v>
      </c>
      <c r="M505" s="575">
        <v>31570</v>
      </c>
      <c r="N505" s="572">
        <v>77</v>
      </c>
      <c r="O505" s="576">
        <v>40</v>
      </c>
      <c r="P505" s="575">
        <v>26650</v>
      </c>
      <c r="Q505" s="577">
        <v>0.8441558441558441</v>
      </c>
      <c r="R505" s="572">
        <v>65</v>
      </c>
      <c r="S505" s="577">
        <v>0.8441558441558441</v>
      </c>
      <c r="T505" s="576">
        <v>34</v>
      </c>
      <c r="U505" s="578">
        <v>0.85</v>
      </c>
    </row>
    <row r="506" spans="1:21" ht="14.4" customHeight="1" x14ac:dyDescent="0.3">
      <c r="A506" s="571">
        <v>29</v>
      </c>
      <c r="B506" s="572" t="s">
        <v>486</v>
      </c>
      <c r="C506" s="572">
        <v>89301292</v>
      </c>
      <c r="D506" s="573" t="s">
        <v>1564</v>
      </c>
      <c r="E506" s="574" t="s">
        <v>780</v>
      </c>
      <c r="F506" s="572" t="s">
        <v>770</v>
      </c>
      <c r="G506" s="572" t="s">
        <v>922</v>
      </c>
      <c r="H506" s="572" t="s">
        <v>487</v>
      </c>
      <c r="I506" s="572" t="s">
        <v>1204</v>
      </c>
      <c r="J506" s="572" t="s">
        <v>1538</v>
      </c>
      <c r="K506" s="572" t="s">
        <v>1539</v>
      </c>
      <c r="L506" s="575">
        <v>566</v>
      </c>
      <c r="M506" s="575">
        <v>1132</v>
      </c>
      <c r="N506" s="572">
        <v>2</v>
      </c>
      <c r="O506" s="576">
        <v>1</v>
      </c>
      <c r="P506" s="575">
        <v>1132</v>
      </c>
      <c r="Q506" s="577">
        <v>1</v>
      </c>
      <c r="R506" s="572">
        <v>2</v>
      </c>
      <c r="S506" s="577">
        <v>1</v>
      </c>
      <c r="T506" s="576">
        <v>1</v>
      </c>
      <c r="U506" s="578">
        <v>1</v>
      </c>
    </row>
    <row r="507" spans="1:21" ht="14.4" customHeight="1" x14ac:dyDescent="0.3">
      <c r="A507" s="571">
        <v>29</v>
      </c>
      <c r="B507" s="572" t="s">
        <v>486</v>
      </c>
      <c r="C507" s="572">
        <v>89301292</v>
      </c>
      <c r="D507" s="573" t="s">
        <v>1564</v>
      </c>
      <c r="E507" s="574" t="s">
        <v>780</v>
      </c>
      <c r="F507" s="572" t="s">
        <v>770</v>
      </c>
      <c r="G507" s="572" t="s">
        <v>932</v>
      </c>
      <c r="H507" s="572" t="s">
        <v>487</v>
      </c>
      <c r="I507" s="572" t="s">
        <v>936</v>
      </c>
      <c r="J507" s="572" t="s">
        <v>937</v>
      </c>
      <c r="K507" s="572" t="s">
        <v>938</v>
      </c>
      <c r="L507" s="575">
        <v>144.05000000000001</v>
      </c>
      <c r="M507" s="575">
        <v>288.10000000000002</v>
      </c>
      <c r="N507" s="572">
        <v>2</v>
      </c>
      <c r="O507" s="576">
        <v>1</v>
      </c>
      <c r="P507" s="575"/>
      <c r="Q507" s="577">
        <v>0</v>
      </c>
      <c r="R507" s="572"/>
      <c r="S507" s="577">
        <v>0</v>
      </c>
      <c r="T507" s="576"/>
      <c r="U507" s="578">
        <v>0</v>
      </c>
    </row>
    <row r="508" spans="1:21" ht="14.4" customHeight="1" x14ac:dyDescent="0.3">
      <c r="A508" s="571">
        <v>29</v>
      </c>
      <c r="B508" s="572" t="s">
        <v>486</v>
      </c>
      <c r="C508" s="572">
        <v>89301292</v>
      </c>
      <c r="D508" s="573" t="s">
        <v>1564</v>
      </c>
      <c r="E508" s="574" t="s">
        <v>780</v>
      </c>
      <c r="F508" s="572" t="s">
        <v>770</v>
      </c>
      <c r="G508" s="572" t="s">
        <v>932</v>
      </c>
      <c r="H508" s="572" t="s">
        <v>487</v>
      </c>
      <c r="I508" s="572" t="s">
        <v>939</v>
      </c>
      <c r="J508" s="572" t="s">
        <v>940</v>
      </c>
      <c r="K508" s="572" t="s">
        <v>941</v>
      </c>
      <c r="L508" s="575">
        <v>133.69</v>
      </c>
      <c r="M508" s="575">
        <v>2540.11</v>
      </c>
      <c r="N508" s="572">
        <v>19</v>
      </c>
      <c r="O508" s="576">
        <v>12</v>
      </c>
      <c r="P508" s="575">
        <v>1203.21</v>
      </c>
      <c r="Q508" s="577">
        <v>0.47368421052631576</v>
      </c>
      <c r="R508" s="572">
        <v>9</v>
      </c>
      <c r="S508" s="577">
        <v>0.47368421052631576</v>
      </c>
      <c r="T508" s="576">
        <v>6</v>
      </c>
      <c r="U508" s="578">
        <v>0.5</v>
      </c>
    </row>
    <row r="509" spans="1:21" ht="14.4" customHeight="1" x14ac:dyDescent="0.3">
      <c r="A509" s="571">
        <v>29</v>
      </c>
      <c r="B509" s="572" t="s">
        <v>486</v>
      </c>
      <c r="C509" s="572">
        <v>89301292</v>
      </c>
      <c r="D509" s="573" t="s">
        <v>1564</v>
      </c>
      <c r="E509" s="574" t="s">
        <v>780</v>
      </c>
      <c r="F509" s="572" t="s">
        <v>770</v>
      </c>
      <c r="G509" s="572" t="s">
        <v>932</v>
      </c>
      <c r="H509" s="572" t="s">
        <v>487</v>
      </c>
      <c r="I509" s="572" t="s">
        <v>942</v>
      </c>
      <c r="J509" s="572" t="s">
        <v>940</v>
      </c>
      <c r="K509" s="572" t="s">
        <v>943</v>
      </c>
      <c r="L509" s="575">
        <v>175.15</v>
      </c>
      <c r="M509" s="575">
        <v>2101.8000000000002</v>
      </c>
      <c r="N509" s="572">
        <v>12</v>
      </c>
      <c r="O509" s="576">
        <v>7</v>
      </c>
      <c r="P509" s="575">
        <v>1576.3500000000001</v>
      </c>
      <c r="Q509" s="577">
        <v>0.75</v>
      </c>
      <c r="R509" s="572">
        <v>9</v>
      </c>
      <c r="S509" s="577">
        <v>0.75</v>
      </c>
      <c r="T509" s="576">
        <v>5</v>
      </c>
      <c r="U509" s="578">
        <v>0.7142857142857143</v>
      </c>
    </row>
    <row r="510" spans="1:21" ht="14.4" customHeight="1" x14ac:dyDescent="0.3">
      <c r="A510" s="571">
        <v>29</v>
      </c>
      <c r="B510" s="572" t="s">
        <v>486</v>
      </c>
      <c r="C510" s="572">
        <v>89301292</v>
      </c>
      <c r="D510" s="573" t="s">
        <v>1564</v>
      </c>
      <c r="E510" s="574" t="s">
        <v>780</v>
      </c>
      <c r="F510" s="572" t="s">
        <v>770</v>
      </c>
      <c r="G510" s="572" t="s">
        <v>932</v>
      </c>
      <c r="H510" s="572" t="s">
        <v>487</v>
      </c>
      <c r="I510" s="572" t="s">
        <v>944</v>
      </c>
      <c r="J510" s="572" t="s">
        <v>940</v>
      </c>
      <c r="K510" s="572" t="s">
        <v>945</v>
      </c>
      <c r="L510" s="575">
        <v>200</v>
      </c>
      <c r="M510" s="575">
        <v>8600</v>
      </c>
      <c r="N510" s="572">
        <v>43</v>
      </c>
      <c r="O510" s="576">
        <v>21</v>
      </c>
      <c r="P510" s="575">
        <v>4400</v>
      </c>
      <c r="Q510" s="577">
        <v>0.51162790697674421</v>
      </c>
      <c r="R510" s="572">
        <v>22</v>
      </c>
      <c r="S510" s="577">
        <v>0.51162790697674421</v>
      </c>
      <c r="T510" s="576">
        <v>11</v>
      </c>
      <c r="U510" s="578">
        <v>0.52380952380952384</v>
      </c>
    </row>
    <row r="511" spans="1:21" ht="14.4" customHeight="1" x14ac:dyDescent="0.3">
      <c r="A511" s="571">
        <v>29</v>
      </c>
      <c r="B511" s="572" t="s">
        <v>486</v>
      </c>
      <c r="C511" s="572">
        <v>89301292</v>
      </c>
      <c r="D511" s="573" t="s">
        <v>1564</v>
      </c>
      <c r="E511" s="574" t="s">
        <v>780</v>
      </c>
      <c r="F511" s="572" t="s">
        <v>770</v>
      </c>
      <c r="G511" s="572" t="s">
        <v>932</v>
      </c>
      <c r="H511" s="572" t="s">
        <v>487</v>
      </c>
      <c r="I511" s="572" t="s">
        <v>946</v>
      </c>
      <c r="J511" s="572" t="s">
        <v>947</v>
      </c>
      <c r="K511" s="572" t="s">
        <v>948</v>
      </c>
      <c r="L511" s="575">
        <v>128</v>
      </c>
      <c r="M511" s="575">
        <v>256</v>
      </c>
      <c r="N511" s="572">
        <v>2</v>
      </c>
      <c r="O511" s="576">
        <v>1</v>
      </c>
      <c r="P511" s="575"/>
      <c r="Q511" s="577">
        <v>0</v>
      </c>
      <c r="R511" s="572"/>
      <c r="S511" s="577">
        <v>0</v>
      </c>
      <c r="T511" s="576"/>
      <c r="U511" s="578">
        <v>0</v>
      </c>
    </row>
    <row r="512" spans="1:21" ht="14.4" customHeight="1" x14ac:dyDescent="0.3">
      <c r="A512" s="571">
        <v>29</v>
      </c>
      <c r="B512" s="572" t="s">
        <v>486</v>
      </c>
      <c r="C512" s="572">
        <v>89301292</v>
      </c>
      <c r="D512" s="573" t="s">
        <v>1564</v>
      </c>
      <c r="E512" s="574" t="s">
        <v>780</v>
      </c>
      <c r="F512" s="572" t="s">
        <v>770</v>
      </c>
      <c r="G512" s="572" t="s">
        <v>932</v>
      </c>
      <c r="H512" s="572" t="s">
        <v>487</v>
      </c>
      <c r="I512" s="572" t="s">
        <v>949</v>
      </c>
      <c r="J512" s="572" t="s">
        <v>947</v>
      </c>
      <c r="K512" s="572" t="s">
        <v>950</v>
      </c>
      <c r="L512" s="575">
        <v>156</v>
      </c>
      <c r="M512" s="575">
        <v>780</v>
      </c>
      <c r="N512" s="572">
        <v>5</v>
      </c>
      <c r="O512" s="576">
        <v>3</v>
      </c>
      <c r="P512" s="575">
        <v>312</v>
      </c>
      <c r="Q512" s="577">
        <v>0.4</v>
      </c>
      <c r="R512" s="572">
        <v>2</v>
      </c>
      <c r="S512" s="577">
        <v>0.4</v>
      </c>
      <c r="T512" s="576">
        <v>1</v>
      </c>
      <c r="U512" s="578">
        <v>0.33333333333333331</v>
      </c>
    </row>
    <row r="513" spans="1:21" ht="14.4" customHeight="1" x14ac:dyDescent="0.3">
      <c r="A513" s="571">
        <v>29</v>
      </c>
      <c r="B513" s="572" t="s">
        <v>486</v>
      </c>
      <c r="C513" s="572">
        <v>89301292</v>
      </c>
      <c r="D513" s="573" t="s">
        <v>1564</v>
      </c>
      <c r="E513" s="574" t="s">
        <v>780</v>
      </c>
      <c r="F513" s="572" t="s">
        <v>770</v>
      </c>
      <c r="G513" s="572" t="s">
        <v>932</v>
      </c>
      <c r="H513" s="572" t="s">
        <v>487</v>
      </c>
      <c r="I513" s="572" t="s">
        <v>1540</v>
      </c>
      <c r="J513" s="572" t="s">
        <v>1541</v>
      </c>
      <c r="K513" s="572" t="s">
        <v>1542</v>
      </c>
      <c r="L513" s="575">
        <v>1600</v>
      </c>
      <c r="M513" s="575">
        <v>3200</v>
      </c>
      <c r="N513" s="572">
        <v>2</v>
      </c>
      <c r="O513" s="576">
        <v>1</v>
      </c>
      <c r="P513" s="575"/>
      <c r="Q513" s="577">
        <v>0</v>
      </c>
      <c r="R513" s="572"/>
      <c r="S513" s="577">
        <v>0</v>
      </c>
      <c r="T513" s="576"/>
      <c r="U513" s="578">
        <v>0</v>
      </c>
    </row>
    <row r="514" spans="1:21" ht="14.4" customHeight="1" x14ac:dyDescent="0.3">
      <c r="A514" s="571">
        <v>29</v>
      </c>
      <c r="B514" s="572" t="s">
        <v>486</v>
      </c>
      <c r="C514" s="572">
        <v>89301292</v>
      </c>
      <c r="D514" s="573" t="s">
        <v>1564</v>
      </c>
      <c r="E514" s="574" t="s">
        <v>780</v>
      </c>
      <c r="F514" s="572" t="s">
        <v>770</v>
      </c>
      <c r="G514" s="572" t="s">
        <v>932</v>
      </c>
      <c r="H514" s="572" t="s">
        <v>487</v>
      </c>
      <c r="I514" s="572" t="s">
        <v>951</v>
      </c>
      <c r="J514" s="572" t="s">
        <v>952</v>
      </c>
      <c r="K514" s="572" t="s">
        <v>953</v>
      </c>
      <c r="L514" s="575">
        <v>841.47</v>
      </c>
      <c r="M514" s="575">
        <v>3365.88</v>
      </c>
      <c r="N514" s="572">
        <v>4</v>
      </c>
      <c r="O514" s="576">
        <v>2</v>
      </c>
      <c r="P514" s="575">
        <v>1682.94</v>
      </c>
      <c r="Q514" s="577">
        <v>0.5</v>
      </c>
      <c r="R514" s="572">
        <v>2</v>
      </c>
      <c r="S514" s="577">
        <v>0.5</v>
      </c>
      <c r="T514" s="576">
        <v>1</v>
      </c>
      <c r="U514" s="578">
        <v>0.5</v>
      </c>
    </row>
    <row r="515" spans="1:21" ht="14.4" customHeight="1" x14ac:dyDescent="0.3">
      <c r="A515" s="571">
        <v>29</v>
      </c>
      <c r="B515" s="572" t="s">
        <v>486</v>
      </c>
      <c r="C515" s="572">
        <v>89301292</v>
      </c>
      <c r="D515" s="573" t="s">
        <v>1564</v>
      </c>
      <c r="E515" s="574" t="s">
        <v>780</v>
      </c>
      <c r="F515" s="572" t="s">
        <v>770</v>
      </c>
      <c r="G515" s="572" t="s">
        <v>932</v>
      </c>
      <c r="H515" s="572" t="s">
        <v>487</v>
      </c>
      <c r="I515" s="572" t="s">
        <v>1045</v>
      </c>
      <c r="J515" s="572" t="s">
        <v>1046</v>
      </c>
      <c r="K515" s="572" t="s">
        <v>1047</v>
      </c>
      <c r="L515" s="575">
        <v>187.58</v>
      </c>
      <c r="M515" s="575">
        <v>375.16</v>
      </c>
      <c r="N515" s="572">
        <v>2</v>
      </c>
      <c r="O515" s="576">
        <v>1</v>
      </c>
      <c r="P515" s="575"/>
      <c r="Q515" s="577">
        <v>0</v>
      </c>
      <c r="R515" s="572"/>
      <c r="S515" s="577">
        <v>0</v>
      </c>
      <c r="T515" s="576"/>
      <c r="U515" s="578">
        <v>0</v>
      </c>
    </row>
    <row r="516" spans="1:21" ht="14.4" customHeight="1" x14ac:dyDescent="0.3">
      <c r="A516" s="571">
        <v>29</v>
      </c>
      <c r="B516" s="572" t="s">
        <v>486</v>
      </c>
      <c r="C516" s="572">
        <v>89301292</v>
      </c>
      <c r="D516" s="573" t="s">
        <v>1564</v>
      </c>
      <c r="E516" s="574" t="s">
        <v>780</v>
      </c>
      <c r="F516" s="572" t="s">
        <v>770</v>
      </c>
      <c r="G516" s="572" t="s">
        <v>932</v>
      </c>
      <c r="H516" s="572" t="s">
        <v>487</v>
      </c>
      <c r="I516" s="572" t="s">
        <v>966</v>
      </c>
      <c r="J516" s="572" t="s">
        <v>959</v>
      </c>
      <c r="K516" s="572" t="s">
        <v>967</v>
      </c>
      <c r="L516" s="575">
        <v>38.24</v>
      </c>
      <c r="M516" s="575">
        <v>38.24</v>
      </c>
      <c r="N516" s="572">
        <v>1</v>
      </c>
      <c r="O516" s="576">
        <v>1</v>
      </c>
      <c r="P516" s="575"/>
      <c r="Q516" s="577">
        <v>0</v>
      </c>
      <c r="R516" s="572"/>
      <c r="S516" s="577">
        <v>0</v>
      </c>
      <c r="T516" s="576"/>
      <c r="U516" s="578">
        <v>0</v>
      </c>
    </row>
    <row r="517" spans="1:21" ht="14.4" customHeight="1" x14ac:dyDescent="0.3">
      <c r="A517" s="571">
        <v>29</v>
      </c>
      <c r="B517" s="572" t="s">
        <v>486</v>
      </c>
      <c r="C517" s="572">
        <v>89301292</v>
      </c>
      <c r="D517" s="573" t="s">
        <v>1564</v>
      </c>
      <c r="E517" s="574" t="s">
        <v>780</v>
      </c>
      <c r="F517" s="572" t="s">
        <v>770</v>
      </c>
      <c r="G517" s="572" t="s">
        <v>932</v>
      </c>
      <c r="H517" s="572" t="s">
        <v>487</v>
      </c>
      <c r="I517" s="572" t="s">
        <v>1412</v>
      </c>
      <c r="J517" s="572" t="s">
        <v>1413</v>
      </c>
      <c r="K517" s="572" t="s">
        <v>1414</v>
      </c>
      <c r="L517" s="575">
        <v>1600</v>
      </c>
      <c r="M517" s="575">
        <v>3200</v>
      </c>
      <c r="N517" s="572">
        <v>2</v>
      </c>
      <c r="O517" s="576">
        <v>1</v>
      </c>
      <c r="P517" s="575">
        <v>3200</v>
      </c>
      <c r="Q517" s="577">
        <v>1</v>
      </c>
      <c r="R517" s="572">
        <v>2</v>
      </c>
      <c r="S517" s="577">
        <v>1</v>
      </c>
      <c r="T517" s="576">
        <v>1</v>
      </c>
      <c r="U517" s="578">
        <v>1</v>
      </c>
    </row>
    <row r="518" spans="1:21" ht="14.4" customHeight="1" x14ac:dyDescent="0.3">
      <c r="A518" s="571">
        <v>29</v>
      </c>
      <c r="B518" s="572" t="s">
        <v>486</v>
      </c>
      <c r="C518" s="572">
        <v>89301292</v>
      </c>
      <c r="D518" s="573" t="s">
        <v>1564</v>
      </c>
      <c r="E518" s="574" t="s">
        <v>780</v>
      </c>
      <c r="F518" s="572" t="s">
        <v>770</v>
      </c>
      <c r="G518" s="572" t="s">
        <v>932</v>
      </c>
      <c r="H518" s="572" t="s">
        <v>487</v>
      </c>
      <c r="I518" s="572" t="s">
        <v>968</v>
      </c>
      <c r="J518" s="572" t="s">
        <v>969</v>
      </c>
      <c r="K518" s="572" t="s">
        <v>970</v>
      </c>
      <c r="L518" s="575">
        <v>8</v>
      </c>
      <c r="M518" s="575">
        <v>16</v>
      </c>
      <c r="N518" s="572">
        <v>2</v>
      </c>
      <c r="O518" s="576">
        <v>1</v>
      </c>
      <c r="P518" s="575"/>
      <c r="Q518" s="577">
        <v>0</v>
      </c>
      <c r="R518" s="572"/>
      <c r="S518" s="577">
        <v>0</v>
      </c>
      <c r="T518" s="576"/>
      <c r="U518" s="578">
        <v>0</v>
      </c>
    </row>
    <row r="519" spans="1:21" ht="14.4" customHeight="1" x14ac:dyDescent="0.3">
      <c r="A519" s="571">
        <v>29</v>
      </c>
      <c r="B519" s="572" t="s">
        <v>486</v>
      </c>
      <c r="C519" s="572">
        <v>89301292</v>
      </c>
      <c r="D519" s="573" t="s">
        <v>1564</v>
      </c>
      <c r="E519" s="574" t="s">
        <v>780</v>
      </c>
      <c r="F519" s="572" t="s">
        <v>770</v>
      </c>
      <c r="G519" s="572" t="s">
        <v>932</v>
      </c>
      <c r="H519" s="572" t="s">
        <v>487</v>
      </c>
      <c r="I519" s="572" t="s">
        <v>1543</v>
      </c>
      <c r="J519" s="572" t="s">
        <v>1544</v>
      </c>
      <c r="K519" s="572" t="s">
        <v>1545</v>
      </c>
      <c r="L519" s="575">
        <v>30</v>
      </c>
      <c r="M519" s="575">
        <v>30</v>
      </c>
      <c r="N519" s="572">
        <v>1</v>
      </c>
      <c r="O519" s="576">
        <v>1</v>
      </c>
      <c r="P519" s="575"/>
      <c r="Q519" s="577">
        <v>0</v>
      </c>
      <c r="R519" s="572"/>
      <c r="S519" s="577">
        <v>0</v>
      </c>
      <c r="T519" s="576"/>
      <c r="U519" s="578">
        <v>0</v>
      </c>
    </row>
    <row r="520" spans="1:21" ht="14.4" customHeight="1" x14ac:dyDescent="0.3">
      <c r="A520" s="571">
        <v>29</v>
      </c>
      <c r="B520" s="572" t="s">
        <v>486</v>
      </c>
      <c r="C520" s="572">
        <v>89301292</v>
      </c>
      <c r="D520" s="573" t="s">
        <v>1564</v>
      </c>
      <c r="E520" s="574" t="s">
        <v>780</v>
      </c>
      <c r="F520" s="572" t="s">
        <v>770</v>
      </c>
      <c r="G520" s="572" t="s">
        <v>932</v>
      </c>
      <c r="H520" s="572" t="s">
        <v>487</v>
      </c>
      <c r="I520" s="572" t="s">
        <v>1546</v>
      </c>
      <c r="J520" s="572" t="s">
        <v>1547</v>
      </c>
      <c r="K520" s="572" t="s">
        <v>1548</v>
      </c>
      <c r="L520" s="575">
        <v>800</v>
      </c>
      <c r="M520" s="575">
        <v>1600</v>
      </c>
      <c r="N520" s="572">
        <v>2</v>
      </c>
      <c r="O520" s="576">
        <v>1</v>
      </c>
      <c r="P520" s="575">
        <v>1600</v>
      </c>
      <c r="Q520" s="577">
        <v>1</v>
      </c>
      <c r="R520" s="572">
        <v>2</v>
      </c>
      <c r="S520" s="577">
        <v>1</v>
      </c>
      <c r="T520" s="576">
        <v>1</v>
      </c>
      <c r="U520" s="578">
        <v>1</v>
      </c>
    </row>
    <row r="521" spans="1:21" ht="14.4" customHeight="1" x14ac:dyDescent="0.3">
      <c r="A521" s="571">
        <v>29</v>
      </c>
      <c r="B521" s="572" t="s">
        <v>486</v>
      </c>
      <c r="C521" s="572">
        <v>89301292</v>
      </c>
      <c r="D521" s="573" t="s">
        <v>1564</v>
      </c>
      <c r="E521" s="574" t="s">
        <v>780</v>
      </c>
      <c r="F521" s="572" t="s">
        <v>770</v>
      </c>
      <c r="G521" s="572" t="s">
        <v>932</v>
      </c>
      <c r="H521" s="572" t="s">
        <v>487</v>
      </c>
      <c r="I521" s="572" t="s">
        <v>1549</v>
      </c>
      <c r="J521" s="572" t="s">
        <v>969</v>
      </c>
      <c r="K521" s="572" t="s">
        <v>1550</v>
      </c>
      <c r="L521" s="575">
        <v>4.87</v>
      </c>
      <c r="M521" s="575">
        <v>9.74</v>
      </c>
      <c r="N521" s="572">
        <v>2</v>
      </c>
      <c r="O521" s="576">
        <v>1</v>
      </c>
      <c r="P521" s="575"/>
      <c r="Q521" s="577">
        <v>0</v>
      </c>
      <c r="R521" s="572"/>
      <c r="S521" s="577">
        <v>0</v>
      </c>
      <c r="T521" s="576"/>
      <c r="U521" s="578">
        <v>0</v>
      </c>
    </row>
    <row r="522" spans="1:21" ht="14.4" customHeight="1" x14ac:dyDescent="0.3">
      <c r="A522" s="571">
        <v>29</v>
      </c>
      <c r="B522" s="572" t="s">
        <v>486</v>
      </c>
      <c r="C522" s="572">
        <v>89301292</v>
      </c>
      <c r="D522" s="573" t="s">
        <v>1564</v>
      </c>
      <c r="E522" s="574" t="s">
        <v>780</v>
      </c>
      <c r="F522" s="572" t="s">
        <v>770</v>
      </c>
      <c r="G522" s="572" t="s">
        <v>977</v>
      </c>
      <c r="H522" s="572" t="s">
        <v>487</v>
      </c>
      <c r="I522" s="572" t="s">
        <v>1280</v>
      </c>
      <c r="J522" s="572" t="s">
        <v>1281</v>
      </c>
      <c r="K522" s="572" t="s">
        <v>1282</v>
      </c>
      <c r="L522" s="575">
        <v>200</v>
      </c>
      <c r="M522" s="575">
        <v>800</v>
      </c>
      <c r="N522" s="572">
        <v>4</v>
      </c>
      <c r="O522" s="576">
        <v>2</v>
      </c>
      <c r="P522" s="575">
        <v>800</v>
      </c>
      <c r="Q522" s="577">
        <v>1</v>
      </c>
      <c r="R522" s="572">
        <v>4</v>
      </c>
      <c r="S522" s="577">
        <v>1</v>
      </c>
      <c r="T522" s="576">
        <v>2</v>
      </c>
      <c r="U522" s="578">
        <v>1</v>
      </c>
    </row>
    <row r="523" spans="1:21" ht="14.4" customHeight="1" x14ac:dyDescent="0.3">
      <c r="A523" s="571">
        <v>29</v>
      </c>
      <c r="B523" s="572" t="s">
        <v>486</v>
      </c>
      <c r="C523" s="572">
        <v>89301292</v>
      </c>
      <c r="D523" s="573" t="s">
        <v>1564</v>
      </c>
      <c r="E523" s="574" t="s">
        <v>780</v>
      </c>
      <c r="F523" s="572" t="s">
        <v>770</v>
      </c>
      <c r="G523" s="572" t="s">
        <v>977</v>
      </c>
      <c r="H523" s="572" t="s">
        <v>487</v>
      </c>
      <c r="I523" s="572" t="s">
        <v>978</v>
      </c>
      <c r="J523" s="572" t="s">
        <v>979</v>
      </c>
      <c r="K523" s="572" t="s">
        <v>980</v>
      </c>
      <c r="L523" s="575">
        <v>190</v>
      </c>
      <c r="M523" s="575">
        <v>380</v>
      </c>
      <c r="N523" s="572">
        <v>2</v>
      </c>
      <c r="O523" s="576">
        <v>1</v>
      </c>
      <c r="P523" s="575"/>
      <c r="Q523" s="577">
        <v>0</v>
      </c>
      <c r="R523" s="572"/>
      <c r="S523" s="577">
        <v>0</v>
      </c>
      <c r="T523" s="576"/>
      <c r="U523" s="578">
        <v>0</v>
      </c>
    </row>
    <row r="524" spans="1:21" ht="14.4" customHeight="1" x14ac:dyDescent="0.3">
      <c r="A524" s="571">
        <v>29</v>
      </c>
      <c r="B524" s="572" t="s">
        <v>486</v>
      </c>
      <c r="C524" s="572">
        <v>89301292</v>
      </c>
      <c r="D524" s="573" t="s">
        <v>1564</v>
      </c>
      <c r="E524" s="574" t="s">
        <v>780</v>
      </c>
      <c r="F524" s="572" t="s">
        <v>770</v>
      </c>
      <c r="G524" s="572" t="s">
        <v>981</v>
      </c>
      <c r="H524" s="572" t="s">
        <v>487</v>
      </c>
      <c r="I524" s="572" t="s">
        <v>1551</v>
      </c>
      <c r="J524" s="572" t="s">
        <v>1552</v>
      </c>
      <c r="K524" s="572" t="s">
        <v>1553</v>
      </c>
      <c r="L524" s="575">
        <v>230.08</v>
      </c>
      <c r="M524" s="575">
        <v>230.08</v>
      </c>
      <c r="N524" s="572">
        <v>1</v>
      </c>
      <c r="O524" s="576">
        <v>1</v>
      </c>
      <c r="P524" s="575">
        <v>230.08</v>
      </c>
      <c r="Q524" s="577">
        <v>1</v>
      </c>
      <c r="R524" s="572">
        <v>1</v>
      </c>
      <c r="S524" s="577">
        <v>1</v>
      </c>
      <c r="T524" s="576">
        <v>1</v>
      </c>
      <c r="U524" s="578">
        <v>1</v>
      </c>
    </row>
    <row r="525" spans="1:21" ht="14.4" customHeight="1" x14ac:dyDescent="0.3">
      <c r="A525" s="571">
        <v>29</v>
      </c>
      <c r="B525" s="572" t="s">
        <v>486</v>
      </c>
      <c r="C525" s="572">
        <v>89301292</v>
      </c>
      <c r="D525" s="573" t="s">
        <v>1564</v>
      </c>
      <c r="E525" s="574" t="s">
        <v>780</v>
      </c>
      <c r="F525" s="572" t="s">
        <v>770</v>
      </c>
      <c r="G525" s="572" t="s">
        <v>981</v>
      </c>
      <c r="H525" s="572" t="s">
        <v>487</v>
      </c>
      <c r="I525" s="572" t="s">
        <v>1354</v>
      </c>
      <c r="J525" s="572" t="s">
        <v>992</v>
      </c>
      <c r="K525" s="572" t="s">
        <v>1355</v>
      </c>
      <c r="L525" s="575">
        <v>50.5</v>
      </c>
      <c r="M525" s="575">
        <v>101</v>
      </c>
      <c r="N525" s="572">
        <v>2</v>
      </c>
      <c r="O525" s="576">
        <v>2</v>
      </c>
      <c r="P525" s="575">
        <v>50.5</v>
      </c>
      <c r="Q525" s="577">
        <v>0.5</v>
      </c>
      <c r="R525" s="572">
        <v>1</v>
      </c>
      <c r="S525" s="577">
        <v>0.5</v>
      </c>
      <c r="T525" s="576">
        <v>1</v>
      </c>
      <c r="U525" s="578">
        <v>0.5</v>
      </c>
    </row>
    <row r="526" spans="1:21" ht="14.4" customHeight="1" x14ac:dyDescent="0.3">
      <c r="A526" s="571">
        <v>29</v>
      </c>
      <c r="B526" s="572" t="s">
        <v>486</v>
      </c>
      <c r="C526" s="572">
        <v>89301292</v>
      </c>
      <c r="D526" s="573" t="s">
        <v>1564</v>
      </c>
      <c r="E526" s="574" t="s">
        <v>780</v>
      </c>
      <c r="F526" s="572" t="s">
        <v>770</v>
      </c>
      <c r="G526" s="572" t="s">
        <v>981</v>
      </c>
      <c r="H526" s="572" t="s">
        <v>487</v>
      </c>
      <c r="I526" s="572" t="s">
        <v>1056</v>
      </c>
      <c r="J526" s="572" t="s">
        <v>992</v>
      </c>
      <c r="K526" s="572" t="s">
        <v>1057</v>
      </c>
      <c r="L526" s="575">
        <v>58.5</v>
      </c>
      <c r="M526" s="575">
        <v>58.5</v>
      </c>
      <c r="N526" s="572">
        <v>1</v>
      </c>
      <c r="O526" s="576">
        <v>1</v>
      </c>
      <c r="P526" s="575">
        <v>58.5</v>
      </c>
      <c r="Q526" s="577">
        <v>1</v>
      </c>
      <c r="R526" s="572">
        <v>1</v>
      </c>
      <c r="S526" s="577">
        <v>1</v>
      </c>
      <c r="T526" s="576">
        <v>1</v>
      </c>
      <c r="U526" s="578">
        <v>1</v>
      </c>
    </row>
    <row r="527" spans="1:21" ht="14.4" customHeight="1" x14ac:dyDescent="0.3">
      <c r="A527" s="571">
        <v>29</v>
      </c>
      <c r="B527" s="572" t="s">
        <v>486</v>
      </c>
      <c r="C527" s="572">
        <v>89301292</v>
      </c>
      <c r="D527" s="573" t="s">
        <v>1564</v>
      </c>
      <c r="E527" s="574" t="s">
        <v>780</v>
      </c>
      <c r="F527" s="572" t="s">
        <v>770</v>
      </c>
      <c r="G527" s="572" t="s">
        <v>981</v>
      </c>
      <c r="H527" s="572" t="s">
        <v>487</v>
      </c>
      <c r="I527" s="572" t="s">
        <v>985</v>
      </c>
      <c r="J527" s="572" t="s">
        <v>986</v>
      </c>
      <c r="K527" s="572" t="s">
        <v>987</v>
      </c>
      <c r="L527" s="575">
        <v>378.48</v>
      </c>
      <c r="M527" s="575">
        <v>378.48</v>
      </c>
      <c r="N527" s="572">
        <v>1</v>
      </c>
      <c r="O527" s="576">
        <v>1</v>
      </c>
      <c r="P527" s="575"/>
      <c r="Q527" s="577">
        <v>0</v>
      </c>
      <c r="R527" s="572"/>
      <c r="S527" s="577">
        <v>0</v>
      </c>
      <c r="T527" s="576"/>
      <c r="U527" s="578">
        <v>0</v>
      </c>
    </row>
    <row r="528" spans="1:21" ht="14.4" customHeight="1" x14ac:dyDescent="0.3">
      <c r="A528" s="571">
        <v>29</v>
      </c>
      <c r="B528" s="572" t="s">
        <v>486</v>
      </c>
      <c r="C528" s="572">
        <v>89301292</v>
      </c>
      <c r="D528" s="573" t="s">
        <v>1564</v>
      </c>
      <c r="E528" s="574" t="s">
        <v>780</v>
      </c>
      <c r="F528" s="572" t="s">
        <v>770</v>
      </c>
      <c r="G528" s="572" t="s">
        <v>981</v>
      </c>
      <c r="H528" s="572" t="s">
        <v>487</v>
      </c>
      <c r="I528" s="572" t="s">
        <v>1110</v>
      </c>
      <c r="J528" s="572" t="s">
        <v>1111</v>
      </c>
      <c r="K528" s="572" t="s">
        <v>1112</v>
      </c>
      <c r="L528" s="575">
        <v>378.48</v>
      </c>
      <c r="M528" s="575">
        <v>378.48</v>
      </c>
      <c r="N528" s="572">
        <v>1</v>
      </c>
      <c r="O528" s="576">
        <v>1</v>
      </c>
      <c r="P528" s="575"/>
      <c r="Q528" s="577">
        <v>0</v>
      </c>
      <c r="R528" s="572"/>
      <c r="S528" s="577">
        <v>0</v>
      </c>
      <c r="T528" s="576"/>
      <c r="U528" s="578">
        <v>0</v>
      </c>
    </row>
    <row r="529" spans="1:21" ht="14.4" customHeight="1" x14ac:dyDescent="0.3">
      <c r="A529" s="571">
        <v>29</v>
      </c>
      <c r="B529" s="572" t="s">
        <v>486</v>
      </c>
      <c r="C529" s="572">
        <v>89301292</v>
      </c>
      <c r="D529" s="573" t="s">
        <v>1564</v>
      </c>
      <c r="E529" s="574" t="s">
        <v>780</v>
      </c>
      <c r="F529" s="572" t="s">
        <v>770</v>
      </c>
      <c r="G529" s="572" t="s">
        <v>981</v>
      </c>
      <c r="H529" s="572" t="s">
        <v>487</v>
      </c>
      <c r="I529" s="572" t="s">
        <v>1216</v>
      </c>
      <c r="J529" s="572" t="s">
        <v>1217</v>
      </c>
      <c r="K529" s="572"/>
      <c r="L529" s="575">
        <v>80.349999999999994</v>
      </c>
      <c r="M529" s="575">
        <v>80.349999999999994</v>
      </c>
      <c r="N529" s="572">
        <v>1</v>
      </c>
      <c r="O529" s="576">
        <v>1</v>
      </c>
      <c r="P529" s="575">
        <v>80.349999999999994</v>
      </c>
      <c r="Q529" s="577">
        <v>1</v>
      </c>
      <c r="R529" s="572">
        <v>1</v>
      </c>
      <c r="S529" s="577">
        <v>1</v>
      </c>
      <c r="T529" s="576">
        <v>1</v>
      </c>
      <c r="U529" s="578">
        <v>1</v>
      </c>
    </row>
    <row r="530" spans="1:21" ht="14.4" customHeight="1" x14ac:dyDescent="0.3">
      <c r="A530" s="571">
        <v>29</v>
      </c>
      <c r="B530" s="572" t="s">
        <v>486</v>
      </c>
      <c r="C530" s="572">
        <v>89301292</v>
      </c>
      <c r="D530" s="573" t="s">
        <v>1564</v>
      </c>
      <c r="E530" s="574" t="s">
        <v>780</v>
      </c>
      <c r="F530" s="572" t="s">
        <v>770</v>
      </c>
      <c r="G530" s="572" t="s">
        <v>981</v>
      </c>
      <c r="H530" s="572" t="s">
        <v>487</v>
      </c>
      <c r="I530" s="572" t="s">
        <v>1554</v>
      </c>
      <c r="J530" s="572" t="s">
        <v>1555</v>
      </c>
      <c r="K530" s="572" t="s">
        <v>1556</v>
      </c>
      <c r="L530" s="575">
        <v>1000</v>
      </c>
      <c r="M530" s="575">
        <v>1000</v>
      </c>
      <c r="N530" s="572">
        <v>1</v>
      </c>
      <c r="O530" s="576">
        <v>1</v>
      </c>
      <c r="P530" s="575">
        <v>1000</v>
      </c>
      <c r="Q530" s="577">
        <v>1</v>
      </c>
      <c r="R530" s="572">
        <v>1</v>
      </c>
      <c r="S530" s="577">
        <v>1</v>
      </c>
      <c r="T530" s="576">
        <v>1</v>
      </c>
      <c r="U530" s="578">
        <v>1</v>
      </c>
    </row>
    <row r="531" spans="1:21" ht="14.4" customHeight="1" x14ac:dyDescent="0.3">
      <c r="A531" s="571">
        <v>29</v>
      </c>
      <c r="B531" s="572" t="s">
        <v>486</v>
      </c>
      <c r="C531" s="572">
        <v>89301292</v>
      </c>
      <c r="D531" s="573" t="s">
        <v>1564</v>
      </c>
      <c r="E531" s="574" t="s">
        <v>780</v>
      </c>
      <c r="F531" s="572" t="s">
        <v>770</v>
      </c>
      <c r="G531" s="572" t="s">
        <v>981</v>
      </c>
      <c r="H531" s="572" t="s">
        <v>487</v>
      </c>
      <c r="I531" s="572" t="s">
        <v>1557</v>
      </c>
      <c r="J531" s="572" t="s">
        <v>1558</v>
      </c>
      <c r="K531" s="572" t="s">
        <v>1559</v>
      </c>
      <c r="L531" s="575">
        <v>350</v>
      </c>
      <c r="M531" s="575">
        <v>350</v>
      </c>
      <c r="N531" s="572">
        <v>1</v>
      </c>
      <c r="O531" s="576">
        <v>1</v>
      </c>
      <c r="P531" s="575"/>
      <c r="Q531" s="577">
        <v>0</v>
      </c>
      <c r="R531" s="572"/>
      <c r="S531" s="577">
        <v>0</v>
      </c>
      <c r="T531" s="576"/>
      <c r="U531" s="578">
        <v>0</v>
      </c>
    </row>
    <row r="532" spans="1:21" ht="14.4" customHeight="1" x14ac:dyDescent="0.3">
      <c r="A532" s="571">
        <v>29</v>
      </c>
      <c r="B532" s="572" t="s">
        <v>486</v>
      </c>
      <c r="C532" s="572">
        <v>89301292</v>
      </c>
      <c r="D532" s="573" t="s">
        <v>1564</v>
      </c>
      <c r="E532" s="574" t="s">
        <v>780</v>
      </c>
      <c r="F532" s="572" t="s">
        <v>770</v>
      </c>
      <c r="G532" s="572" t="s">
        <v>981</v>
      </c>
      <c r="H532" s="572" t="s">
        <v>487</v>
      </c>
      <c r="I532" s="572" t="s">
        <v>991</v>
      </c>
      <c r="J532" s="572" t="s">
        <v>992</v>
      </c>
      <c r="K532" s="572" t="s">
        <v>993</v>
      </c>
      <c r="L532" s="575">
        <v>58.5</v>
      </c>
      <c r="M532" s="575">
        <v>117</v>
      </c>
      <c r="N532" s="572">
        <v>2</v>
      </c>
      <c r="O532" s="576">
        <v>2</v>
      </c>
      <c r="P532" s="575">
        <v>117</v>
      </c>
      <c r="Q532" s="577">
        <v>1</v>
      </c>
      <c r="R532" s="572">
        <v>2</v>
      </c>
      <c r="S532" s="577">
        <v>1</v>
      </c>
      <c r="T532" s="576">
        <v>2</v>
      </c>
      <c r="U532" s="578">
        <v>1</v>
      </c>
    </row>
    <row r="533" spans="1:21" ht="14.4" customHeight="1" x14ac:dyDescent="0.3">
      <c r="A533" s="571">
        <v>29</v>
      </c>
      <c r="B533" s="572" t="s">
        <v>486</v>
      </c>
      <c r="C533" s="572">
        <v>89301292</v>
      </c>
      <c r="D533" s="573" t="s">
        <v>1564</v>
      </c>
      <c r="E533" s="574" t="s">
        <v>780</v>
      </c>
      <c r="F533" s="572" t="s">
        <v>770</v>
      </c>
      <c r="G533" s="572" t="s">
        <v>981</v>
      </c>
      <c r="H533" s="572" t="s">
        <v>487</v>
      </c>
      <c r="I533" s="572" t="s">
        <v>1000</v>
      </c>
      <c r="J533" s="572" t="s">
        <v>1001</v>
      </c>
      <c r="K533" s="572"/>
      <c r="L533" s="575">
        <v>250</v>
      </c>
      <c r="M533" s="575">
        <v>250</v>
      </c>
      <c r="N533" s="572">
        <v>1</v>
      </c>
      <c r="O533" s="576">
        <v>1</v>
      </c>
      <c r="P533" s="575">
        <v>250</v>
      </c>
      <c r="Q533" s="577">
        <v>1</v>
      </c>
      <c r="R533" s="572">
        <v>1</v>
      </c>
      <c r="S533" s="577">
        <v>1</v>
      </c>
      <c r="T533" s="576">
        <v>1</v>
      </c>
      <c r="U533" s="578">
        <v>1</v>
      </c>
    </row>
    <row r="534" spans="1:21" ht="14.4" customHeight="1" x14ac:dyDescent="0.3">
      <c r="A534" s="571">
        <v>29</v>
      </c>
      <c r="B534" s="572" t="s">
        <v>486</v>
      </c>
      <c r="C534" s="572">
        <v>89301292</v>
      </c>
      <c r="D534" s="573" t="s">
        <v>1564</v>
      </c>
      <c r="E534" s="574" t="s">
        <v>780</v>
      </c>
      <c r="F534" s="572" t="s">
        <v>770</v>
      </c>
      <c r="G534" s="572" t="s">
        <v>981</v>
      </c>
      <c r="H534" s="572" t="s">
        <v>487</v>
      </c>
      <c r="I534" s="572" t="s">
        <v>1005</v>
      </c>
      <c r="J534" s="572" t="s">
        <v>1006</v>
      </c>
      <c r="K534" s="572" t="s">
        <v>1007</v>
      </c>
      <c r="L534" s="575">
        <v>82.55</v>
      </c>
      <c r="M534" s="575">
        <v>82.55</v>
      </c>
      <c r="N534" s="572">
        <v>1</v>
      </c>
      <c r="O534" s="576">
        <v>1</v>
      </c>
      <c r="P534" s="575"/>
      <c r="Q534" s="577">
        <v>0</v>
      </c>
      <c r="R534" s="572"/>
      <c r="S534" s="577">
        <v>0</v>
      </c>
      <c r="T534" s="576"/>
      <c r="U534" s="578">
        <v>0</v>
      </c>
    </row>
    <row r="535" spans="1:21" ht="14.4" customHeight="1" thickBot="1" x14ac:dyDescent="0.35">
      <c r="A535" s="579">
        <v>29</v>
      </c>
      <c r="B535" s="580" t="s">
        <v>486</v>
      </c>
      <c r="C535" s="580">
        <v>89301292</v>
      </c>
      <c r="D535" s="581" t="s">
        <v>1564</v>
      </c>
      <c r="E535" s="582" t="s">
        <v>780</v>
      </c>
      <c r="F535" s="580" t="s">
        <v>770</v>
      </c>
      <c r="G535" s="580" t="s">
        <v>1560</v>
      </c>
      <c r="H535" s="580" t="s">
        <v>487</v>
      </c>
      <c r="I535" s="580" t="s">
        <v>1561</v>
      </c>
      <c r="J535" s="580" t="s">
        <v>1562</v>
      </c>
      <c r="K535" s="580" t="s">
        <v>1563</v>
      </c>
      <c r="L535" s="583">
        <v>2000</v>
      </c>
      <c r="M535" s="583">
        <v>2000</v>
      </c>
      <c r="N535" s="580">
        <v>1</v>
      </c>
      <c r="O535" s="584">
        <v>1</v>
      </c>
      <c r="P535" s="583"/>
      <c r="Q535" s="585">
        <v>0</v>
      </c>
      <c r="R535" s="580"/>
      <c r="S535" s="585">
        <v>0</v>
      </c>
      <c r="T535" s="584"/>
      <c r="U535" s="58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80" t="s">
        <v>1566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87" t="s">
        <v>197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x14ac:dyDescent="0.3">
      <c r="A5" s="596" t="s">
        <v>780</v>
      </c>
      <c r="B5" s="129">
        <v>2184.08</v>
      </c>
      <c r="C5" s="570">
        <v>8.3994386734603216E-2</v>
      </c>
      <c r="D5" s="129">
        <v>23818.61</v>
      </c>
      <c r="E5" s="570">
        <v>0.91600561326539676</v>
      </c>
      <c r="F5" s="588">
        <v>26002.690000000002</v>
      </c>
    </row>
    <row r="6" spans="1:6" ht="14.4" customHeight="1" x14ac:dyDescent="0.3">
      <c r="A6" s="597" t="s">
        <v>773</v>
      </c>
      <c r="B6" s="589">
        <v>539.29999999999995</v>
      </c>
      <c r="C6" s="577">
        <v>3.1112749535154867E-2</v>
      </c>
      <c r="D6" s="589">
        <v>16794.43</v>
      </c>
      <c r="E6" s="577">
        <v>0.96888725046484514</v>
      </c>
      <c r="F6" s="590">
        <v>17333.73</v>
      </c>
    </row>
    <row r="7" spans="1:6" ht="14.4" customHeight="1" x14ac:dyDescent="0.3">
      <c r="A7" s="597" t="s">
        <v>778</v>
      </c>
      <c r="B7" s="589">
        <v>59.55</v>
      </c>
      <c r="C7" s="577">
        <v>1.7601678883896903E-2</v>
      </c>
      <c r="D7" s="589">
        <v>3323.6499999999996</v>
      </c>
      <c r="E7" s="577">
        <v>0.98239832111610303</v>
      </c>
      <c r="F7" s="590">
        <v>3383.2</v>
      </c>
    </row>
    <row r="8" spans="1:6" ht="14.4" customHeight="1" x14ac:dyDescent="0.3">
      <c r="A8" s="597" t="s">
        <v>775</v>
      </c>
      <c r="B8" s="589"/>
      <c r="C8" s="577">
        <v>0</v>
      </c>
      <c r="D8" s="589">
        <v>2567.6099999999988</v>
      </c>
      <c r="E8" s="577">
        <v>1</v>
      </c>
      <c r="F8" s="590">
        <v>2567.6099999999988</v>
      </c>
    </row>
    <row r="9" spans="1:6" ht="14.4" customHeight="1" x14ac:dyDescent="0.3">
      <c r="A9" s="597" t="s">
        <v>774</v>
      </c>
      <c r="B9" s="589"/>
      <c r="C9" s="577">
        <v>0</v>
      </c>
      <c r="D9" s="589">
        <v>4955.4699999999993</v>
      </c>
      <c r="E9" s="577">
        <v>1</v>
      </c>
      <c r="F9" s="590">
        <v>4955.4699999999993</v>
      </c>
    </row>
    <row r="10" spans="1:6" ht="14.4" customHeight="1" x14ac:dyDescent="0.3">
      <c r="A10" s="597" t="s">
        <v>779</v>
      </c>
      <c r="B10" s="589"/>
      <c r="C10" s="577">
        <v>0</v>
      </c>
      <c r="D10" s="589">
        <v>9368.32</v>
      </c>
      <c r="E10" s="577">
        <v>1</v>
      </c>
      <c r="F10" s="590">
        <v>9368.32</v>
      </c>
    </row>
    <row r="11" spans="1:6" ht="14.4" customHeight="1" x14ac:dyDescent="0.3">
      <c r="A11" s="597" t="s">
        <v>777</v>
      </c>
      <c r="B11" s="589"/>
      <c r="C11" s="577">
        <v>0</v>
      </c>
      <c r="D11" s="589">
        <v>7117.32</v>
      </c>
      <c r="E11" s="577">
        <v>1</v>
      </c>
      <c r="F11" s="590">
        <v>7117.32</v>
      </c>
    </row>
    <row r="12" spans="1:6" ht="14.4" customHeight="1" thickBot="1" x14ac:dyDescent="0.35">
      <c r="A12" s="598" t="s">
        <v>776</v>
      </c>
      <c r="B12" s="593"/>
      <c r="C12" s="594">
        <v>0</v>
      </c>
      <c r="D12" s="593">
        <v>3170.4799999999996</v>
      </c>
      <c r="E12" s="594">
        <v>1</v>
      </c>
      <c r="F12" s="595">
        <v>3170.4799999999996</v>
      </c>
    </row>
    <row r="13" spans="1:6" ht="14.4" customHeight="1" thickBot="1" x14ac:dyDescent="0.35">
      <c r="A13" s="513" t="s">
        <v>3</v>
      </c>
      <c r="B13" s="514">
        <v>2782.93</v>
      </c>
      <c r="C13" s="515">
        <v>3.7658652736268311E-2</v>
      </c>
      <c r="D13" s="514">
        <v>71115.89</v>
      </c>
      <c r="E13" s="515">
        <v>0.96234134726373155</v>
      </c>
      <c r="F13" s="516">
        <v>73898.820000000007</v>
      </c>
    </row>
    <row r="14" spans="1:6" ht="14.4" customHeight="1" thickBot="1" x14ac:dyDescent="0.35"/>
    <row r="15" spans="1:6" ht="14.4" customHeight="1" x14ac:dyDescent="0.3">
      <c r="A15" s="596" t="s">
        <v>1567</v>
      </c>
      <c r="B15" s="129">
        <v>1069.4100000000001</v>
      </c>
      <c r="C15" s="570">
        <v>0.59370107591352728</v>
      </c>
      <c r="D15" s="129">
        <v>731.84999999999991</v>
      </c>
      <c r="E15" s="570">
        <v>0.40629892408647278</v>
      </c>
      <c r="F15" s="588">
        <v>1801.26</v>
      </c>
    </row>
    <row r="16" spans="1:6" ht="14.4" customHeight="1" x14ac:dyDescent="0.3">
      <c r="A16" s="597" t="s">
        <v>1568</v>
      </c>
      <c r="B16" s="589">
        <v>887.05</v>
      </c>
      <c r="C16" s="577">
        <v>0.250000704584591</v>
      </c>
      <c r="D16" s="589">
        <v>2661.14</v>
      </c>
      <c r="E16" s="577">
        <v>0.749999295415409</v>
      </c>
      <c r="F16" s="590">
        <v>3548.1899999999996</v>
      </c>
    </row>
    <row r="17" spans="1:6" ht="14.4" customHeight="1" x14ac:dyDescent="0.3">
      <c r="A17" s="597" t="s">
        <v>1569</v>
      </c>
      <c r="B17" s="589">
        <v>469.44</v>
      </c>
      <c r="C17" s="577">
        <v>1</v>
      </c>
      <c r="D17" s="589"/>
      <c r="E17" s="577">
        <v>0</v>
      </c>
      <c r="F17" s="590">
        <v>469.44</v>
      </c>
    </row>
    <row r="18" spans="1:6" ht="14.4" customHeight="1" x14ac:dyDescent="0.3">
      <c r="A18" s="597" t="s">
        <v>1570</v>
      </c>
      <c r="B18" s="589">
        <v>222.25</v>
      </c>
      <c r="C18" s="577">
        <v>0.39015869672073589</v>
      </c>
      <c r="D18" s="589">
        <v>347.39</v>
      </c>
      <c r="E18" s="577">
        <v>0.60984130327926411</v>
      </c>
      <c r="F18" s="590">
        <v>569.64</v>
      </c>
    </row>
    <row r="19" spans="1:6" ht="14.4" customHeight="1" x14ac:dyDescent="0.3">
      <c r="A19" s="597" t="s">
        <v>1571</v>
      </c>
      <c r="B19" s="589">
        <v>69.86</v>
      </c>
      <c r="C19" s="577">
        <v>7.8430932279504206E-2</v>
      </c>
      <c r="D19" s="589">
        <v>820.86000000000013</v>
      </c>
      <c r="E19" s="577">
        <v>0.92156906772049574</v>
      </c>
      <c r="F19" s="590">
        <v>890.72000000000014</v>
      </c>
    </row>
    <row r="20" spans="1:6" ht="14.4" customHeight="1" x14ac:dyDescent="0.3">
      <c r="A20" s="597" t="s">
        <v>1572</v>
      </c>
      <c r="B20" s="589">
        <v>59.55</v>
      </c>
      <c r="C20" s="577">
        <v>6.2572896636509792E-2</v>
      </c>
      <c r="D20" s="589">
        <v>892.14</v>
      </c>
      <c r="E20" s="577">
        <v>0.93742710336349022</v>
      </c>
      <c r="F20" s="590">
        <v>951.68999999999994</v>
      </c>
    </row>
    <row r="21" spans="1:6" ht="14.4" customHeight="1" x14ac:dyDescent="0.3">
      <c r="A21" s="597" t="s">
        <v>1573</v>
      </c>
      <c r="B21" s="589">
        <v>5.37</v>
      </c>
      <c r="C21" s="577">
        <v>1</v>
      </c>
      <c r="D21" s="589"/>
      <c r="E21" s="577">
        <v>0</v>
      </c>
      <c r="F21" s="590">
        <v>5.37</v>
      </c>
    </row>
    <row r="22" spans="1:6" ht="14.4" customHeight="1" x14ac:dyDescent="0.3">
      <c r="A22" s="597" t="s">
        <v>1574</v>
      </c>
      <c r="B22" s="589"/>
      <c r="C22" s="577">
        <v>0</v>
      </c>
      <c r="D22" s="589">
        <v>1113.23</v>
      </c>
      <c r="E22" s="577">
        <v>1</v>
      </c>
      <c r="F22" s="590">
        <v>1113.23</v>
      </c>
    </row>
    <row r="23" spans="1:6" ht="14.4" customHeight="1" x14ac:dyDescent="0.3">
      <c r="A23" s="597" t="s">
        <v>1575</v>
      </c>
      <c r="B23" s="589"/>
      <c r="C23" s="577">
        <v>0</v>
      </c>
      <c r="D23" s="589">
        <v>1443.95</v>
      </c>
      <c r="E23" s="577">
        <v>1</v>
      </c>
      <c r="F23" s="590">
        <v>1443.95</v>
      </c>
    </row>
    <row r="24" spans="1:6" ht="14.4" customHeight="1" x14ac:dyDescent="0.3">
      <c r="A24" s="597" t="s">
        <v>1576</v>
      </c>
      <c r="B24" s="589"/>
      <c r="C24" s="577">
        <v>0</v>
      </c>
      <c r="D24" s="589">
        <v>831.76</v>
      </c>
      <c r="E24" s="577">
        <v>1</v>
      </c>
      <c r="F24" s="590">
        <v>831.76</v>
      </c>
    </row>
    <row r="25" spans="1:6" ht="14.4" customHeight="1" x14ac:dyDescent="0.3">
      <c r="A25" s="597" t="s">
        <v>1577</v>
      </c>
      <c r="B25" s="589"/>
      <c r="C25" s="577">
        <v>0</v>
      </c>
      <c r="D25" s="589">
        <v>700.76</v>
      </c>
      <c r="E25" s="577">
        <v>1</v>
      </c>
      <c r="F25" s="590">
        <v>700.76</v>
      </c>
    </row>
    <row r="26" spans="1:6" ht="14.4" customHeight="1" x14ac:dyDescent="0.3">
      <c r="A26" s="597" t="s">
        <v>1578</v>
      </c>
      <c r="B26" s="589">
        <v>0</v>
      </c>
      <c r="C26" s="577">
        <v>0</v>
      </c>
      <c r="D26" s="589">
        <v>16277.400000000005</v>
      </c>
      <c r="E26" s="577">
        <v>1</v>
      </c>
      <c r="F26" s="590">
        <v>16277.400000000005</v>
      </c>
    </row>
    <row r="27" spans="1:6" ht="14.4" customHeight="1" x14ac:dyDescent="0.3">
      <c r="A27" s="597" t="s">
        <v>1579</v>
      </c>
      <c r="B27" s="589"/>
      <c r="C27" s="577">
        <v>0</v>
      </c>
      <c r="D27" s="589">
        <v>215.56</v>
      </c>
      <c r="E27" s="577">
        <v>1</v>
      </c>
      <c r="F27" s="590">
        <v>215.56</v>
      </c>
    </row>
    <row r="28" spans="1:6" ht="14.4" customHeight="1" x14ac:dyDescent="0.3">
      <c r="A28" s="597" t="s">
        <v>1580</v>
      </c>
      <c r="B28" s="589"/>
      <c r="C28" s="577">
        <v>0</v>
      </c>
      <c r="D28" s="589">
        <v>8748.89</v>
      </c>
      <c r="E28" s="577">
        <v>1</v>
      </c>
      <c r="F28" s="590">
        <v>8748.89</v>
      </c>
    </row>
    <row r="29" spans="1:6" ht="14.4" customHeight="1" x14ac:dyDescent="0.3">
      <c r="A29" s="597" t="s">
        <v>1581</v>
      </c>
      <c r="B29" s="589"/>
      <c r="C29" s="577">
        <v>0</v>
      </c>
      <c r="D29" s="589">
        <v>201.75</v>
      </c>
      <c r="E29" s="577">
        <v>1</v>
      </c>
      <c r="F29" s="590">
        <v>201.75</v>
      </c>
    </row>
    <row r="30" spans="1:6" ht="14.4" customHeight="1" x14ac:dyDescent="0.3">
      <c r="A30" s="597" t="s">
        <v>1582</v>
      </c>
      <c r="B30" s="589"/>
      <c r="C30" s="577">
        <v>0</v>
      </c>
      <c r="D30" s="589">
        <v>34914.5</v>
      </c>
      <c r="E30" s="577">
        <v>1</v>
      </c>
      <c r="F30" s="590">
        <v>34914.5</v>
      </c>
    </row>
    <row r="31" spans="1:6" ht="14.4" customHeight="1" x14ac:dyDescent="0.3">
      <c r="A31" s="597" t="s">
        <v>1583</v>
      </c>
      <c r="B31" s="589"/>
      <c r="C31" s="577">
        <v>0</v>
      </c>
      <c r="D31" s="589">
        <v>94.8</v>
      </c>
      <c r="E31" s="577">
        <v>1</v>
      </c>
      <c r="F31" s="590">
        <v>94.8</v>
      </c>
    </row>
    <row r="32" spans="1:6" ht="14.4" customHeight="1" x14ac:dyDescent="0.3">
      <c r="A32" s="597" t="s">
        <v>1584</v>
      </c>
      <c r="B32" s="589"/>
      <c r="C32" s="577">
        <v>0</v>
      </c>
      <c r="D32" s="589">
        <v>48.98</v>
      </c>
      <c r="E32" s="577">
        <v>1</v>
      </c>
      <c r="F32" s="590">
        <v>48.98</v>
      </c>
    </row>
    <row r="33" spans="1:6" ht="14.4" customHeight="1" x14ac:dyDescent="0.3">
      <c r="A33" s="597" t="s">
        <v>1585</v>
      </c>
      <c r="B33" s="589"/>
      <c r="C33" s="577"/>
      <c r="D33" s="589">
        <v>0</v>
      </c>
      <c r="E33" s="577"/>
      <c r="F33" s="590">
        <v>0</v>
      </c>
    </row>
    <row r="34" spans="1:6" ht="14.4" customHeight="1" x14ac:dyDescent="0.3">
      <c r="A34" s="597" t="s">
        <v>1586</v>
      </c>
      <c r="B34" s="589"/>
      <c r="C34" s="577">
        <v>0</v>
      </c>
      <c r="D34" s="589">
        <v>69.86</v>
      </c>
      <c r="E34" s="577">
        <v>1</v>
      </c>
      <c r="F34" s="590">
        <v>69.86</v>
      </c>
    </row>
    <row r="35" spans="1:6" ht="14.4" customHeight="1" thickBot="1" x14ac:dyDescent="0.35">
      <c r="A35" s="598" t="s">
        <v>1587</v>
      </c>
      <c r="B35" s="593"/>
      <c r="C35" s="594">
        <v>0</v>
      </c>
      <c r="D35" s="593">
        <v>1001.0699999999999</v>
      </c>
      <c r="E35" s="594">
        <v>1</v>
      </c>
      <c r="F35" s="595">
        <v>1001.0699999999999</v>
      </c>
    </row>
    <row r="36" spans="1:6" ht="14.4" customHeight="1" thickBot="1" x14ac:dyDescent="0.35">
      <c r="A36" s="513" t="s">
        <v>3</v>
      </c>
      <c r="B36" s="514">
        <v>2782.9300000000003</v>
      </c>
      <c r="C36" s="515">
        <v>3.7658652736268325E-2</v>
      </c>
      <c r="D36" s="514">
        <v>71115.89</v>
      </c>
      <c r="E36" s="515">
        <v>0.96234134726373177</v>
      </c>
      <c r="F36" s="516">
        <v>73898.819999999992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{7DA526E9-E0BA-414E-933D-A97E7E47FBA1}</x14:id>
        </ext>
      </extLst>
    </cfRule>
  </conditionalFormatting>
  <conditionalFormatting sqref="F15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{6F40356D-D245-4C23-83EB-E7D6875004EE}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A526E9-E0BA-414E-933D-A97E7E47FB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6F40356D-D245-4C23-83EB-E7D6875004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1609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10</v>
      </c>
      <c r="G3" s="43">
        <f>SUBTOTAL(9,G6:G1048576)</f>
        <v>2782.9300000000003</v>
      </c>
      <c r="H3" s="44">
        <f>IF(M3=0,0,G3/M3)</f>
        <v>3.7658652736268304E-2</v>
      </c>
      <c r="I3" s="43">
        <f>SUBTOTAL(9,I6:I1048576)</f>
        <v>298</v>
      </c>
      <c r="J3" s="43">
        <f>SUBTOTAL(9,J6:J1048576)</f>
        <v>71115.890000000014</v>
      </c>
      <c r="K3" s="44">
        <f>IF(M3=0,0,J3/M3)</f>
        <v>0.96234134726373144</v>
      </c>
      <c r="L3" s="43">
        <f>SUBTOTAL(9,L6:L1048576)</f>
        <v>308</v>
      </c>
      <c r="M3" s="45">
        <f>SUBTOTAL(9,M6:M1048576)</f>
        <v>73898.820000000036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87" t="s">
        <v>144</v>
      </c>
      <c r="B5" s="599" t="s">
        <v>140</v>
      </c>
      <c r="C5" s="599" t="s">
        <v>71</v>
      </c>
      <c r="D5" s="599" t="s">
        <v>141</v>
      </c>
      <c r="E5" s="59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x14ac:dyDescent="0.3">
      <c r="A6" s="564" t="s">
        <v>773</v>
      </c>
      <c r="B6" s="565" t="s">
        <v>1588</v>
      </c>
      <c r="C6" s="565" t="s">
        <v>865</v>
      </c>
      <c r="D6" s="565" t="s">
        <v>866</v>
      </c>
      <c r="E6" s="565" t="s">
        <v>867</v>
      </c>
      <c r="F6" s="129"/>
      <c r="G6" s="129"/>
      <c r="H6" s="570">
        <v>0</v>
      </c>
      <c r="I6" s="129">
        <v>6</v>
      </c>
      <c r="J6" s="129">
        <v>2813.7599999999998</v>
      </c>
      <c r="K6" s="570">
        <v>1</v>
      </c>
      <c r="L6" s="129">
        <v>6</v>
      </c>
      <c r="M6" s="588">
        <v>2813.7599999999998</v>
      </c>
    </row>
    <row r="7" spans="1:13" ht="14.4" customHeight="1" x14ac:dyDescent="0.3">
      <c r="A7" s="571" t="s">
        <v>773</v>
      </c>
      <c r="B7" s="572" t="s">
        <v>1588</v>
      </c>
      <c r="C7" s="572" t="s">
        <v>868</v>
      </c>
      <c r="D7" s="572" t="s">
        <v>866</v>
      </c>
      <c r="E7" s="572" t="s">
        <v>869</v>
      </c>
      <c r="F7" s="589"/>
      <c r="G7" s="589"/>
      <c r="H7" s="577">
        <v>0</v>
      </c>
      <c r="I7" s="589">
        <v>12</v>
      </c>
      <c r="J7" s="589">
        <v>7503.48</v>
      </c>
      <c r="K7" s="577">
        <v>1</v>
      </c>
      <c r="L7" s="589">
        <v>12</v>
      </c>
      <c r="M7" s="590">
        <v>7503.48</v>
      </c>
    </row>
    <row r="8" spans="1:13" ht="14.4" customHeight="1" x14ac:dyDescent="0.3">
      <c r="A8" s="571" t="s">
        <v>773</v>
      </c>
      <c r="B8" s="572" t="s">
        <v>1588</v>
      </c>
      <c r="C8" s="572" t="s">
        <v>870</v>
      </c>
      <c r="D8" s="572" t="s">
        <v>866</v>
      </c>
      <c r="E8" s="572" t="s">
        <v>871</v>
      </c>
      <c r="F8" s="589"/>
      <c r="G8" s="589"/>
      <c r="H8" s="577">
        <v>0</v>
      </c>
      <c r="I8" s="589">
        <v>3</v>
      </c>
      <c r="J8" s="589">
        <v>2813.79</v>
      </c>
      <c r="K8" s="577">
        <v>1</v>
      </c>
      <c r="L8" s="589">
        <v>3</v>
      </c>
      <c r="M8" s="590">
        <v>2813.79</v>
      </c>
    </row>
    <row r="9" spans="1:13" ht="14.4" customHeight="1" x14ac:dyDescent="0.3">
      <c r="A9" s="571" t="s">
        <v>773</v>
      </c>
      <c r="B9" s="572" t="s">
        <v>1588</v>
      </c>
      <c r="C9" s="572" t="s">
        <v>872</v>
      </c>
      <c r="D9" s="572" t="s">
        <v>866</v>
      </c>
      <c r="E9" s="572" t="s">
        <v>873</v>
      </c>
      <c r="F9" s="589"/>
      <c r="G9" s="589"/>
      <c r="H9" s="577">
        <v>0</v>
      </c>
      <c r="I9" s="589">
        <v>1</v>
      </c>
      <c r="J9" s="589">
        <v>1166.47</v>
      </c>
      <c r="K9" s="577">
        <v>1</v>
      </c>
      <c r="L9" s="589">
        <v>1</v>
      </c>
      <c r="M9" s="590">
        <v>1166.47</v>
      </c>
    </row>
    <row r="10" spans="1:13" ht="14.4" customHeight="1" x14ac:dyDescent="0.3">
      <c r="A10" s="571" t="s">
        <v>773</v>
      </c>
      <c r="B10" s="572" t="s">
        <v>1589</v>
      </c>
      <c r="C10" s="572" t="s">
        <v>901</v>
      </c>
      <c r="D10" s="572" t="s">
        <v>902</v>
      </c>
      <c r="E10" s="572" t="s">
        <v>903</v>
      </c>
      <c r="F10" s="589">
        <v>1</v>
      </c>
      <c r="G10" s="589">
        <v>469.44</v>
      </c>
      <c r="H10" s="577">
        <v>1</v>
      </c>
      <c r="I10" s="589"/>
      <c r="J10" s="589"/>
      <c r="K10" s="577">
        <v>0</v>
      </c>
      <c r="L10" s="589">
        <v>1</v>
      </c>
      <c r="M10" s="590">
        <v>469.44</v>
      </c>
    </row>
    <row r="11" spans="1:13" ht="14.4" customHeight="1" x14ac:dyDescent="0.3">
      <c r="A11" s="571" t="s">
        <v>773</v>
      </c>
      <c r="B11" s="572" t="s">
        <v>1590</v>
      </c>
      <c r="C11" s="572" t="s">
        <v>860</v>
      </c>
      <c r="D11" s="572" t="s">
        <v>861</v>
      </c>
      <c r="E11" s="572" t="s">
        <v>862</v>
      </c>
      <c r="F11" s="589"/>
      <c r="G11" s="589"/>
      <c r="H11" s="577">
        <v>0</v>
      </c>
      <c r="I11" s="589">
        <v>1</v>
      </c>
      <c r="J11" s="589">
        <v>17.64</v>
      </c>
      <c r="K11" s="577">
        <v>1</v>
      </c>
      <c r="L11" s="589">
        <v>1</v>
      </c>
      <c r="M11" s="590">
        <v>17.64</v>
      </c>
    </row>
    <row r="12" spans="1:13" ht="14.4" customHeight="1" x14ac:dyDescent="0.3">
      <c r="A12" s="571" t="s">
        <v>773</v>
      </c>
      <c r="B12" s="572" t="s">
        <v>1591</v>
      </c>
      <c r="C12" s="572" t="s">
        <v>782</v>
      </c>
      <c r="D12" s="572" t="s">
        <v>783</v>
      </c>
      <c r="E12" s="572" t="s">
        <v>784</v>
      </c>
      <c r="F12" s="589">
        <v>1</v>
      </c>
      <c r="G12" s="589">
        <v>0</v>
      </c>
      <c r="H12" s="577"/>
      <c r="I12" s="589"/>
      <c r="J12" s="589"/>
      <c r="K12" s="577"/>
      <c r="L12" s="589">
        <v>1</v>
      </c>
      <c r="M12" s="590">
        <v>0</v>
      </c>
    </row>
    <row r="13" spans="1:13" ht="14.4" customHeight="1" x14ac:dyDescent="0.3">
      <c r="A13" s="571" t="s">
        <v>773</v>
      </c>
      <c r="B13" s="572" t="s">
        <v>1591</v>
      </c>
      <c r="C13" s="572" t="s">
        <v>785</v>
      </c>
      <c r="D13" s="572" t="s">
        <v>783</v>
      </c>
      <c r="E13" s="572" t="s">
        <v>786</v>
      </c>
      <c r="F13" s="589"/>
      <c r="G13" s="589"/>
      <c r="H13" s="577">
        <v>0</v>
      </c>
      <c r="I13" s="589">
        <v>7</v>
      </c>
      <c r="J13" s="589">
        <v>1274.4700000000003</v>
      </c>
      <c r="K13" s="577">
        <v>1</v>
      </c>
      <c r="L13" s="589">
        <v>7</v>
      </c>
      <c r="M13" s="590">
        <v>1274.4700000000003</v>
      </c>
    </row>
    <row r="14" spans="1:13" ht="14.4" customHeight="1" x14ac:dyDescent="0.3">
      <c r="A14" s="571" t="s">
        <v>773</v>
      </c>
      <c r="B14" s="572" t="s">
        <v>1592</v>
      </c>
      <c r="C14" s="572" t="s">
        <v>796</v>
      </c>
      <c r="D14" s="572" t="s">
        <v>797</v>
      </c>
      <c r="E14" s="572" t="s">
        <v>798</v>
      </c>
      <c r="F14" s="589"/>
      <c r="G14" s="589"/>
      <c r="H14" s="577"/>
      <c r="I14" s="589">
        <v>1</v>
      </c>
      <c r="J14" s="589">
        <v>0</v>
      </c>
      <c r="K14" s="577"/>
      <c r="L14" s="589">
        <v>1</v>
      </c>
      <c r="M14" s="590">
        <v>0</v>
      </c>
    </row>
    <row r="15" spans="1:13" ht="14.4" customHeight="1" x14ac:dyDescent="0.3">
      <c r="A15" s="571" t="s">
        <v>773</v>
      </c>
      <c r="B15" s="572" t="s">
        <v>1592</v>
      </c>
      <c r="C15" s="572" t="s">
        <v>799</v>
      </c>
      <c r="D15" s="572" t="s">
        <v>800</v>
      </c>
      <c r="E15" s="572" t="s">
        <v>801</v>
      </c>
      <c r="F15" s="589"/>
      <c r="G15" s="589"/>
      <c r="H15" s="577">
        <v>0</v>
      </c>
      <c r="I15" s="589">
        <v>1</v>
      </c>
      <c r="J15" s="589">
        <v>184.22</v>
      </c>
      <c r="K15" s="577">
        <v>1</v>
      </c>
      <c r="L15" s="589">
        <v>1</v>
      </c>
      <c r="M15" s="590">
        <v>184.22</v>
      </c>
    </row>
    <row r="16" spans="1:13" ht="14.4" customHeight="1" x14ac:dyDescent="0.3">
      <c r="A16" s="571" t="s">
        <v>773</v>
      </c>
      <c r="B16" s="572" t="s">
        <v>1593</v>
      </c>
      <c r="C16" s="572" t="s">
        <v>809</v>
      </c>
      <c r="D16" s="572" t="s">
        <v>810</v>
      </c>
      <c r="E16" s="572" t="s">
        <v>801</v>
      </c>
      <c r="F16" s="589">
        <v>1</v>
      </c>
      <c r="G16" s="589">
        <v>69.86</v>
      </c>
      <c r="H16" s="577">
        <v>1</v>
      </c>
      <c r="I16" s="589"/>
      <c r="J16" s="589"/>
      <c r="K16" s="577">
        <v>0</v>
      </c>
      <c r="L16" s="589">
        <v>1</v>
      </c>
      <c r="M16" s="590">
        <v>69.86</v>
      </c>
    </row>
    <row r="17" spans="1:13" ht="14.4" customHeight="1" x14ac:dyDescent="0.3">
      <c r="A17" s="571" t="s">
        <v>773</v>
      </c>
      <c r="B17" s="572" t="s">
        <v>1593</v>
      </c>
      <c r="C17" s="572" t="s">
        <v>811</v>
      </c>
      <c r="D17" s="572" t="s">
        <v>812</v>
      </c>
      <c r="E17" s="572" t="s">
        <v>813</v>
      </c>
      <c r="F17" s="589"/>
      <c r="G17" s="589"/>
      <c r="H17" s="577">
        <v>0</v>
      </c>
      <c r="I17" s="589">
        <v>1</v>
      </c>
      <c r="J17" s="589">
        <v>52.4</v>
      </c>
      <c r="K17" s="577">
        <v>1</v>
      </c>
      <c r="L17" s="589">
        <v>1</v>
      </c>
      <c r="M17" s="590">
        <v>52.4</v>
      </c>
    </row>
    <row r="18" spans="1:13" ht="14.4" customHeight="1" x14ac:dyDescent="0.3">
      <c r="A18" s="571" t="s">
        <v>773</v>
      </c>
      <c r="B18" s="572" t="s">
        <v>1593</v>
      </c>
      <c r="C18" s="572" t="s">
        <v>814</v>
      </c>
      <c r="D18" s="572" t="s">
        <v>815</v>
      </c>
      <c r="E18" s="572" t="s">
        <v>801</v>
      </c>
      <c r="F18" s="589"/>
      <c r="G18" s="589"/>
      <c r="H18" s="577">
        <v>0</v>
      </c>
      <c r="I18" s="589">
        <v>2</v>
      </c>
      <c r="J18" s="589">
        <v>139.72</v>
      </c>
      <c r="K18" s="577">
        <v>1</v>
      </c>
      <c r="L18" s="589">
        <v>2</v>
      </c>
      <c r="M18" s="590">
        <v>139.72</v>
      </c>
    </row>
    <row r="19" spans="1:13" ht="14.4" customHeight="1" x14ac:dyDescent="0.3">
      <c r="A19" s="571" t="s">
        <v>773</v>
      </c>
      <c r="B19" s="572" t="s">
        <v>1594</v>
      </c>
      <c r="C19" s="572" t="s">
        <v>875</v>
      </c>
      <c r="D19" s="572" t="s">
        <v>876</v>
      </c>
      <c r="E19" s="572" t="s">
        <v>877</v>
      </c>
      <c r="F19" s="589"/>
      <c r="G19" s="589"/>
      <c r="H19" s="577">
        <v>0</v>
      </c>
      <c r="I19" s="589">
        <v>1</v>
      </c>
      <c r="J19" s="589">
        <v>96.63</v>
      </c>
      <c r="K19" s="577">
        <v>1</v>
      </c>
      <c r="L19" s="589">
        <v>1</v>
      </c>
      <c r="M19" s="590">
        <v>96.63</v>
      </c>
    </row>
    <row r="20" spans="1:13" ht="14.4" customHeight="1" x14ac:dyDescent="0.3">
      <c r="A20" s="571" t="s">
        <v>773</v>
      </c>
      <c r="B20" s="572" t="s">
        <v>1595</v>
      </c>
      <c r="C20" s="572" t="s">
        <v>803</v>
      </c>
      <c r="D20" s="572" t="s">
        <v>804</v>
      </c>
      <c r="E20" s="572" t="s">
        <v>805</v>
      </c>
      <c r="F20" s="589"/>
      <c r="G20" s="589"/>
      <c r="H20" s="577">
        <v>0</v>
      </c>
      <c r="I20" s="589">
        <v>1</v>
      </c>
      <c r="J20" s="589">
        <v>118.82</v>
      </c>
      <c r="K20" s="577">
        <v>1</v>
      </c>
      <c r="L20" s="589">
        <v>1</v>
      </c>
      <c r="M20" s="590">
        <v>118.82</v>
      </c>
    </row>
    <row r="21" spans="1:13" ht="14.4" customHeight="1" x14ac:dyDescent="0.3">
      <c r="A21" s="571" t="s">
        <v>773</v>
      </c>
      <c r="B21" s="572" t="s">
        <v>1595</v>
      </c>
      <c r="C21" s="572" t="s">
        <v>806</v>
      </c>
      <c r="D21" s="572" t="s">
        <v>804</v>
      </c>
      <c r="E21" s="572" t="s">
        <v>807</v>
      </c>
      <c r="F21" s="589"/>
      <c r="G21" s="589"/>
      <c r="H21" s="577">
        <v>0</v>
      </c>
      <c r="I21" s="589">
        <v>1</v>
      </c>
      <c r="J21" s="589">
        <v>356.47</v>
      </c>
      <c r="K21" s="577">
        <v>1</v>
      </c>
      <c r="L21" s="589">
        <v>1</v>
      </c>
      <c r="M21" s="590">
        <v>356.47</v>
      </c>
    </row>
    <row r="22" spans="1:13" ht="14.4" customHeight="1" x14ac:dyDescent="0.3">
      <c r="A22" s="571" t="s">
        <v>773</v>
      </c>
      <c r="B22" s="572" t="s">
        <v>1596</v>
      </c>
      <c r="C22" s="572" t="s">
        <v>856</v>
      </c>
      <c r="D22" s="572" t="s">
        <v>857</v>
      </c>
      <c r="E22" s="572" t="s">
        <v>858</v>
      </c>
      <c r="F22" s="589"/>
      <c r="G22" s="589"/>
      <c r="H22" s="577">
        <v>0</v>
      </c>
      <c r="I22" s="589">
        <v>2</v>
      </c>
      <c r="J22" s="589">
        <v>256.56</v>
      </c>
      <c r="K22" s="577">
        <v>1</v>
      </c>
      <c r="L22" s="589">
        <v>2</v>
      </c>
      <c r="M22" s="590">
        <v>256.56</v>
      </c>
    </row>
    <row r="23" spans="1:13" ht="14.4" customHeight="1" x14ac:dyDescent="0.3">
      <c r="A23" s="571" t="s">
        <v>774</v>
      </c>
      <c r="B23" s="572" t="s">
        <v>1588</v>
      </c>
      <c r="C23" s="572" t="s">
        <v>868</v>
      </c>
      <c r="D23" s="572" t="s">
        <v>866</v>
      </c>
      <c r="E23" s="572" t="s">
        <v>869</v>
      </c>
      <c r="F23" s="589"/>
      <c r="G23" s="589"/>
      <c r="H23" s="577">
        <v>0</v>
      </c>
      <c r="I23" s="589">
        <v>1</v>
      </c>
      <c r="J23" s="589">
        <v>625.29</v>
      </c>
      <c r="K23" s="577">
        <v>1</v>
      </c>
      <c r="L23" s="589">
        <v>1</v>
      </c>
      <c r="M23" s="590">
        <v>625.29</v>
      </c>
    </row>
    <row r="24" spans="1:13" ht="14.4" customHeight="1" x14ac:dyDescent="0.3">
      <c r="A24" s="571" t="s">
        <v>774</v>
      </c>
      <c r="B24" s="572" t="s">
        <v>1588</v>
      </c>
      <c r="C24" s="572" t="s">
        <v>1035</v>
      </c>
      <c r="D24" s="572" t="s">
        <v>1036</v>
      </c>
      <c r="E24" s="572" t="s">
        <v>873</v>
      </c>
      <c r="F24" s="589"/>
      <c r="G24" s="589"/>
      <c r="H24" s="577">
        <v>0</v>
      </c>
      <c r="I24" s="589">
        <v>1</v>
      </c>
      <c r="J24" s="589">
        <v>2332.92</v>
      </c>
      <c r="K24" s="577">
        <v>1</v>
      </c>
      <c r="L24" s="589">
        <v>1</v>
      </c>
      <c r="M24" s="590">
        <v>2332.92</v>
      </c>
    </row>
    <row r="25" spans="1:13" ht="14.4" customHeight="1" x14ac:dyDescent="0.3">
      <c r="A25" s="571" t="s">
        <v>774</v>
      </c>
      <c r="B25" s="572" t="s">
        <v>1590</v>
      </c>
      <c r="C25" s="572" t="s">
        <v>860</v>
      </c>
      <c r="D25" s="572" t="s">
        <v>861</v>
      </c>
      <c r="E25" s="572" t="s">
        <v>862</v>
      </c>
      <c r="F25" s="589"/>
      <c r="G25" s="589"/>
      <c r="H25" s="577">
        <v>0</v>
      </c>
      <c r="I25" s="589">
        <v>1</v>
      </c>
      <c r="J25" s="589">
        <v>17.64</v>
      </c>
      <c r="K25" s="577">
        <v>1</v>
      </c>
      <c r="L25" s="589">
        <v>1</v>
      </c>
      <c r="M25" s="590">
        <v>17.64</v>
      </c>
    </row>
    <row r="26" spans="1:13" ht="14.4" customHeight="1" x14ac:dyDescent="0.3">
      <c r="A26" s="571" t="s">
        <v>774</v>
      </c>
      <c r="B26" s="572" t="s">
        <v>1591</v>
      </c>
      <c r="C26" s="572" t="s">
        <v>785</v>
      </c>
      <c r="D26" s="572" t="s">
        <v>783</v>
      </c>
      <c r="E26" s="572" t="s">
        <v>786</v>
      </c>
      <c r="F26" s="589"/>
      <c r="G26" s="589"/>
      <c r="H26" s="577">
        <v>0</v>
      </c>
      <c r="I26" s="589">
        <v>5</v>
      </c>
      <c r="J26" s="589">
        <v>1137.2</v>
      </c>
      <c r="K26" s="577">
        <v>1</v>
      </c>
      <c r="L26" s="589">
        <v>5</v>
      </c>
      <c r="M26" s="590">
        <v>1137.2</v>
      </c>
    </row>
    <row r="27" spans="1:13" ht="14.4" customHeight="1" x14ac:dyDescent="0.3">
      <c r="A27" s="571" t="s">
        <v>774</v>
      </c>
      <c r="B27" s="572" t="s">
        <v>1597</v>
      </c>
      <c r="C27" s="572" t="s">
        <v>1021</v>
      </c>
      <c r="D27" s="572" t="s">
        <v>1022</v>
      </c>
      <c r="E27" s="572" t="s">
        <v>1023</v>
      </c>
      <c r="F27" s="589"/>
      <c r="G27" s="589"/>
      <c r="H27" s="577">
        <v>0</v>
      </c>
      <c r="I27" s="589">
        <v>1</v>
      </c>
      <c r="J27" s="589">
        <v>175.19</v>
      </c>
      <c r="K27" s="577">
        <v>1</v>
      </c>
      <c r="L27" s="589">
        <v>1</v>
      </c>
      <c r="M27" s="590">
        <v>175.19</v>
      </c>
    </row>
    <row r="28" spans="1:13" ht="14.4" customHeight="1" x14ac:dyDescent="0.3">
      <c r="A28" s="571" t="s">
        <v>774</v>
      </c>
      <c r="B28" s="572" t="s">
        <v>1598</v>
      </c>
      <c r="C28" s="572" t="s">
        <v>1025</v>
      </c>
      <c r="D28" s="572" t="s">
        <v>1026</v>
      </c>
      <c r="E28" s="572" t="s">
        <v>1027</v>
      </c>
      <c r="F28" s="589"/>
      <c r="G28" s="589"/>
      <c r="H28" s="577">
        <v>0</v>
      </c>
      <c r="I28" s="589">
        <v>3</v>
      </c>
      <c r="J28" s="589">
        <v>462.03</v>
      </c>
      <c r="K28" s="577">
        <v>1</v>
      </c>
      <c r="L28" s="589">
        <v>3</v>
      </c>
      <c r="M28" s="590">
        <v>462.03</v>
      </c>
    </row>
    <row r="29" spans="1:13" ht="14.4" customHeight="1" x14ac:dyDescent="0.3">
      <c r="A29" s="571" t="s">
        <v>774</v>
      </c>
      <c r="B29" s="572" t="s">
        <v>1593</v>
      </c>
      <c r="C29" s="572" t="s">
        <v>814</v>
      </c>
      <c r="D29" s="572" t="s">
        <v>815</v>
      </c>
      <c r="E29" s="572" t="s">
        <v>801</v>
      </c>
      <c r="F29" s="589"/>
      <c r="G29" s="589"/>
      <c r="H29" s="577">
        <v>0</v>
      </c>
      <c r="I29" s="589">
        <v>2</v>
      </c>
      <c r="J29" s="589">
        <v>139.72</v>
      </c>
      <c r="K29" s="577">
        <v>1</v>
      </c>
      <c r="L29" s="589">
        <v>2</v>
      </c>
      <c r="M29" s="590">
        <v>139.72</v>
      </c>
    </row>
    <row r="30" spans="1:13" ht="14.4" customHeight="1" x14ac:dyDescent="0.3">
      <c r="A30" s="571" t="s">
        <v>774</v>
      </c>
      <c r="B30" s="572" t="s">
        <v>1599</v>
      </c>
      <c r="C30" s="572" t="s">
        <v>1042</v>
      </c>
      <c r="D30" s="572" t="s">
        <v>1043</v>
      </c>
      <c r="E30" s="572" t="s">
        <v>1044</v>
      </c>
      <c r="F30" s="589"/>
      <c r="G30" s="589"/>
      <c r="H30" s="577">
        <v>0</v>
      </c>
      <c r="I30" s="589">
        <v>2</v>
      </c>
      <c r="J30" s="589">
        <v>65.48</v>
      </c>
      <c r="K30" s="577">
        <v>1</v>
      </c>
      <c r="L30" s="589">
        <v>2</v>
      </c>
      <c r="M30" s="590">
        <v>65.48</v>
      </c>
    </row>
    <row r="31" spans="1:13" ht="14.4" customHeight="1" x14ac:dyDescent="0.3">
      <c r="A31" s="571" t="s">
        <v>775</v>
      </c>
      <c r="B31" s="572" t="s">
        <v>1590</v>
      </c>
      <c r="C31" s="572" t="s">
        <v>860</v>
      </c>
      <c r="D31" s="572" t="s">
        <v>861</v>
      </c>
      <c r="E31" s="572" t="s">
        <v>862</v>
      </c>
      <c r="F31" s="589"/>
      <c r="G31" s="589"/>
      <c r="H31" s="577">
        <v>0</v>
      </c>
      <c r="I31" s="589">
        <v>1</v>
      </c>
      <c r="J31" s="589">
        <v>22.09</v>
      </c>
      <c r="K31" s="577">
        <v>1</v>
      </c>
      <c r="L31" s="589">
        <v>1</v>
      </c>
      <c r="M31" s="590">
        <v>22.09</v>
      </c>
    </row>
    <row r="32" spans="1:13" ht="14.4" customHeight="1" x14ac:dyDescent="0.3">
      <c r="A32" s="571" t="s">
        <v>775</v>
      </c>
      <c r="B32" s="572" t="s">
        <v>1592</v>
      </c>
      <c r="C32" s="572" t="s">
        <v>1067</v>
      </c>
      <c r="D32" s="572" t="s">
        <v>1068</v>
      </c>
      <c r="E32" s="572" t="s">
        <v>813</v>
      </c>
      <c r="F32" s="589"/>
      <c r="G32" s="589"/>
      <c r="H32" s="577">
        <v>0</v>
      </c>
      <c r="I32" s="589">
        <v>1</v>
      </c>
      <c r="J32" s="589">
        <v>138.16</v>
      </c>
      <c r="K32" s="577">
        <v>1</v>
      </c>
      <c r="L32" s="589">
        <v>1</v>
      </c>
      <c r="M32" s="590">
        <v>138.16</v>
      </c>
    </row>
    <row r="33" spans="1:13" ht="14.4" customHeight="1" x14ac:dyDescent="0.3">
      <c r="A33" s="571" t="s">
        <v>775</v>
      </c>
      <c r="B33" s="572" t="s">
        <v>1592</v>
      </c>
      <c r="C33" s="572" t="s">
        <v>799</v>
      </c>
      <c r="D33" s="572" t="s">
        <v>800</v>
      </c>
      <c r="E33" s="572" t="s">
        <v>801</v>
      </c>
      <c r="F33" s="589"/>
      <c r="G33" s="589"/>
      <c r="H33" s="577">
        <v>0</v>
      </c>
      <c r="I33" s="589">
        <v>9</v>
      </c>
      <c r="J33" s="589">
        <v>1657.9799999999998</v>
      </c>
      <c r="K33" s="577">
        <v>1</v>
      </c>
      <c r="L33" s="589">
        <v>9</v>
      </c>
      <c r="M33" s="590">
        <v>1657.9799999999998</v>
      </c>
    </row>
    <row r="34" spans="1:13" ht="14.4" customHeight="1" x14ac:dyDescent="0.3">
      <c r="A34" s="571" t="s">
        <v>775</v>
      </c>
      <c r="B34" s="572" t="s">
        <v>1599</v>
      </c>
      <c r="C34" s="572" t="s">
        <v>1084</v>
      </c>
      <c r="D34" s="572" t="s">
        <v>1085</v>
      </c>
      <c r="E34" s="572" t="s">
        <v>1086</v>
      </c>
      <c r="F34" s="589"/>
      <c r="G34" s="589"/>
      <c r="H34" s="577">
        <v>0</v>
      </c>
      <c r="I34" s="589">
        <v>6</v>
      </c>
      <c r="J34" s="589">
        <v>196.44000000000003</v>
      </c>
      <c r="K34" s="577">
        <v>1</v>
      </c>
      <c r="L34" s="589">
        <v>6</v>
      </c>
      <c r="M34" s="590">
        <v>196.44000000000003</v>
      </c>
    </row>
    <row r="35" spans="1:13" ht="14.4" customHeight="1" x14ac:dyDescent="0.3">
      <c r="A35" s="571" t="s">
        <v>775</v>
      </c>
      <c r="B35" s="572" t="s">
        <v>1599</v>
      </c>
      <c r="C35" s="572" t="s">
        <v>1087</v>
      </c>
      <c r="D35" s="572" t="s">
        <v>1088</v>
      </c>
      <c r="E35" s="572" t="s">
        <v>1089</v>
      </c>
      <c r="F35" s="589"/>
      <c r="G35" s="589"/>
      <c r="H35" s="577">
        <v>0</v>
      </c>
      <c r="I35" s="589">
        <v>3</v>
      </c>
      <c r="J35" s="589">
        <v>196.46999999999997</v>
      </c>
      <c r="K35" s="577">
        <v>1</v>
      </c>
      <c r="L35" s="589">
        <v>3</v>
      </c>
      <c r="M35" s="590">
        <v>196.46999999999997</v>
      </c>
    </row>
    <row r="36" spans="1:13" ht="14.4" customHeight="1" x14ac:dyDescent="0.3">
      <c r="A36" s="571" t="s">
        <v>775</v>
      </c>
      <c r="B36" s="572" t="s">
        <v>1595</v>
      </c>
      <c r="C36" s="572" t="s">
        <v>806</v>
      </c>
      <c r="D36" s="572" t="s">
        <v>804</v>
      </c>
      <c r="E36" s="572" t="s">
        <v>807</v>
      </c>
      <c r="F36" s="589"/>
      <c r="G36" s="589"/>
      <c r="H36" s="577">
        <v>0</v>
      </c>
      <c r="I36" s="589">
        <v>1</v>
      </c>
      <c r="J36" s="589">
        <v>356.47</v>
      </c>
      <c r="K36" s="577">
        <v>1</v>
      </c>
      <c r="L36" s="589">
        <v>1</v>
      </c>
      <c r="M36" s="590">
        <v>356.47</v>
      </c>
    </row>
    <row r="37" spans="1:13" ht="14.4" customHeight="1" x14ac:dyDescent="0.3">
      <c r="A37" s="571" t="s">
        <v>780</v>
      </c>
      <c r="B37" s="572" t="s">
        <v>1600</v>
      </c>
      <c r="C37" s="572" t="s">
        <v>1521</v>
      </c>
      <c r="D37" s="572" t="s">
        <v>1522</v>
      </c>
      <c r="E37" s="572" t="s">
        <v>1523</v>
      </c>
      <c r="F37" s="589"/>
      <c r="G37" s="589"/>
      <c r="H37" s="577">
        <v>0</v>
      </c>
      <c r="I37" s="589">
        <v>1</v>
      </c>
      <c r="J37" s="589">
        <v>48.98</v>
      </c>
      <c r="K37" s="577">
        <v>1</v>
      </c>
      <c r="L37" s="589">
        <v>1</v>
      </c>
      <c r="M37" s="590">
        <v>48.98</v>
      </c>
    </row>
    <row r="38" spans="1:13" ht="14.4" customHeight="1" x14ac:dyDescent="0.3">
      <c r="A38" s="571" t="s">
        <v>780</v>
      </c>
      <c r="B38" s="572" t="s">
        <v>1588</v>
      </c>
      <c r="C38" s="572" t="s">
        <v>865</v>
      </c>
      <c r="D38" s="572" t="s">
        <v>866</v>
      </c>
      <c r="E38" s="572" t="s">
        <v>867</v>
      </c>
      <c r="F38" s="589"/>
      <c r="G38" s="589"/>
      <c r="H38" s="577">
        <v>0</v>
      </c>
      <c r="I38" s="589">
        <v>3</v>
      </c>
      <c r="J38" s="589">
        <v>1406.8799999999999</v>
      </c>
      <c r="K38" s="577">
        <v>1</v>
      </c>
      <c r="L38" s="589">
        <v>3</v>
      </c>
      <c r="M38" s="590">
        <v>1406.8799999999999</v>
      </c>
    </row>
    <row r="39" spans="1:13" ht="14.4" customHeight="1" x14ac:dyDescent="0.3">
      <c r="A39" s="571" t="s">
        <v>780</v>
      </c>
      <c r="B39" s="572" t="s">
        <v>1588</v>
      </c>
      <c r="C39" s="572" t="s">
        <v>868</v>
      </c>
      <c r="D39" s="572" t="s">
        <v>866</v>
      </c>
      <c r="E39" s="572" t="s">
        <v>869</v>
      </c>
      <c r="F39" s="589"/>
      <c r="G39" s="589"/>
      <c r="H39" s="577">
        <v>0</v>
      </c>
      <c r="I39" s="589">
        <v>4</v>
      </c>
      <c r="J39" s="589">
        <v>2501.16</v>
      </c>
      <c r="K39" s="577">
        <v>1</v>
      </c>
      <c r="L39" s="589">
        <v>4</v>
      </c>
      <c r="M39" s="590">
        <v>2501.16</v>
      </c>
    </row>
    <row r="40" spans="1:13" ht="14.4" customHeight="1" x14ac:dyDescent="0.3">
      <c r="A40" s="571" t="s">
        <v>780</v>
      </c>
      <c r="B40" s="572" t="s">
        <v>1588</v>
      </c>
      <c r="C40" s="572" t="s">
        <v>870</v>
      </c>
      <c r="D40" s="572" t="s">
        <v>866</v>
      </c>
      <c r="E40" s="572" t="s">
        <v>871</v>
      </c>
      <c r="F40" s="589"/>
      <c r="G40" s="589"/>
      <c r="H40" s="577">
        <v>0</v>
      </c>
      <c r="I40" s="589">
        <v>3</v>
      </c>
      <c r="J40" s="589">
        <v>2813.79</v>
      </c>
      <c r="K40" s="577">
        <v>1</v>
      </c>
      <c r="L40" s="589">
        <v>3</v>
      </c>
      <c r="M40" s="590">
        <v>2813.79</v>
      </c>
    </row>
    <row r="41" spans="1:13" ht="14.4" customHeight="1" x14ac:dyDescent="0.3">
      <c r="A41" s="571" t="s">
        <v>780</v>
      </c>
      <c r="B41" s="572" t="s">
        <v>1588</v>
      </c>
      <c r="C41" s="572" t="s">
        <v>872</v>
      </c>
      <c r="D41" s="572" t="s">
        <v>866</v>
      </c>
      <c r="E41" s="572" t="s">
        <v>873</v>
      </c>
      <c r="F41" s="589"/>
      <c r="G41" s="589"/>
      <c r="H41" s="577">
        <v>0</v>
      </c>
      <c r="I41" s="589">
        <v>1</v>
      </c>
      <c r="J41" s="589">
        <v>1166.47</v>
      </c>
      <c r="K41" s="577">
        <v>1</v>
      </c>
      <c r="L41" s="589">
        <v>1</v>
      </c>
      <c r="M41" s="590">
        <v>1166.47</v>
      </c>
    </row>
    <row r="42" spans="1:13" ht="14.4" customHeight="1" x14ac:dyDescent="0.3">
      <c r="A42" s="571" t="s">
        <v>780</v>
      </c>
      <c r="B42" s="572" t="s">
        <v>1588</v>
      </c>
      <c r="C42" s="572" t="s">
        <v>1383</v>
      </c>
      <c r="D42" s="572" t="s">
        <v>1036</v>
      </c>
      <c r="E42" s="572" t="s">
        <v>871</v>
      </c>
      <c r="F42" s="589"/>
      <c r="G42" s="589"/>
      <c r="H42" s="577">
        <v>0</v>
      </c>
      <c r="I42" s="589">
        <v>1</v>
      </c>
      <c r="J42" s="589">
        <v>1749.69</v>
      </c>
      <c r="K42" s="577">
        <v>1</v>
      </c>
      <c r="L42" s="589">
        <v>1</v>
      </c>
      <c r="M42" s="590">
        <v>1749.69</v>
      </c>
    </row>
    <row r="43" spans="1:13" ht="14.4" customHeight="1" x14ac:dyDescent="0.3">
      <c r="A43" s="571" t="s">
        <v>780</v>
      </c>
      <c r="B43" s="572" t="s">
        <v>1588</v>
      </c>
      <c r="C43" s="572" t="s">
        <v>1035</v>
      </c>
      <c r="D43" s="572" t="s">
        <v>1036</v>
      </c>
      <c r="E43" s="572" t="s">
        <v>873</v>
      </c>
      <c r="F43" s="589"/>
      <c r="G43" s="589"/>
      <c r="H43" s="577">
        <v>0</v>
      </c>
      <c r="I43" s="589">
        <v>1</v>
      </c>
      <c r="J43" s="589">
        <v>2332.92</v>
      </c>
      <c r="K43" s="577">
        <v>1</v>
      </c>
      <c r="L43" s="589">
        <v>1</v>
      </c>
      <c r="M43" s="590">
        <v>2332.92</v>
      </c>
    </row>
    <row r="44" spans="1:13" ht="14.4" customHeight="1" x14ac:dyDescent="0.3">
      <c r="A44" s="571" t="s">
        <v>780</v>
      </c>
      <c r="B44" s="572" t="s">
        <v>1601</v>
      </c>
      <c r="C44" s="572" t="s">
        <v>1504</v>
      </c>
      <c r="D44" s="572" t="s">
        <v>1505</v>
      </c>
      <c r="E44" s="572" t="s">
        <v>1506</v>
      </c>
      <c r="F44" s="589"/>
      <c r="G44" s="589"/>
      <c r="H44" s="577">
        <v>0</v>
      </c>
      <c r="I44" s="589">
        <v>1</v>
      </c>
      <c r="J44" s="589">
        <v>215.56</v>
      </c>
      <c r="K44" s="577">
        <v>1</v>
      </c>
      <c r="L44" s="589">
        <v>1</v>
      </c>
      <c r="M44" s="590">
        <v>215.56</v>
      </c>
    </row>
    <row r="45" spans="1:13" ht="14.4" customHeight="1" x14ac:dyDescent="0.3">
      <c r="A45" s="571" t="s">
        <v>780</v>
      </c>
      <c r="B45" s="572" t="s">
        <v>1590</v>
      </c>
      <c r="C45" s="572" t="s">
        <v>860</v>
      </c>
      <c r="D45" s="572" t="s">
        <v>861</v>
      </c>
      <c r="E45" s="572" t="s">
        <v>862</v>
      </c>
      <c r="F45" s="589"/>
      <c r="G45" s="589"/>
      <c r="H45" s="577">
        <v>0</v>
      </c>
      <c r="I45" s="589">
        <v>9</v>
      </c>
      <c r="J45" s="589">
        <v>198.81</v>
      </c>
      <c r="K45" s="577">
        <v>1</v>
      </c>
      <c r="L45" s="589">
        <v>9</v>
      </c>
      <c r="M45" s="590">
        <v>198.81</v>
      </c>
    </row>
    <row r="46" spans="1:13" ht="14.4" customHeight="1" x14ac:dyDescent="0.3">
      <c r="A46" s="571" t="s">
        <v>780</v>
      </c>
      <c r="B46" s="572" t="s">
        <v>1591</v>
      </c>
      <c r="C46" s="572" t="s">
        <v>785</v>
      </c>
      <c r="D46" s="572" t="s">
        <v>783</v>
      </c>
      <c r="E46" s="572" t="s">
        <v>786</v>
      </c>
      <c r="F46" s="589"/>
      <c r="G46" s="589"/>
      <c r="H46" s="577">
        <v>0</v>
      </c>
      <c r="I46" s="589">
        <v>10</v>
      </c>
      <c r="J46" s="589">
        <v>2450.85</v>
      </c>
      <c r="K46" s="577">
        <v>1</v>
      </c>
      <c r="L46" s="589">
        <v>10</v>
      </c>
      <c r="M46" s="590">
        <v>2450.85</v>
      </c>
    </row>
    <row r="47" spans="1:13" ht="14.4" customHeight="1" x14ac:dyDescent="0.3">
      <c r="A47" s="571" t="s">
        <v>780</v>
      </c>
      <c r="B47" s="572" t="s">
        <v>1591</v>
      </c>
      <c r="C47" s="572" t="s">
        <v>1224</v>
      </c>
      <c r="D47" s="572" t="s">
        <v>1225</v>
      </c>
      <c r="E47" s="572" t="s">
        <v>1226</v>
      </c>
      <c r="F47" s="589"/>
      <c r="G47" s="589"/>
      <c r="H47" s="577">
        <v>0</v>
      </c>
      <c r="I47" s="589">
        <v>3</v>
      </c>
      <c r="J47" s="589">
        <v>636.53</v>
      </c>
      <c r="K47" s="577">
        <v>1</v>
      </c>
      <c r="L47" s="589">
        <v>3</v>
      </c>
      <c r="M47" s="590">
        <v>636.53</v>
      </c>
    </row>
    <row r="48" spans="1:13" ht="14.4" customHeight="1" x14ac:dyDescent="0.3">
      <c r="A48" s="571" t="s">
        <v>780</v>
      </c>
      <c r="B48" s="572" t="s">
        <v>1592</v>
      </c>
      <c r="C48" s="572" t="s">
        <v>1459</v>
      </c>
      <c r="D48" s="572" t="s">
        <v>797</v>
      </c>
      <c r="E48" s="572" t="s">
        <v>1460</v>
      </c>
      <c r="F48" s="589"/>
      <c r="G48" s="589"/>
      <c r="H48" s="577">
        <v>0</v>
      </c>
      <c r="I48" s="589">
        <v>1</v>
      </c>
      <c r="J48" s="589">
        <v>46.05</v>
      </c>
      <c r="K48" s="577">
        <v>1</v>
      </c>
      <c r="L48" s="589">
        <v>1</v>
      </c>
      <c r="M48" s="590">
        <v>46.05</v>
      </c>
    </row>
    <row r="49" spans="1:13" ht="14.4" customHeight="1" x14ac:dyDescent="0.3">
      <c r="A49" s="571" t="s">
        <v>780</v>
      </c>
      <c r="B49" s="572" t="s">
        <v>1592</v>
      </c>
      <c r="C49" s="572" t="s">
        <v>1067</v>
      </c>
      <c r="D49" s="572" t="s">
        <v>1068</v>
      </c>
      <c r="E49" s="572" t="s">
        <v>813</v>
      </c>
      <c r="F49" s="589"/>
      <c r="G49" s="589"/>
      <c r="H49" s="577">
        <v>0</v>
      </c>
      <c r="I49" s="589">
        <v>1</v>
      </c>
      <c r="J49" s="589">
        <v>138.16</v>
      </c>
      <c r="K49" s="577">
        <v>1</v>
      </c>
      <c r="L49" s="589">
        <v>1</v>
      </c>
      <c r="M49" s="590">
        <v>138.16</v>
      </c>
    </row>
    <row r="50" spans="1:13" ht="14.4" customHeight="1" x14ac:dyDescent="0.3">
      <c r="A50" s="571" t="s">
        <v>780</v>
      </c>
      <c r="B50" s="572" t="s">
        <v>1592</v>
      </c>
      <c r="C50" s="572" t="s">
        <v>799</v>
      </c>
      <c r="D50" s="572" t="s">
        <v>800</v>
      </c>
      <c r="E50" s="572" t="s">
        <v>801</v>
      </c>
      <c r="F50" s="589"/>
      <c r="G50" s="589"/>
      <c r="H50" s="577">
        <v>0</v>
      </c>
      <c r="I50" s="589">
        <v>28</v>
      </c>
      <c r="J50" s="589">
        <v>5122.4599999999991</v>
      </c>
      <c r="K50" s="577">
        <v>1</v>
      </c>
      <c r="L50" s="589">
        <v>28</v>
      </c>
      <c r="M50" s="590">
        <v>5122.4599999999991</v>
      </c>
    </row>
    <row r="51" spans="1:13" ht="14.4" customHeight="1" x14ac:dyDescent="0.3">
      <c r="A51" s="571" t="s">
        <v>780</v>
      </c>
      <c r="B51" s="572" t="s">
        <v>1602</v>
      </c>
      <c r="C51" s="572" t="s">
        <v>1450</v>
      </c>
      <c r="D51" s="572" t="s">
        <v>1451</v>
      </c>
      <c r="E51" s="572" t="s">
        <v>1452</v>
      </c>
      <c r="F51" s="589">
        <v>1</v>
      </c>
      <c r="G51" s="589">
        <v>222.25</v>
      </c>
      <c r="H51" s="577">
        <v>1</v>
      </c>
      <c r="I51" s="589"/>
      <c r="J51" s="589"/>
      <c r="K51" s="577">
        <v>0</v>
      </c>
      <c r="L51" s="589">
        <v>1</v>
      </c>
      <c r="M51" s="590">
        <v>222.25</v>
      </c>
    </row>
    <row r="52" spans="1:13" ht="14.4" customHeight="1" x14ac:dyDescent="0.3">
      <c r="A52" s="571" t="s">
        <v>780</v>
      </c>
      <c r="B52" s="572" t="s">
        <v>1602</v>
      </c>
      <c r="C52" s="572" t="s">
        <v>1453</v>
      </c>
      <c r="D52" s="572" t="s">
        <v>1454</v>
      </c>
      <c r="E52" s="572" t="s">
        <v>1452</v>
      </c>
      <c r="F52" s="589"/>
      <c r="G52" s="589"/>
      <c r="H52" s="577">
        <v>0</v>
      </c>
      <c r="I52" s="589">
        <v>1</v>
      </c>
      <c r="J52" s="589">
        <v>222.25</v>
      </c>
      <c r="K52" s="577">
        <v>1</v>
      </c>
      <c r="L52" s="589">
        <v>1</v>
      </c>
      <c r="M52" s="590">
        <v>222.25</v>
      </c>
    </row>
    <row r="53" spans="1:13" ht="14.4" customHeight="1" x14ac:dyDescent="0.3">
      <c r="A53" s="571" t="s">
        <v>780</v>
      </c>
      <c r="B53" s="572" t="s">
        <v>1602</v>
      </c>
      <c r="C53" s="572" t="s">
        <v>1455</v>
      </c>
      <c r="D53" s="572" t="s">
        <v>1456</v>
      </c>
      <c r="E53" s="572" t="s">
        <v>1457</v>
      </c>
      <c r="F53" s="589"/>
      <c r="G53" s="589"/>
      <c r="H53" s="577">
        <v>0</v>
      </c>
      <c r="I53" s="589">
        <v>1</v>
      </c>
      <c r="J53" s="589">
        <v>125.14</v>
      </c>
      <c r="K53" s="577">
        <v>1</v>
      </c>
      <c r="L53" s="589">
        <v>1</v>
      </c>
      <c r="M53" s="590">
        <v>125.14</v>
      </c>
    </row>
    <row r="54" spans="1:13" ht="14.4" customHeight="1" x14ac:dyDescent="0.3">
      <c r="A54" s="571" t="s">
        <v>780</v>
      </c>
      <c r="B54" s="572" t="s">
        <v>1598</v>
      </c>
      <c r="C54" s="572" t="s">
        <v>1025</v>
      </c>
      <c r="D54" s="572" t="s">
        <v>1026</v>
      </c>
      <c r="E54" s="572" t="s">
        <v>1027</v>
      </c>
      <c r="F54" s="589"/>
      <c r="G54" s="589"/>
      <c r="H54" s="577">
        <v>0</v>
      </c>
      <c r="I54" s="589">
        <v>3</v>
      </c>
      <c r="J54" s="589">
        <v>462.03</v>
      </c>
      <c r="K54" s="577">
        <v>1</v>
      </c>
      <c r="L54" s="589">
        <v>3</v>
      </c>
      <c r="M54" s="590">
        <v>462.03</v>
      </c>
    </row>
    <row r="55" spans="1:13" ht="14.4" customHeight="1" x14ac:dyDescent="0.3">
      <c r="A55" s="571" t="s">
        <v>780</v>
      </c>
      <c r="B55" s="572" t="s">
        <v>1598</v>
      </c>
      <c r="C55" s="572" t="s">
        <v>1487</v>
      </c>
      <c r="D55" s="572" t="s">
        <v>1488</v>
      </c>
      <c r="E55" s="572" t="s">
        <v>1489</v>
      </c>
      <c r="F55" s="589"/>
      <c r="G55" s="589"/>
      <c r="H55" s="577">
        <v>0</v>
      </c>
      <c r="I55" s="589">
        <v>1</v>
      </c>
      <c r="J55" s="589">
        <v>77.010000000000005</v>
      </c>
      <c r="K55" s="577">
        <v>1</v>
      </c>
      <c r="L55" s="589">
        <v>1</v>
      </c>
      <c r="M55" s="590">
        <v>77.010000000000005</v>
      </c>
    </row>
    <row r="56" spans="1:13" ht="14.4" customHeight="1" x14ac:dyDescent="0.3">
      <c r="A56" s="571" t="s">
        <v>780</v>
      </c>
      <c r="B56" s="572" t="s">
        <v>1593</v>
      </c>
      <c r="C56" s="572" t="s">
        <v>814</v>
      </c>
      <c r="D56" s="572" t="s">
        <v>815</v>
      </c>
      <c r="E56" s="572" t="s">
        <v>801</v>
      </c>
      <c r="F56" s="589"/>
      <c r="G56" s="589"/>
      <c r="H56" s="577">
        <v>0</v>
      </c>
      <c r="I56" s="589">
        <v>2</v>
      </c>
      <c r="J56" s="589">
        <v>139.72</v>
      </c>
      <c r="K56" s="577">
        <v>1</v>
      </c>
      <c r="L56" s="589">
        <v>2</v>
      </c>
      <c r="M56" s="590">
        <v>139.72</v>
      </c>
    </row>
    <row r="57" spans="1:13" ht="14.4" customHeight="1" x14ac:dyDescent="0.3">
      <c r="A57" s="571" t="s">
        <v>780</v>
      </c>
      <c r="B57" s="572" t="s">
        <v>1594</v>
      </c>
      <c r="C57" s="572" t="s">
        <v>875</v>
      </c>
      <c r="D57" s="572" t="s">
        <v>876</v>
      </c>
      <c r="E57" s="572" t="s">
        <v>877</v>
      </c>
      <c r="F57" s="589"/>
      <c r="G57" s="589"/>
      <c r="H57" s="577">
        <v>0</v>
      </c>
      <c r="I57" s="589">
        <v>5</v>
      </c>
      <c r="J57" s="589">
        <v>408.99</v>
      </c>
      <c r="K57" s="577">
        <v>1</v>
      </c>
      <c r="L57" s="589">
        <v>5</v>
      </c>
      <c r="M57" s="590">
        <v>408.99</v>
      </c>
    </row>
    <row r="58" spans="1:13" ht="14.4" customHeight="1" x14ac:dyDescent="0.3">
      <c r="A58" s="571" t="s">
        <v>780</v>
      </c>
      <c r="B58" s="572" t="s">
        <v>1594</v>
      </c>
      <c r="C58" s="572" t="s">
        <v>1507</v>
      </c>
      <c r="D58" s="572" t="s">
        <v>876</v>
      </c>
      <c r="E58" s="572" t="s">
        <v>1508</v>
      </c>
      <c r="F58" s="589"/>
      <c r="G58" s="589"/>
      <c r="H58" s="577">
        <v>0</v>
      </c>
      <c r="I58" s="589">
        <v>1</v>
      </c>
      <c r="J58" s="589">
        <v>193.26</v>
      </c>
      <c r="K58" s="577">
        <v>1</v>
      </c>
      <c r="L58" s="589">
        <v>1</v>
      </c>
      <c r="M58" s="590">
        <v>193.26</v>
      </c>
    </row>
    <row r="59" spans="1:13" ht="14.4" customHeight="1" x14ac:dyDescent="0.3">
      <c r="A59" s="571" t="s">
        <v>780</v>
      </c>
      <c r="B59" s="572" t="s">
        <v>1599</v>
      </c>
      <c r="C59" s="572" t="s">
        <v>1084</v>
      </c>
      <c r="D59" s="572" t="s">
        <v>1085</v>
      </c>
      <c r="E59" s="572" t="s">
        <v>1086</v>
      </c>
      <c r="F59" s="589"/>
      <c r="G59" s="589"/>
      <c r="H59" s="577">
        <v>0</v>
      </c>
      <c r="I59" s="589">
        <v>5</v>
      </c>
      <c r="J59" s="589">
        <v>163.70000000000002</v>
      </c>
      <c r="K59" s="577">
        <v>1</v>
      </c>
      <c r="L59" s="589">
        <v>5</v>
      </c>
      <c r="M59" s="590">
        <v>163.70000000000002</v>
      </c>
    </row>
    <row r="60" spans="1:13" ht="14.4" customHeight="1" x14ac:dyDescent="0.3">
      <c r="A60" s="571" t="s">
        <v>780</v>
      </c>
      <c r="B60" s="572" t="s">
        <v>1599</v>
      </c>
      <c r="C60" s="572" t="s">
        <v>1398</v>
      </c>
      <c r="D60" s="572" t="s">
        <v>1043</v>
      </c>
      <c r="E60" s="572" t="s">
        <v>1399</v>
      </c>
      <c r="F60" s="589"/>
      <c r="G60" s="589"/>
      <c r="H60" s="577">
        <v>0</v>
      </c>
      <c r="I60" s="589">
        <v>2</v>
      </c>
      <c r="J60" s="589">
        <v>196.46</v>
      </c>
      <c r="K60" s="577">
        <v>1</v>
      </c>
      <c r="L60" s="589">
        <v>2</v>
      </c>
      <c r="M60" s="590">
        <v>196.46</v>
      </c>
    </row>
    <row r="61" spans="1:13" ht="14.4" customHeight="1" x14ac:dyDescent="0.3">
      <c r="A61" s="571" t="s">
        <v>780</v>
      </c>
      <c r="B61" s="572" t="s">
        <v>1603</v>
      </c>
      <c r="C61" s="572" t="s">
        <v>1310</v>
      </c>
      <c r="D61" s="572" t="s">
        <v>1311</v>
      </c>
      <c r="E61" s="572" t="s">
        <v>1312</v>
      </c>
      <c r="F61" s="589"/>
      <c r="G61" s="589"/>
      <c r="H61" s="577">
        <v>0</v>
      </c>
      <c r="I61" s="589">
        <v>1</v>
      </c>
      <c r="J61" s="589">
        <v>443.52</v>
      </c>
      <c r="K61" s="577">
        <v>1</v>
      </c>
      <c r="L61" s="589">
        <v>1</v>
      </c>
      <c r="M61" s="590">
        <v>443.52</v>
      </c>
    </row>
    <row r="62" spans="1:13" ht="14.4" customHeight="1" x14ac:dyDescent="0.3">
      <c r="A62" s="571" t="s">
        <v>780</v>
      </c>
      <c r="B62" s="572" t="s">
        <v>1603</v>
      </c>
      <c r="C62" s="572" t="s">
        <v>1479</v>
      </c>
      <c r="D62" s="572" t="s">
        <v>1311</v>
      </c>
      <c r="E62" s="572" t="s">
        <v>1314</v>
      </c>
      <c r="F62" s="589">
        <v>1</v>
      </c>
      <c r="G62" s="589">
        <v>887.05</v>
      </c>
      <c r="H62" s="577">
        <v>1</v>
      </c>
      <c r="I62" s="589"/>
      <c r="J62" s="589"/>
      <c r="K62" s="577">
        <v>0</v>
      </c>
      <c r="L62" s="589">
        <v>1</v>
      </c>
      <c r="M62" s="590">
        <v>887.05</v>
      </c>
    </row>
    <row r="63" spans="1:13" ht="14.4" customHeight="1" x14ac:dyDescent="0.3">
      <c r="A63" s="571" t="s">
        <v>780</v>
      </c>
      <c r="B63" s="572" t="s">
        <v>1604</v>
      </c>
      <c r="C63" s="572" t="s">
        <v>1445</v>
      </c>
      <c r="D63" s="572" t="s">
        <v>1446</v>
      </c>
      <c r="E63" s="572" t="s">
        <v>1447</v>
      </c>
      <c r="F63" s="589">
        <v>1</v>
      </c>
      <c r="G63" s="589">
        <v>5.37</v>
      </c>
      <c r="H63" s="577">
        <v>1</v>
      </c>
      <c r="I63" s="589"/>
      <c r="J63" s="589"/>
      <c r="K63" s="577">
        <v>0</v>
      </c>
      <c r="L63" s="589">
        <v>1</v>
      </c>
      <c r="M63" s="590">
        <v>5.37</v>
      </c>
    </row>
    <row r="64" spans="1:13" ht="14.4" customHeight="1" x14ac:dyDescent="0.3">
      <c r="A64" s="571" t="s">
        <v>780</v>
      </c>
      <c r="B64" s="572" t="s">
        <v>1605</v>
      </c>
      <c r="C64" s="572" t="s">
        <v>1525</v>
      </c>
      <c r="D64" s="572" t="s">
        <v>1526</v>
      </c>
      <c r="E64" s="572" t="s">
        <v>1527</v>
      </c>
      <c r="F64" s="589"/>
      <c r="G64" s="589"/>
      <c r="H64" s="577">
        <v>0</v>
      </c>
      <c r="I64" s="589">
        <v>1</v>
      </c>
      <c r="J64" s="589">
        <v>201.75</v>
      </c>
      <c r="K64" s="577">
        <v>1</v>
      </c>
      <c r="L64" s="589">
        <v>1</v>
      </c>
      <c r="M64" s="590">
        <v>201.75</v>
      </c>
    </row>
    <row r="65" spans="1:13" ht="14.4" customHeight="1" x14ac:dyDescent="0.3">
      <c r="A65" s="571" t="s">
        <v>780</v>
      </c>
      <c r="B65" s="572" t="s">
        <v>1596</v>
      </c>
      <c r="C65" s="572" t="s">
        <v>1495</v>
      </c>
      <c r="D65" s="572" t="s">
        <v>857</v>
      </c>
      <c r="E65" s="572" t="s">
        <v>1496</v>
      </c>
      <c r="F65" s="589"/>
      <c r="G65" s="589"/>
      <c r="H65" s="577">
        <v>0</v>
      </c>
      <c r="I65" s="589">
        <v>1</v>
      </c>
      <c r="J65" s="589">
        <v>356.47</v>
      </c>
      <c r="K65" s="577">
        <v>1</v>
      </c>
      <c r="L65" s="589">
        <v>1</v>
      </c>
      <c r="M65" s="590">
        <v>356.47</v>
      </c>
    </row>
    <row r="66" spans="1:13" ht="14.4" customHeight="1" x14ac:dyDescent="0.3">
      <c r="A66" s="571" t="s">
        <v>780</v>
      </c>
      <c r="B66" s="572" t="s">
        <v>1596</v>
      </c>
      <c r="C66" s="572" t="s">
        <v>1497</v>
      </c>
      <c r="D66" s="572" t="s">
        <v>1498</v>
      </c>
      <c r="E66" s="572" t="s">
        <v>1496</v>
      </c>
      <c r="F66" s="589">
        <v>3</v>
      </c>
      <c r="G66" s="589">
        <v>1069.4100000000001</v>
      </c>
      <c r="H66" s="577">
        <v>1</v>
      </c>
      <c r="I66" s="589"/>
      <c r="J66" s="589"/>
      <c r="K66" s="577">
        <v>0</v>
      </c>
      <c r="L66" s="589">
        <v>3</v>
      </c>
      <c r="M66" s="590">
        <v>1069.4100000000001</v>
      </c>
    </row>
    <row r="67" spans="1:13" ht="14.4" customHeight="1" x14ac:dyDescent="0.3">
      <c r="A67" s="571" t="s">
        <v>776</v>
      </c>
      <c r="B67" s="572" t="s">
        <v>1606</v>
      </c>
      <c r="C67" s="572" t="s">
        <v>1158</v>
      </c>
      <c r="D67" s="572" t="s">
        <v>1159</v>
      </c>
      <c r="E67" s="572" t="s">
        <v>1160</v>
      </c>
      <c r="F67" s="589"/>
      <c r="G67" s="589"/>
      <c r="H67" s="577"/>
      <c r="I67" s="589">
        <v>1</v>
      </c>
      <c r="J67" s="589">
        <v>0</v>
      </c>
      <c r="K67" s="577"/>
      <c r="L67" s="589">
        <v>1</v>
      </c>
      <c r="M67" s="590">
        <v>0</v>
      </c>
    </row>
    <row r="68" spans="1:13" ht="14.4" customHeight="1" x14ac:dyDescent="0.3">
      <c r="A68" s="571" t="s">
        <v>776</v>
      </c>
      <c r="B68" s="572" t="s">
        <v>1590</v>
      </c>
      <c r="C68" s="572" t="s">
        <v>860</v>
      </c>
      <c r="D68" s="572" t="s">
        <v>861</v>
      </c>
      <c r="E68" s="572" t="s">
        <v>862</v>
      </c>
      <c r="F68" s="589"/>
      <c r="G68" s="589"/>
      <c r="H68" s="577">
        <v>0</v>
      </c>
      <c r="I68" s="589">
        <v>46</v>
      </c>
      <c r="J68" s="589">
        <v>936.04</v>
      </c>
      <c r="K68" s="577">
        <v>1</v>
      </c>
      <c r="L68" s="589">
        <v>46</v>
      </c>
      <c r="M68" s="590">
        <v>936.04</v>
      </c>
    </row>
    <row r="69" spans="1:13" ht="14.4" customHeight="1" x14ac:dyDescent="0.3">
      <c r="A69" s="571" t="s">
        <v>776</v>
      </c>
      <c r="B69" s="572" t="s">
        <v>1591</v>
      </c>
      <c r="C69" s="572" t="s">
        <v>785</v>
      </c>
      <c r="D69" s="572" t="s">
        <v>783</v>
      </c>
      <c r="E69" s="572" t="s">
        <v>786</v>
      </c>
      <c r="F69" s="589"/>
      <c r="G69" s="589"/>
      <c r="H69" s="577">
        <v>0</v>
      </c>
      <c r="I69" s="589">
        <v>4</v>
      </c>
      <c r="J69" s="589">
        <v>980.33999999999992</v>
      </c>
      <c r="K69" s="577">
        <v>1</v>
      </c>
      <c r="L69" s="589">
        <v>4</v>
      </c>
      <c r="M69" s="590">
        <v>980.33999999999992</v>
      </c>
    </row>
    <row r="70" spans="1:13" ht="14.4" customHeight="1" x14ac:dyDescent="0.3">
      <c r="A70" s="571" t="s">
        <v>776</v>
      </c>
      <c r="B70" s="572" t="s">
        <v>1592</v>
      </c>
      <c r="C70" s="572" t="s">
        <v>799</v>
      </c>
      <c r="D70" s="572" t="s">
        <v>800</v>
      </c>
      <c r="E70" s="572" t="s">
        <v>801</v>
      </c>
      <c r="F70" s="589"/>
      <c r="G70" s="589"/>
      <c r="H70" s="577">
        <v>0</v>
      </c>
      <c r="I70" s="589">
        <v>5</v>
      </c>
      <c r="J70" s="589">
        <v>915.15</v>
      </c>
      <c r="K70" s="577">
        <v>1</v>
      </c>
      <c r="L70" s="589">
        <v>5</v>
      </c>
      <c r="M70" s="590">
        <v>915.15</v>
      </c>
    </row>
    <row r="71" spans="1:13" ht="14.4" customHeight="1" x14ac:dyDescent="0.3">
      <c r="A71" s="571" t="s">
        <v>776</v>
      </c>
      <c r="B71" s="572" t="s">
        <v>1593</v>
      </c>
      <c r="C71" s="572" t="s">
        <v>814</v>
      </c>
      <c r="D71" s="572" t="s">
        <v>815</v>
      </c>
      <c r="E71" s="572" t="s">
        <v>801</v>
      </c>
      <c r="F71" s="589"/>
      <c r="G71" s="589"/>
      <c r="H71" s="577">
        <v>0</v>
      </c>
      <c r="I71" s="589">
        <v>3</v>
      </c>
      <c r="J71" s="589">
        <v>209.57999999999998</v>
      </c>
      <c r="K71" s="577">
        <v>1</v>
      </c>
      <c r="L71" s="589">
        <v>3</v>
      </c>
      <c r="M71" s="590">
        <v>209.57999999999998</v>
      </c>
    </row>
    <row r="72" spans="1:13" ht="14.4" customHeight="1" x14ac:dyDescent="0.3">
      <c r="A72" s="571" t="s">
        <v>776</v>
      </c>
      <c r="B72" s="572" t="s">
        <v>1594</v>
      </c>
      <c r="C72" s="572" t="s">
        <v>875</v>
      </c>
      <c r="D72" s="572" t="s">
        <v>876</v>
      </c>
      <c r="E72" s="572" t="s">
        <v>877</v>
      </c>
      <c r="F72" s="589"/>
      <c r="G72" s="589"/>
      <c r="H72" s="577">
        <v>0</v>
      </c>
      <c r="I72" s="589">
        <v>1</v>
      </c>
      <c r="J72" s="589">
        <v>96.63</v>
      </c>
      <c r="K72" s="577">
        <v>1</v>
      </c>
      <c r="L72" s="589">
        <v>1</v>
      </c>
      <c r="M72" s="590">
        <v>96.63</v>
      </c>
    </row>
    <row r="73" spans="1:13" ht="14.4" customHeight="1" x14ac:dyDescent="0.3">
      <c r="A73" s="571" t="s">
        <v>776</v>
      </c>
      <c r="B73" s="572" t="s">
        <v>1599</v>
      </c>
      <c r="C73" s="572" t="s">
        <v>1084</v>
      </c>
      <c r="D73" s="572" t="s">
        <v>1085</v>
      </c>
      <c r="E73" s="572" t="s">
        <v>1086</v>
      </c>
      <c r="F73" s="589"/>
      <c r="G73" s="589"/>
      <c r="H73" s="577">
        <v>0</v>
      </c>
      <c r="I73" s="589">
        <v>1</v>
      </c>
      <c r="J73" s="589">
        <v>32.74</v>
      </c>
      <c r="K73" s="577">
        <v>1</v>
      </c>
      <c r="L73" s="589">
        <v>1</v>
      </c>
      <c r="M73" s="590">
        <v>32.74</v>
      </c>
    </row>
    <row r="74" spans="1:13" ht="14.4" customHeight="1" x14ac:dyDescent="0.3">
      <c r="A74" s="571" t="s">
        <v>777</v>
      </c>
      <c r="B74" s="572" t="s">
        <v>1590</v>
      </c>
      <c r="C74" s="572" t="s">
        <v>860</v>
      </c>
      <c r="D74" s="572" t="s">
        <v>861</v>
      </c>
      <c r="E74" s="572" t="s">
        <v>862</v>
      </c>
      <c r="F74" s="589"/>
      <c r="G74" s="589"/>
      <c r="H74" s="577">
        <v>0</v>
      </c>
      <c r="I74" s="589">
        <v>7</v>
      </c>
      <c r="J74" s="589">
        <v>141.28</v>
      </c>
      <c r="K74" s="577">
        <v>1</v>
      </c>
      <c r="L74" s="589">
        <v>7</v>
      </c>
      <c r="M74" s="590">
        <v>141.28</v>
      </c>
    </row>
    <row r="75" spans="1:13" ht="14.4" customHeight="1" x14ac:dyDescent="0.3">
      <c r="A75" s="571" t="s">
        <v>777</v>
      </c>
      <c r="B75" s="572" t="s">
        <v>1591</v>
      </c>
      <c r="C75" s="572" t="s">
        <v>785</v>
      </c>
      <c r="D75" s="572" t="s">
        <v>783</v>
      </c>
      <c r="E75" s="572" t="s">
        <v>786</v>
      </c>
      <c r="F75" s="589"/>
      <c r="G75" s="589"/>
      <c r="H75" s="577">
        <v>0</v>
      </c>
      <c r="I75" s="589">
        <v>17</v>
      </c>
      <c r="J75" s="589">
        <v>5489.82</v>
      </c>
      <c r="K75" s="577">
        <v>1</v>
      </c>
      <c r="L75" s="589">
        <v>17</v>
      </c>
      <c r="M75" s="590">
        <v>5489.82</v>
      </c>
    </row>
    <row r="76" spans="1:13" ht="14.4" customHeight="1" x14ac:dyDescent="0.3">
      <c r="A76" s="571" t="s">
        <v>777</v>
      </c>
      <c r="B76" s="572" t="s">
        <v>1591</v>
      </c>
      <c r="C76" s="572" t="s">
        <v>1224</v>
      </c>
      <c r="D76" s="572" t="s">
        <v>1225</v>
      </c>
      <c r="E76" s="572" t="s">
        <v>1226</v>
      </c>
      <c r="F76" s="589"/>
      <c r="G76" s="589"/>
      <c r="H76" s="577">
        <v>0</v>
      </c>
      <c r="I76" s="589">
        <v>2</v>
      </c>
      <c r="J76" s="589">
        <v>666.62</v>
      </c>
      <c r="K76" s="577">
        <v>1</v>
      </c>
      <c r="L76" s="589">
        <v>2</v>
      </c>
      <c r="M76" s="590">
        <v>666.62</v>
      </c>
    </row>
    <row r="77" spans="1:13" ht="14.4" customHeight="1" x14ac:dyDescent="0.3">
      <c r="A77" s="571" t="s">
        <v>777</v>
      </c>
      <c r="B77" s="572" t="s">
        <v>1597</v>
      </c>
      <c r="C77" s="572" t="s">
        <v>1021</v>
      </c>
      <c r="D77" s="572" t="s">
        <v>1022</v>
      </c>
      <c r="E77" s="572" t="s">
        <v>1023</v>
      </c>
      <c r="F77" s="589"/>
      <c r="G77" s="589"/>
      <c r="H77" s="577">
        <v>0</v>
      </c>
      <c r="I77" s="589">
        <v>3</v>
      </c>
      <c r="J77" s="589">
        <v>525.56999999999994</v>
      </c>
      <c r="K77" s="577">
        <v>1</v>
      </c>
      <c r="L77" s="589">
        <v>3</v>
      </c>
      <c r="M77" s="590">
        <v>525.56999999999994</v>
      </c>
    </row>
    <row r="78" spans="1:13" ht="14.4" customHeight="1" x14ac:dyDescent="0.3">
      <c r="A78" s="571" t="s">
        <v>777</v>
      </c>
      <c r="B78" s="572" t="s">
        <v>1593</v>
      </c>
      <c r="C78" s="572" t="s">
        <v>814</v>
      </c>
      <c r="D78" s="572" t="s">
        <v>815</v>
      </c>
      <c r="E78" s="572" t="s">
        <v>801</v>
      </c>
      <c r="F78" s="589"/>
      <c r="G78" s="589"/>
      <c r="H78" s="577">
        <v>0</v>
      </c>
      <c r="I78" s="589">
        <v>1</v>
      </c>
      <c r="J78" s="589">
        <v>69.86</v>
      </c>
      <c r="K78" s="577">
        <v>1</v>
      </c>
      <c r="L78" s="589">
        <v>1</v>
      </c>
      <c r="M78" s="590">
        <v>69.86</v>
      </c>
    </row>
    <row r="79" spans="1:13" ht="14.4" customHeight="1" x14ac:dyDescent="0.3">
      <c r="A79" s="571" t="s">
        <v>777</v>
      </c>
      <c r="B79" s="572" t="s">
        <v>1594</v>
      </c>
      <c r="C79" s="572" t="s">
        <v>875</v>
      </c>
      <c r="D79" s="572" t="s">
        <v>876</v>
      </c>
      <c r="E79" s="572" t="s">
        <v>877</v>
      </c>
      <c r="F79" s="589"/>
      <c r="G79" s="589"/>
      <c r="H79" s="577">
        <v>0</v>
      </c>
      <c r="I79" s="589">
        <v>1</v>
      </c>
      <c r="J79" s="589">
        <v>96.63</v>
      </c>
      <c r="K79" s="577">
        <v>1</v>
      </c>
      <c r="L79" s="589">
        <v>1</v>
      </c>
      <c r="M79" s="590">
        <v>96.63</v>
      </c>
    </row>
    <row r="80" spans="1:13" ht="14.4" customHeight="1" x14ac:dyDescent="0.3">
      <c r="A80" s="571" t="s">
        <v>777</v>
      </c>
      <c r="B80" s="572" t="s">
        <v>1599</v>
      </c>
      <c r="C80" s="572" t="s">
        <v>1084</v>
      </c>
      <c r="D80" s="572" t="s">
        <v>1085</v>
      </c>
      <c r="E80" s="572" t="s">
        <v>1086</v>
      </c>
      <c r="F80" s="589"/>
      <c r="G80" s="589"/>
      <c r="H80" s="577">
        <v>0</v>
      </c>
      <c r="I80" s="589">
        <v>1</v>
      </c>
      <c r="J80" s="589">
        <v>32.74</v>
      </c>
      <c r="K80" s="577">
        <v>1</v>
      </c>
      <c r="L80" s="589">
        <v>1</v>
      </c>
      <c r="M80" s="590">
        <v>32.74</v>
      </c>
    </row>
    <row r="81" spans="1:13" ht="14.4" customHeight="1" x14ac:dyDescent="0.3">
      <c r="A81" s="571" t="s">
        <v>777</v>
      </c>
      <c r="B81" s="572" t="s">
        <v>1607</v>
      </c>
      <c r="C81" s="572" t="s">
        <v>1255</v>
      </c>
      <c r="D81" s="572" t="s">
        <v>1256</v>
      </c>
      <c r="E81" s="572" t="s">
        <v>1257</v>
      </c>
      <c r="F81" s="589"/>
      <c r="G81" s="589"/>
      <c r="H81" s="577">
        <v>0</v>
      </c>
      <c r="I81" s="589">
        <v>1</v>
      </c>
      <c r="J81" s="589">
        <v>94.8</v>
      </c>
      <c r="K81" s="577">
        <v>1</v>
      </c>
      <c r="L81" s="589">
        <v>1</v>
      </c>
      <c r="M81" s="590">
        <v>94.8</v>
      </c>
    </row>
    <row r="82" spans="1:13" ht="14.4" customHeight="1" x14ac:dyDescent="0.3">
      <c r="A82" s="571" t="s">
        <v>779</v>
      </c>
      <c r="B82" s="572" t="s">
        <v>1588</v>
      </c>
      <c r="C82" s="572" t="s">
        <v>1381</v>
      </c>
      <c r="D82" s="572" t="s">
        <v>866</v>
      </c>
      <c r="E82" s="572" t="s">
        <v>1382</v>
      </c>
      <c r="F82" s="589"/>
      <c r="G82" s="589"/>
      <c r="H82" s="577"/>
      <c r="I82" s="589">
        <v>1</v>
      </c>
      <c r="J82" s="589">
        <v>0</v>
      </c>
      <c r="K82" s="577"/>
      <c r="L82" s="589">
        <v>1</v>
      </c>
      <c r="M82" s="590">
        <v>0</v>
      </c>
    </row>
    <row r="83" spans="1:13" ht="14.4" customHeight="1" x14ac:dyDescent="0.3">
      <c r="A83" s="571" t="s">
        <v>779</v>
      </c>
      <c r="B83" s="572" t="s">
        <v>1588</v>
      </c>
      <c r="C83" s="572" t="s">
        <v>865</v>
      </c>
      <c r="D83" s="572" t="s">
        <v>866</v>
      </c>
      <c r="E83" s="572" t="s">
        <v>867</v>
      </c>
      <c r="F83" s="589"/>
      <c r="G83" s="589"/>
      <c r="H83" s="577">
        <v>0</v>
      </c>
      <c r="I83" s="589">
        <v>2</v>
      </c>
      <c r="J83" s="589">
        <v>937.92</v>
      </c>
      <c r="K83" s="577">
        <v>1</v>
      </c>
      <c r="L83" s="589">
        <v>2</v>
      </c>
      <c r="M83" s="590">
        <v>937.92</v>
      </c>
    </row>
    <row r="84" spans="1:13" ht="14.4" customHeight="1" x14ac:dyDescent="0.3">
      <c r="A84" s="571" t="s">
        <v>779</v>
      </c>
      <c r="B84" s="572" t="s">
        <v>1588</v>
      </c>
      <c r="C84" s="572" t="s">
        <v>868</v>
      </c>
      <c r="D84" s="572" t="s">
        <v>866</v>
      </c>
      <c r="E84" s="572" t="s">
        <v>869</v>
      </c>
      <c r="F84" s="589"/>
      <c r="G84" s="589"/>
      <c r="H84" s="577">
        <v>0</v>
      </c>
      <c r="I84" s="589">
        <v>2</v>
      </c>
      <c r="J84" s="589">
        <v>1250.58</v>
      </c>
      <c r="K84" s="577">
        <v>1</v>
      </c>
      <c r="L84" s="589">
        <v>2</v>
      </c>
      <c r="M84" s="590">
        <v>1250.58</v>
      </c>
    </row>
    <row r="85" spans="1:13" ht="14.4" customHeight="1" x14ac:dyDescent="0.3">
      <c r="A85" s="571" t="s">
        <v>779</v>
      </c>
      <c r="B85" s="572" t="s">
        <v>1588</v>
      </c>
      <c r="C85" s="572" t="s">
        <v>1383</v>
      </c>
      <c r="D85" s="572" t="s">
        <v>1036</v>
      </c>
      <c r="E85" s="572" t="s">
        <v>871</v>
      </c>
      <c r="F85" s="589"/>
      <c r="G85" s="589"/>
      <c r="H85" s="577">
        <v>0</v>
      </c>
      <c r="I85" s="589">
        <v>2</v>
      </c>
      <c r="J85" s="589">
        <v>3499.38</v>
      </c>
      <c r="K85" s="577">
        <v>1</v>
      </c>
      <c r="L85" s="589">
        <v>2</v>
      </c>
      <c r="M85" s="590">
        <v>3499.38</v>
      </c>
    </row>
    <row r="86" spans="1:13" ht="14.4" customHeight="1" x14ac:dyDescent="0.3">
      <c r="A86" s="571" t="s">
        <v>779</v>
      </c>
      <c r="B86" s="572" t="s">
        <v>1590</v>
      </c>
      <c r="C86" s="572" t="s">
        <v>860</v>
      </c>
      <c r="D86" s="572" t="s">
        <v>861</v>
      </c>
      <c r="E86" s="572" t="s">
        <v>862</v>
      </c>
      <c r="F86" s="589"/>
      <c r="G86" s="589"/>
      <c r="H86" s="577">
        <v>0</v>
      </c>
      <c r="I86" s="589">
        <v>3</v>
      </c>
      <c r="J86" s="589">
        <v>66.27</v>
      </c>
      <c r="K86" s="577">
        <v>1</v>
      </c>
      <c r="L86" s="589">
        <v>3</v>
      </c>
      <c r="M86" s="590">
        <v>66.27</v>
      </c>
    </row>
    <row r="87" spans="1:13" ht="14.4" customHeight="1" x14ac:dyDescent="0.3">
      <c r="A87" s="571" t="s">
        <v>779</v>
      </c>
      <c r="B87" s="572" t="s">
        <v>1591</v>
      </c>
      <c r="C87" s="572" t="s">
        <v>785</v>
      </c>
      <c r="D87" s="572" t="s">
        <v>783</v>
      </c>
      <c r="E87" s="572" t="s">
        <v>786</v>
      </c>
      <c r="F87" s="589"/>
      <c r="G87" s="589"/>
      <c r="H87" s="577">
        <v>0</v>
      </c>
      <c r="I87" s="589">
        <v>9</v>
      </c>
      <c r="J87" s="589">
        <v>2823.3399999999997</v>
      </c>
      <c r="K87" s="577">
        <v>1</v>
      </c>
      <c r="L87" s="589">
        <v>9</v>
      </c>
      <c r="M87" s="590">
        <v>2823.3399999999997</v>
      </c>
    </row>
    <row r="88" spans="1:13" ht="14.4" customHeight="1" x14ac:dyDescent="0.3">
      <c r="A88" s="571" t="s">
        <v>779</v>
      </c>
      <c r="B88" s="572" t="s">
        <v>1591</v>
      </c>
      <c r="C88" s="572" t="s">
        <v>1224</v>
      </c>
      <c r="D88" s="572" t="s">
        <v>1225</v>
      </c>
      <c r="E88" s="572" t="s">
        <v>1226</v>
      </c>
      <c r="F88" s="589"/>
      <c r="G88" s="589"/>
      <c r="H88" s="577">
        <v>0</v>
      </c>
      <c r="I88" s="589">
        <v>1</v>
      </c>
      <c r="J88" s="589">
        <v>151.61000000000001</v>
      </c>
      <c r="K88" s="577">
        <v>1</v>
      </c>
      <c r="L88" s="589">
        <v>1</v>
      </c>
      <c r="M88" s="590">
        <v>151.61000000000001</v>
      </c>
    </row>
    <row r="89" spans="1:13" ht="14.4" customHeight="1" x14ac:dyDescent="0.3">
      <c r="A89" s="571" t="s">
        <v>779</v>
      </c>
      <c r="B89" s="572" t="s">
        <v>1592</v>
      </c>
      <c r="C89" s="572" t="s">
        <v>799</v>
      </c>
      <c r="D89" s="572" t="s">
        <v>800</v>
      </c>
      <c r="E89" s="572" t="s">
        <v>801</v>
      </c>
      <c r="F89" s="589"/>
      <c r="G89" s="589"/>
      <c r="H89" s="577">
        <v>0</v>
      </c>
      <c r="I89" s="589">
        <v>1</v>
      </c>
      <c r="J89" s="589">
        <v>184.22</v>
      </c>
      <c r="K89" s="577">
        <v>1</v>
      </c>
      <c r="L89" s="589">
        <v>1</v>
      </c>
      <c r="M89" s="590">
        <v>184.22</v>
      </c>
    </row>
    <row r="90" spans="1:13" ht="14.4" customHeight="1" x14ac:dyDescent="0.3">
      <c r="A90" s="571" t="s">
        <v>779</v>
      </c>
      <c r="B90" s="572" t="s">
        <v>1608</v>
      </c>
      <c r="C90" s="572" t="s">
        <v>1385</v>
      </c>
      <c r="D90" s="572" t="s">
        <v>1386</v>
      </c>
      <c r="E90" s="572" t="s">
        <v>1387</v>
      </c>
      <c r="F90" s="589"/>
      <c r="G90" s="589"/>
      <c r="H90" s="577">
        <v>0</v>
      </c>
      <c r="I90" s="589">
        <v>1</v>
      </c>
      <c r="J90" s="589">
        <v>69.86</v>
      </c>
      <c r="K90" s="577">
        <v>1</v>
      </c>
      <c r="L90" s="589">
        <v>1</v>
      </c>
      <c r="M90" s="590">
        <v>69.86</v>
      </c>
    </row>
    <row r="91" spans="1:13" ht="14.4" customHeight="1" x14ac:dyDescent="0.3">
      <c r="A91" s="571" t="s">
        <v>779</v>
      </c>
      <c r="B91" s="572" t="s">
        <v>1593</v>
      </c>
      <c r="C91" s="572" t="s">
        <v>814</v>
      </c>
      <c r="D91" s="572" t="s">
        <v>815</v>
      </c>
      <c r="E91" s="572" t="s">
        <v>801</v>
      </c>
      <c r="F91" s="589"/>
      <c r="G91" s="589"/>
      <c r="H91" s="577">
        <v>0</v>
      </c>
      <c r="I91" s="589">
        <v>1</v>
      </c>
      <c r="J91" s="589">
        <v>69.86</v>
      </c>
      <c r="K91" s="577">
        <v>1</v>
      </c>
      <c r="L91" s="589">
        <v>1</v>
      </c>
      <c r="M91" s="590">
        <v>69.86</v>
      </c>
    </row>
    <row r="92" spans="1:13" ht="14.4" customHeight="1" x14ac:dyDescent="0.3">
      <c r="A92" s="571" t="s">
        <v>779</v>
      </c>
      <c r="B92" s="572" t="s">
        <v>1599</v>
      </c>
      <c r="C92" s="572" t="s">
        <v>1398</v>
      </c>
      <c r="D92" s="572" t="s">
        <v>1043</v>
      </c>
      <c r="E92" s="572" t="s">
        <v>1399</v>
      </c>
      <c r="F92" s="589"/>
      <c r="G92" s="589"/>
      <c r="H92" s="577">
        <v>0</v>
      </c>
      <c r="I92" s="589">
        <v>2</v>
      </c>
      <c r="J92" s="589">
        <v>196.46</v>
      </c>
      <c r="K92" s="577">
        <v>1</v>
      </c>
      <c r="L92" s="589">
        <v>2</v>
      </c>
      <c r="M92" s="590">
        <v>196.46</v>
      </c>
    </row>
    <row r="93" spans="1:13" ht="14.4" customHeight="1" x14ac:dyDescent="0.3">
      <c r="A93" s="571" t="s">
        <v>779</v>
      </c>
      <c r="B93" s="572" t="s">
        <v>1596</v>
      </c>
      <c r="C93" s="572" t="s">
        <v>856</v>
      </c>
      <c r="D93" s="572" t="s">
        <v>857</v>
      </c>
      <c r="E93" s="572" t="s">
        <v>858</v>
      </c>
      <c r="F93" s="589"/>
      <c r="G93" s="589"/>
      <c r="H93" s="577">
        <v>0</v>
      </c>
      <c r="I93" s="589">
        <v>1</v>
      </c>
      <c r="J93" s="589">
        <v>118.82</v>
      </c>
      <c r="K93" s="577">
        <v>1</v>
      </c>
      <c r="L93" s="589">
        <v>1</v>
      </c>
      <c r="M93" s="590">
        <v>118.82</v>
      </c>
    </row>
    <row r="94" spans="1:13" ht="14.4" customHeight="1" x14ac:dyDescent="0.3">
      <c r="A94" s="571" t="s">
        <v>778</v>
      </c>
      <c r="B94" s="572" t="s">
        <v>1590</v>
      </c>
      <c r="C94" s="572" t="s">
        <v>860</v>
      </c>
      <c r="D94" s="572" t="s">
        <v>861</v>
      </c>
      <c r="E94" s="572" t="s">
        <v>862</v>
      </c>
      <c r="F94" s="589"/>
      <c r="G94" s="589"/>
      <c r="H94" s="577">
        <v>0</v>
      </c>
      <c r="I94" s="589">
        <v>2</v>
      </c>
      <c r="J94" s="589">
        <v>44.18</v>
      </c>
      <c r="K94" s="577">
        <v>1</v>
      </c>
      <c r="L94" s="589">
        <v>2</v>
      </c>
      <c r="M94" s="590">
        <v>44.18</v>
      </c>
    </row>
    <row r="95" spans="1:13" ht="14.4" customHeight="1" x14ac:dyDescent="0.3">
      <c r="A95" s="571" t="s">
        <v>778</v>
      </c>
      <c r="B95" s="572" t="s">
        <v>1591</v>
      </c>
      <c r="C95" s="572" t="s">
        <v>1296</v>
      </c>
      <c r="D95" s="572" t="s">
        <v>1297</v>
      </c>
      <c r="E95" s="572" t="s">
        <v>1298</v>
      </c>
      <c r="F95" s="589"/>
      <c r="G95" s="589"/>
      <c r="H95" s="577">
        <v>0</v>
      </c>
      <c r="I95" s="589">
        <v>1</v>
      </c>
      <c r="J95" s="589">
        <v>333.31</v>
      </c>
      <c r="K95" s="577">
        <v>1</v>
      </c>
      <c r="L95" s="589">
        <v>1</v>
      </c>
      <c r="M95" s="590">
        <v>333.31</v>
      </c>
    </row>
    <row r="96" spans="1:13" ht="14.4" customHeight="1" x14ac:dyDescent="0.3">
      <c r="A96" s="571" t="s">
        <v>778</v>
      </c>
      <c r="B96" s="572" t="s">
        <v>1591</v>
      </c>
      <c r="C96" s="572" t="s">
        <v>1224</v>
      </c>
      <c r="D96" s="572" t="s">
        <v>1225</v>
      </c>
      <c r="E96" s="572" t="s">
        <v>1226</v>
      </c>
      <c r="F96" s="589"/>
      <c r="G96" s="589"/>
      <c r="H96" s="577">
        <v>0</v>
      </c>
      <c r="I96" s="589">
        <v>1</v>
      </c>
      <c r="J96" s="589">
        <v>333.31</v>
      </c>
      <c r="K96" s="577">
        <v>1</v>
      </c>
      <c r="L96" s="589">
        <v>1</v>
      </c>
      <c r="M96" s="590">
        <v>333.31</v>
      </c>
    </row>
    <row r="97" spans="1:13" ht="14.4" customHeight="1" x14ac:dyDescent="0.3">
      <c r="A97" s="571" t="s">
        <v>778</v>
      </c>
      <c r="B97" s="572" t="s">
        <v>1592</v>
      </c>
      <c r="C97" s="572" t="s">
        <v>799</v>
      </c>
      <c r="D97" s="572" t="s">
        <v>800</v>
      </c>
      <c r="E97" s="572" t="s">
        <v>801</v>
      </c>
      <c r="F97" s="589"/>
      <c r="G97" s="589"/>
      <c r="H97" s="577">
        <v>0</v>
      </c>
      <c r="I97" s="589">
        <v>2</v>
      </c>
      <c r="J97" s="589">
        <v>362.49</v>
      </c>
      <c r="K97" s="577">
        <v>1</v>
      </c>
      <c r="L97" s="589">
        <v>2</v>
      </c>
      <c r="M97" s="590">
        <v>362.49</v>
      </c>
    </row>
    <row r="98" spans="1:13" ht="14.4" customHeight="1" x14ac:dyDescent="0.3">
      <c r="A98" s="571" t="s">
        <v>778</v>
      </c>
      <c r="B98" s="572" t="s">
        <v>1594</v>
      </c>
      <c r="C98" s="572" t="s">
        <v>1331</v>
      </c>
      <c r="D98" s="572" t="s">
        <v>1332</v>
      </c>
      <c r="E98" s="572" t="s">
        <v>1333</v>
      </c>
      <c r="F98" s="589">
        <v>1</v>
      </c>
      <c r="G98" s="589">
        <v>59.55</v>
      </c>
      <c r="H98" s="577">
        <v>1</v>
      </c>
      <c r="I98" s="589"/>
      <c r="J98" s="589"/>
      <c r="K98" s="577">
        <v>0</v>
      </c>
      <c r="L98" s="589">
        <v>1</v>
      </c>
      <c r="M98" s="590">
        <v>59.55</v>
      </c>
    </row>
    <row r="99" spans="1:13" ht="14.4" customHeight="1" x14ac:dyDescent="0.3">
      <c r="A99" s="571" t="s">
        <v>778</v>
      </c>
      <c r="B99" s="572" t="s">
        <v>1599</v>
      </c>
      <c r="C99" s="572" t="s">
        <v>1084</v>
      </c>
      <c r="D99" s="572" t="s">
        <v>1085</v>
      </c>
      <c r="E99" s="572" t="s">
        <v>1086</v>
      </c>
      <c r="F99" s="589"/>
      <c r="G99" s="589"/>
      <c r="H99" s="577">
        <v>0</v>
      </c>
      <c r="I99" s="589">
        <v>1</v>
      </c>
      <c r="J99" s="589">
        <v>32.74</v>
      </c>
      <c r="K99" s="577">
        <v>1</v>
      </c>
      <c r="L99" s="589">
        <v>1</v>
      </c>
      <c r="M99" s="590">
        <v>32.74</v>
      </c>
    </row>
    <row r="100" spans="1:13" ht="14.4" customHeight="1" x14ac:dyDescent="0.3">
      <c r="A100" s="571" t="s">
        <v>778</v>
      </c>
      <c r="B100" s="572" t="s">
        <v>1603</v>
      </c>
      <c r="C100" s="572" t="s">
        <v>1310</v>
      </c>
      <c r="D100" s="572" t="s">
        <v>1311</v>
      </c>
      <c r="E100" s="572" t="s">
        <v>1312</v>
      </c>
      <c r="F100" s="589"/>
      <c r="G100" s="589"/>
      <c r="H100" s="577">
        <v>0</v>
      </c>
      <c r="I100" s="589">
        <v>1</v>
      </c>
      <c r="J100" s="589">
        <v>443.52</v>
      </c>
      <c r="K100" s="577">
        <v>1</v>
      </c>
      <c r="L100" s="589">
        <v>1</v>
      </c>
      <c r="M100" s="590">
        <v>443.52</v>
      </c>
    </row>
    <row r="101" spans="1:13" ht="14.4" customHeight="1" thickBot="1" x14ac:dyDescent="0.35">
      <c r="A101" s="579" t="s">
        <v>778</v>
      </c>
      <c r="B101" s="580" t="s">
        <v>1603</v>
      </c>
      <c r="C101" s="580" t="s">
        <v>1313</v>
      </c>
      <c r="D101" s="580" t="s">
        <v>1311</v>
      </c>
      <c r="E101" s="580" t="s">
        <v>1314</v>
      </c>
      <c r="F101" s="591"/>
      <c r="G101" s="591"/>
      <c r="H101" s="585">
        <v>0</v>
      </c>
      <c r="I101" s="591">
        <v>2</v>
      </c>
      <c r="J101" s="591">
        <v>1774.1</v>
      </c>
      <c r="K101" s="585">
        <v>1</v>
      </c>
      <c r="L101" s="591">
        <v>2</v>
      </c>
      <c r="M101" s="592">
        <v>1774.1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148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485</v>
      </c>
      <c r="B5" s="474" t="s">
        <v>486</v>
      </c>
      <c r="C5" s="475" t="s">
        <v>487</v>
      </c>
      <c r="D5" s="475" t="s">
        <v>487</v>
      </c>
      <c r="E5" s="475"/>
      <c r="F5" s="475" t="s">
        <v>487</v>
      </c>
      <c r="G5" s="475" t="s">
        <v>487</v>
      </c>
      <c r="H5" s="475" t="s">
        <v>487</v>
      </c>
      <c r="I5" s="476" t="s">
        <v>487</v>
      </c>
      <c r="J5" s="477" t="s">
        <v>69</v>
      </c>
    </row>
    <row r="6" spans="1:10" ht="14.4" customHeight="1" x14ac:dyDescent="0.3">
      <c r="A6" s="473" t="s">
        <v>485</v>
      </c>
      <c r="B6" s="474" t="s">
        <v>302</v>
      </c>
      <c r="C6" s="475">
        <v>153.94225</v>
      </c>
      <c r="D6" s="475">
        <v>122.51374000000001</v>
      </c>
      <c r="E6" s="475"/>
      <c r="F6" s="475">
        <v>50.952970000000001</v>
      </c>
      <c r="G6" s="475">
        <v>43.49999353872375</v>
      </c>
      <c r="H6" s="475">
        <v>7.4529764612762506</v>
      </c>
      <c r="I6" s="476">
        <v>1.171332817662182</v>
      </c>
      <c r="J6" s="477" t="s">
        <v>1</v>
      </c>
    </row>
    <row r="7" spans="1:10" ht="14.4" customHeight="1" x14ac:dyDescent="0.3">
      <c r="A7" s="473" t="s">
        <v>485</v>
      </c>
      <c r="B7" s="474" t="s">
        <v>303</v>
      </c>
      <c r="C7" s="475">
        <v>114</v>
      </c>
      <c r="D7" s="475">
        <v>303.82742999999897</v>
      </c>
      <c r="E7" s="475"/>
      <c r="F7" s="475">
        <v>126.95652</v>
      </c>
      <c r="G7" s="475">
        <v>299.99983846810051</v>
      </c>
      <c r="H7" s="475">
        <v>-173.04331846810049</v>
      </c>
      <c r="I7" s="476">
        <v>0.42318862786154299</v>
      </c>
      <c r="J7" s="477" t="s">
        <v>1</v>
      </c>
    </row>
    <row r="8" spans="1:10" ht="14.4" customHeight="1" x14ac:dyDescent="0.3">
      <c r="A8" s="473" t="s">
        <v>485</v>
      </c>
      <c r="B8" s="474" t="s">
        <v>304</v>
      </c>
      <c r="C8" s="475" t="s">
        <v>487</v>
      </c>
      <c r="D8" s="475" t="s">
        <v>487</v>
      </c>
      <c r="E8" s="475"/>
      <c r="F8" s="475">
        <v>371.63243</v>
      </c>
      <c r="G8" s="475">
        <v>449.999871985965</v>
      </c>
      <c r="H8" s="475">
        <v>-78.367441985965002</v>
      </c>
      <c r="I8" s="476">
        <v>0.82585007937866883</v>
      </c>
      <c r="J8" s="477" t="s">
        <v>1</v>
      </c>
    </row>
    <row r="9" spans="1:10" ht="14.4" customHeight="1" x14ac:dyDescent="0.3">
      <c r="A9" s="473" t="s">
        <v>485</v>
      </c>
      <c r="B9" s="474" t="s">
        <v>1610</v>
      </c>
      <c r="C9" s="475">
        <v>0</v>
      </c>
      <c r="D9" s="475" t="s">
        <v>487</v>
      </c>
      <c r="E9" s="475"/>
      <c r="F9" s="475" t="s">
        <v>487</v>
      </c>
      <c r="G9" s="475" t="s">
        <v>487</v>
      </c>
      <c r="H9" s="475" t="s">
        <v>487</v>
      </c>
      <c r="I9" s="476" t="s">
        <v>487</v>
      </c>
      <c r="J9" s="477" t="s">
        <v>1</v>
      </c>
    </row>
    <row r="10" spans="1:10" ht="14.4" customHeight="1" x14ac:dyDescent="0.3">
      <c r="A10" s="473" t="s">
        <v>485</v>
      </c>
      <c r="B10" s="474" t="s">
        <v>305</v>
      </c>
      <c r="C10" s="475">
        <v>197.65753000000001</v>
      </c>
      <c r="D10" s="475">
        <v>94.2851</v>
      </c>
      <c r="E10" s="475"/>
      <c r="F10" s="475">
        <v>198.23665999999997</v>
      </c>
      <c r="G10" s="475">
        <v>198.01479165772724</v>
      </c>
      <c r="H10" s="475">
        <v>0.22186834227272811</v>
      </c>
      <c r="I10" s="476">
        <v>1.0011204634785882</v>
      </c>
      <c r="J10" s="477" t="s">
        <v>1</v>
      </c>
    </row>
    <row r="11" spans="1:10" ht="14.4" customHeight="1" x14ac:dyDescent="0.3">
      <c r="A11" s="473" t="s">
        <v>485</v>
      </c>
      <c r="B11" s="474" t="s">
        <v>306</v>
      </c>
      <c r="C11" s="475">
        <v>82.98272</v>
      </c>
      <c r="D11" s="475">
        <v>44.328519999998996</v>
      </c>
      <c r="E11" s="475"/>
      <c r="F11" s="475">
        <v>90.221880000000013</v>
      </c>
      <c r="G11" s="475">
        <v>99.833365152267746</v>
      </c>
      <c r="H11" s="475">
        <v>-9.6114851522677327</v>
      </c>
      <c r="I11" s="476">
        <v>0.90372472031161011</v>
      </c>
      <c r="J11" s="477" t="s">
        <v>1</v>
      </c>
    </row>
    <row r="12" spans="1:10" ht="14.4" customHeight="1" x14ac:dyDescent="0.3">
      <c r="A12" s="473" t="s">
        <v>485</v>
      </c>
      <c r="B12" s="474" t="s">
        <v>307</v>
      </c>
      <c r="C12" s="475">
        <v>3.927</v>
      </c>
      <c r="D12" s="475">
        <v>0</v>
      </c>
      <c r="E12" s="475"/>
      <c r="F12" s="475">
        <v>0.24510000000000001</v>
      </c>
      <c r="G12" s="475">
        <v>6.7500748499917496</v>
      </c>
      <c r="H12" s="475">
        <v>-6.5049748499917497</v>
      </c>
      <c r="I12" s="476">
        <v>3.6310708465743843E-2</v>
      </c>
      <c r="J12" s="477" t="s">
        <v>1</v>
      </c>
    </row>
    <row r="13" spans="1:10" ht="14.4" customHeight="1" x14ac:dyDescent="0.3">
      <c r="A13" s="473" t="s">
        <v>485</v>
      </c>
      <c r="B13" s="474" t="s">
        <v>308</v>
      </c>
      <c r="C13" s="475">
        <v>468.47623999999996</v>
      </c>
      <c r="D13" s="475">
        <v>360.09500999999898</v>
      </c>
      <c r="E13" s="475"/>
      <c r="F13" s="475">
        <v>409.57259999999997</v>
      </c>
      <c r="G13" s="475">
        <v>431.7025703191515</v>
      </c>
      <c r="H13" s="475">
        <v>-22.129970319151539</v>
      </c>
      <c r="I13" s="476">
        <v>0.9487379231891272</v>
      </c>
      <c r="J13" s="477" t="s">
        <v>1</v>
      </c>
    </row>
    <row r="14" spans="1:10" ht="14.4" customHeight="1" x14ac:dyDescent="0.3">
      <c r="A14" s="473" t="s">
        <v>485</v>
      </c>
      <c r="B14" s="474" t="s">
        <v>309</v>
      </c>
      <c r="C14" s="475">
        <v>1.091</v>
      </c>
      <c r="D14" s="475">
        <v>0.35899999999999999</v>
      </c>
      <c r="E14" s="475"/>
      <c r="F14" s="475">
        <v>1.3995600000000001</v>
      </c>
      <c r="G14" s="475">
        <v>2.0323983822390002</v>
      </c>
      <c r="H14" s="475">
        <v>-0.63283838223900002</v>
      </c>
      <c r="I14" s="476">
        <v>0.68862483469317126</v>
      </c>
      <c r="J14" s="477" t="s">
        <v>1</v>
      </c>
    </row>
    <row r="15" spans="1:10" ht="14.4" customHeight="1" x14ac:dyDescent="0.3">
      <c r="A15" s="473" t="s">
        <v>485</v>
      </c>
      <c r="B15" s="474" t="s">
        <v>310</v>
      </c>
      <c r="C15" s="475">
        <v>25.3279</v>
      </c>
      <c r="D15" s="475">
        <v>19.441849999999</v>
      </c>
      <c r="E15" s="475"/>
      <c r="F15" s="475">
        <v>32.619210000000002</v>
      </c>
      <c r="G15" s="475">
        <v>25.38703109293575</v>
      </c>
      <c r="H15" s="475">
        <v>7.2321789070642524</v>
      </c>
      <c r="I15" s="476">
        <v>1.2848769074488862</v>
      </c>
      <c r="J15" s="477" t="s">
        <v>1</v>
      </c>
    </row>
    <row r="16" spans="1:10" ht="14.4" customHeight="1" x14ac:dyDescent="0.3">
      <c r="A16" s="473" t="s">
        <v>485</v>
      </c>
      <c r="B16" s="474" t="s">
        <v>1611</v>
      </c>
      <c r="C16" s="475">
        <v>0</v>
      </c>
      <c r="D16" s="475">
        <v>0</v>
      </c>
      <c r="E16" s="475"/>
      <c r="F16" s="475" t="s">
        <v>487</v>
      </c>
      <c r="G16" s="475" t="s">
        <v>487</v>
      </c>
      <c r="H16" s="475" t="s">
        <v>487</v>
      </c>
      <c r="I16" s="476" t="s">
        <v>487</v>
      </c>
      <c r="J16" s="477" t="s">
        <v>1</v>
      </c>
    </row>
    <row r="17" spans="1:10" ht="14.4" customHeight="1" x14ac:dyDescent="0.3">
      <c r="A17" s="473" t="s">
        <v>485</v>
      </c>
      <c r="B17" s="474" t="s">
        <v>311</v>
      </c>
      <c r="C17" s="475">
        <v>25.583880000000001</v>
      </c>
      <c r="D17" s="475">
        <v>35.948230000000002</v>
      </c>
      <c r="E17" s="475"/>
      <c r="F17" s="475">
        <v>22.531850000000002</v>
      </c>
      <c r="G17" s="475">
        <v>31.499939221128002</v>
      </c>
      <c r="H17" s="475">
        <v>-8.9680892211280003</v>
      </c>
      <c r="I17" s="476">
        <v>0.71529820555612944</v>
      </c>
      <c r="J17" s="477" t="s">
        <v>1</v>
      </c>
    </row>
    <row r="18" spans="1:10" ht="14.4" customHeight="1" x14ac:dyDescent="0.3">
      <c r="A18" s="473" t="s">
        <v>485</v>
      </c>
      <c r="B18" s="474" t="s">
        <v>491</v>
      </c>
      <c r="C18" s="475">
        <v>1072.9885199999999</v>
      </c>
      <c r="D18" s="475">
        <v>980.79887999999607</v>
      </c>
      <c r="E18" s="475"/>
      <c r="F18" s="475">
        <v>1304.36878</v>
      </c>
      <c r="G18" s="475">
        <v>1588.7198746682304</v>
      </c>
      <c r="H18" s="475">
        <v>-284.35109466823042</v>
      </c>
      <c r="I18" s="476">
        <v>0.8210187338862297</v>
      </c>
      <c r="J18" s="477" t="s">
        <v>492</v>
      </c>
    </row>
    <row r="20" spans="1:10" ht="14.4" customHeight="1" x14ac:dyDescent="0.3">
      <c r="A20" s="473" t="s">
        <v>485</v>
      </c>
      <c r="B20" s="474" t="s">
        <v>486</v>
      </c>
      <c r="C20" s="475" t="s">
        <v>487</v>
      </c>
      <c r="D20" s="475" t="s">
        <v>487</v>
      </c>
      <c r="E20" s="475"/>
      <c r="F20" s="475" t="s">
        <v>487</v>
      </c>
      <c r="G20" s="475" t="s">
        <v>487</v>
      </c>
      <c r="H20" s="475" t="s">
        <v>487</v>
      </c>
      <c r="I20" s="476" t="s">
        <v>487</v>
      </c>
      <c r="J20" s="477" t="s">
        <v>69</v>
      </c>
    </row>
    <row r="21" spans="1:10" ht="14.4" customHeight="1" x14ac:dyDescent="0.3">
      <c r="A21" s="473" t="s">
        <v>493</v>
      </c>
      <c r="B21" s="474" t="s">
        <v>494</v>
      </c>
      <c r="C21" s="475" t="s">
        <v>487</v>
      </c>
      <c r="D21" s="475" t="s">
        <v>487</v>
      </c>
      <c r="E21" s="475"/>
      <c r="F21" s="475" t="s">
        <v>487</v>
      </c>
      <c r="G21" s="475" t="s">
        <v>487</v>
      </c>
      <c r="H21" s="475" t="s">
        <v>487</v>
      </c>
      <c r="I21" s="476" t="s">
        <v>487</v>
      </c>
      <c r="J21" s="477" t="s">
        <v>0</v>
      </c>
    </row>
    <row r="22" spans="1:10" ht="14.4" customHeight="1" x14ac:dyDescent="0.3">
      <c r="A22" s="473" t="s">
        <v>493</v>
      </c>
      <c r="B22" s="474" t="s">
        <v>302</v>
      </c>
      <c r="C22" s="475">
        <v>84.085999999999999</v>
      </c>
      <c r="D22" s="475" t="s">
        <v>487</v>
      </c>
      <c r="E22" s="475"/>
      <c r="F22" s="475" t="s">
        <v>487</v>
      </c>
      <c r="G22" s="475" t="s">
        <v>487</v>
      </c>
      <c r="H22" s="475" t="s">
        <v>487</v>
      </c>
      <c r="I22" s="476" t="s">
        <v>487</v>
      </c>
      <c r="J22" s="477" t="s">
        <v>1</v>
      </c>
    </row>
    <row r="23" spans="1:10" ht="14.4" customHeight="1" x14ac:dyDescent="0.3">
      <c r="A23" s="473" t="s">
        <v>493</v>
      </c>
      <c r="B23" s="474" t="s">
        <v>1610</v>
      </c>
      <c r="C23" s="475">
        <v>0</v>
      </c>
      <c r="D23" s="475" t="s">
        <v>487</v>
      </c>
      <c r="E23" s="475"/>
      <c r="F23" s="475" t="s">
        <v>487</v>
      </c>
      <c r="G23" s="475" t="s">
        <v>487</v>
      </c>
      <c r="H23" s="475" t="s">
        <v>487</v>
      </c>
      <c r="I23" s="476" t="s">
        <v>487</v>
      </c>
      <c r="J23" s="477" t="s">
        <v>1</v>
      </c>
    </row>
    <row r="24" spans="1:10" ht="14.4" customHeight="1" x14ac:dyDescent="0.3">
      <c r="A24" s="473" t="s">
        <v>493</v>
      </c>
      <c r="B24" s="474" t="s">
        <v>305</v>
      </c>
      <c r="C24" s="475">
        <v>130.68649000000002</v>
      </c>
      <c r="D24" s="475" t="s">
        <v>487</v>
      </c>
      <c r="E24" s="475"/>
      <c r="F24" s="475" t="s">
        <v>487</v>
      </c>
      <c r="G24" s="475" t="s">
        <v>487</v>
      </c>
      <c r="H24" s="475" t="s">
        <v>487</v>
      </c>
      <c r="I24" s="476" t="s">
        <v>487</v>
      </c>
      <c r="J24" s="477" t="s">
        <v>1</v>
      </c>
    </row>
    <row r="25" spans="1:10" ht="14.4" customHeight="1" x14ac:dyDescent="0.3">
      <c r="A25" s="473" t="s">
        <v>493</v>
      </c>
      <c r="B25" s="474" t="s">
        <v>306</v>
      </c>
      <c r="C25" s="475">
        <v>53.883150000000001</v>
      </c>
      <c r="D25" s="475" t="s">
        <v>487</v>
      </c>
      <c r="E25" s="475"/>
      <c r="F25" s="475" t="s">
        <v>487</v>
      </c>
      <c r="G25" s="475" t="s">
        <v>487</v>
      </c>
      <c r="H25" s="475" t="s">
        <v>487</v>
      </c>
      <c r="I25" s="476" t="s">
        <v>487</v>
      </c>
      <c r="J25" s="477" t="s">
        <v>1</v>
      </c>
    </row>
    <row r="26" spans="1:10" ht="14.4" customHeight="1" x14ac:dyDescent="0.3">
      <c r="A26" s="473" t="s">
        <v>493</v>
      </c>
      <c r="B26" s="474" t="s">
        <v>307</v>
      </c>
      <c r="C26" s="475">
        <v>3.927</v>
      </c>
      <c r="D26" s="475" t="s">
        <v>487</v>
      </c>
      <c r="E26" s="475"/>
      <c r="F26" s="475" t="s">
        <v>487</v>
      </c>
      <c r="G26" s="475" t="s">
        <v>487</v>
      </c>
      <c r="H26" s="475" t="s">
        <v>487</v>
      </c>
      <c r="I26" s="476" t="s">
        <v>487</v>
      </c>
      <c r="J26" s="477" t="s">
        <v>1</v>
      </c>
    </row>
    <row r="27" spans="1:10" ht="14.4" customHeight="1" x14ac:dyDescent="0.3">
      <c r="A27" s="473" t="s">
        <v>493</v>
      </c>
      <c r="B27" s="474" t="s">
        <v>308</v>
      </c>
      <c r="C27" s="475">
        <v>108.69162</v>
      </c>
      <c r="D27" s="475" t="s">
        <v>487</v>
      </c>
      <c r="E27" s="475"/>
      <c r="F27" s="475" t="s">
        <v>487</v>
      </c>
      <c r="G27" s="475" t="s">
        <v>487</v>
      </c>
      <c r="H27" s="475" t="s">
        <v>487</v>
      </c>
      <c r="I27" s="476" t="s">
        <v>487</v>
      </c>
      <c r="J27" s="477" t="s">
        <v>1</v>
      </c>
    </row>
    <row r="28" spans="1:10" ht="14.4" customHeight="1" x14ac:dyDescent="0.3">
      <c r="A28" s="473" t="s">
        <v>493</v>
      </c>
      <c r="B28" s="474" t="s">
        <v>309</v>
      </c>
      <c r="C28" s="475">
        <v>0.77400000000000002</v>
      </c>
      <c r="D28" s="475" t="s">
        <v>487</v>
      </c>
      <c r="E28" s="475"/>
      <c r="F28" s="475" t="s">
        <v>487</v>
      </c>
      <c r="G28" s="475" t="s">
        <v>487</v>
      </c>
      <c r="H28" s="475" t="s">
        <v>487</v>
      </c>
      <c r="I28" s="476" t="s">
        <v>487</v>
      </c>
      <c r="J28" s="477" t="s">
        <v>1</v>
      </c>
    </row>
    <row r="29" spans="1:10" ht="14.4" customHeight="1" x14ac:dyDescent="0.3">
      <c r="A29" s="473" t="s">
        <v>493</v>
      </c>
      <c r="B29" s="474" t="s">
        <v>310</v>
      </c>
      <c r="C29" s="475">
        <v>21.779299999999999</v>
      </c>
      <c r="D29" s="475" t="s">
        <v>487</v>
      </c>
      <c r="E29" s="475"/>
      <c r="F29" s="475" t="s">
        <v>487</v>
      </c>
      <c r="G29" s="475" t="s">
        <v>487</v>
      </c>
      <c r="H29" s="475" t="s">
        <v>487</v>
      </c>
      <c r="I29" s="476" t="s">
        <v>487</v>
      </c>
      <c r="J29" s="477" t="s">
        <v>1</v>
      </c>
    </row>
    <row r="30" spans="1:10" ht="14.4" customHeight="1" x14ac:dyDescent="0.3">
      <c r="A30" s="473" t="s">
        <v>493</v>
      </c>
      <c r="B30" s="474" t="s">
        <v>495</v>
      </c>
      <c r="C30" s="475">
        <v>403.82756000000001</v>
      </c>
      <c r="D30" s="475" t="s">
        <v>487</v>
      </c>
      <c r="E30" s="475"/>
      <c r="F30" s="475" t="s">
        <v>487</v>
      </c>
      <c r="G30" s="475" t="s">
        <v>487</v>
      </c>
      <c r="H30" s="475" t="s">
        <v>487</v>
      </c>
      <c r="I30" s="476" t="s">
        <v>487</v>
      </c>
      <c r="J30" s="477" t="s">
        <v>496</v>
      </c>
    </row>
    <row r="31" spans="1:10" ht="14.4" customHeight="1" x14ac:dyDescent="0.3">
      <c r="A31" s="473" t="s">
        <v>487</v>
      </c>
      <c r="B31" s="474" t="s">
        <v>487</v>
      </c>
      <c r="C31" s="475" t="s">
        <v>487</v>
      </c>
      <c r="D31" s="475" t="s">
        <v>487</v>
      </c>
      <c r="E31" s="475"/>
      <c r="F31" s="475" t="s">
        <v>487</v>
      </c>
      <c r="G31" s="475" t="s">
        <v>487</v>
      </c>
      <c r="H31" s="475" t="s">
        <v>487</v>
      </c>
      <c r="I31" s="476" t="s">
        <v>487</v>
      </c>
      <c r="J31" s="477" t="s">
        <v>497</v>
      </c>
    </row>
    <row r="32" spans="1:10" ht="14.4" customHeight="1" x14ac:dyDescent="0.3">
      <c r="A32" s="473" t="s">
        <v>498</v>
      </c>
      <c r="B32" s="474" t="s">
        <v>499</v>
      </c>
      <c r="C32" s="475" t="s">
        <v>487</v>
      </c>
      <c r="D32" s="475" t="s">
        <v>487</v>
      </c>
      <c r="E32" s="475"/>
      <c r="F32" s="475" t="s">
        <v>487</v>
      </c>
      <c r="G32" s="475" t="s">
        <v>487</v>
      </c>
      <c r="H32" s="475" t="s">
        <v>487</v>
      </c>
      <c r="I32" s="476" t="s">
        <v>487</v>
      </c>
      <c r="J32" s="477" t="s">
        <v>0</v>
      </c>
    </row>
    <row r="33" spans="1:10" ht="14.4" customHeight="1" x14ac:dyDescent="0.3">
      <c r="A33" s="473" t="s">
        <v>498</v>
      </c>
      <c r="B33" s="474" t="s">
        <v>302</v>
      </c>
      <c r="C33" s="475">
        <v>13.038</v>
      </c>
      <c r="D33" s="475" t="s">
        <v>487</v>
      </c>
      <c r="E33" s="475"/>
      <c r="F33" s="475" t="s">
        <v>487</v>
      </c>
      <c r="G33" s="475" t="s">
        <v>487</v>
      </c>
      <c r="H33" s="475" t="s">
        <v>487</v>
      </c>
      <c r="I33" s="476" t="s">
        <v>487</v>
      </c>
      <c r="J33" s="477" t="s">
        <v>1</v>
      </c>
    </row>
    <row r="34" spans="1:10" ht="14.4" customHeight="1" x14ac:dyDescent="0.3">
      <c r="A34" s="473" t="s">
        <v>498</v>
      </c>
      <c r="B34" s="474" t="s">
        <v>305</v>
      </c>
      <c r="C34" s="475">
        <v>34.840150000000001</v>
      </c>
      <c r="D34" s="475">
        <v>56.488320000000002</v>
      </c>
      <c r="E34" s="475"/>
      <c r="F34" s="475">
        <v>161.91807999999997</v>
      </c>
      <c r="G34" s="475">
        <v>150.899448769722</v>
      </c>
      <c r="H34" s="475">
        <v>11.018631230277975</v>
      </c>
      <c r="I34" s="476">
        <v>1.0730196917226174</v>
      </c>
      <c r="J34" s="477" t="s">
        <v>1</v>
      </c>
    </row>
    <row r="35" spans="1:10" ht="14.4" customHeight="1" x14ac:dyDescent="0.3">
      <c r="A35" s="473" t="s">
        <v>498</v>
      </c>
      <c r="B35" s="474" t="s">
        <v>306</v>
      </c>
      <c r="C35" s="475">
        <v>2.3523999999999998</v>
      </c>
      <c r="D35" s="475">
        <v>4.2426500000000003</v>
      </c>
      <c r="E35" s="475"/>
      <c r="F35" s="475">
        <v>21.420409999999997</v>
      </c>
      <c r="G35" s="475">
        <v>42.473680028907751</v>
      </c>
      <c r="H35" s="475">
        <v>-21.053270028907754</v>
      </c>
      <c r="I35" s="476">
        <v>0.50432197034542769</v>
      </c>
      <c r="J35" s="477" t="s">
        <v>1</v>
      </c>
    </row>
    <row r="36" spans="1:10" ht="14.4" customHeight="1" x14ac:dyDescent="0.3">
      <c r="A36" s="473" t="s">
        <v>498</v>
      </c>
      <c r="B36" s="474" t="s">
        <v>307</v>
      </c>
      <c r="C36" s="475" t="s">
        <v>487</v>
      </c>
      <c r="D36" s="475">
        <v>0</v>
      </c>
      <c r="E36" s="475"/>
      <c r="F36" s="475">
        <v>0.24510000000000001</v>
      </c>
      <c r="G36" s="475">
        <v>6.7500748499917496</v>
      </c>
      <c r="H36" s="475">
        <v>-6.5049748499917497</v>
      </c>
      <c r="I36" s="476">
        <v>3.6310708465743843E-2</v>
      </c>
      <c r="J36" s="477" t="s">
        <v>1</v>
      </c>
    </row>
    <row r="37" spans="1:10" ht="14.4" customHeight="1" x14ac:dyDescent="0.3">
      <c r="A37" s="473" t="s">
        <v>498</v>
      </c>
      <c r="B37" s="474" t="s">
        <v>309</v>
      </c>
      <c r="C37" s="475">
        <v>0.17300000000000001</v>
      </c>
      <c r="D37" s="475">
        <v>0.24199999999999999</v>
      </c>
      <c r="E37" s="475"/>
      <c r="F37" s="475">
        <v>0.87156000000000011</v>
      </c>
      <c r="G37" s="475">
        <v>0.30312855867375005</v>
      </c>
      <c r="H37" s="475">
        <v>0.56843144132625012</v>
      </c>
      <c r="I37" s="476">
        <v>2.8752157296338385</v>
      </c>
      <c r="J37" s="477" t="s">
        <v>1</v>
      </c>
    </row>
    <row r="38" spans="1:10" ht="14.4" customHeight="1" x14ac:dyDescent="0.3">
      <c r="A38" s="473" t="s">
        <v>498</v>
      </c>
      <c r="B38" s="474" t="s">
        <v>310</v>
      </c>
      <c r="C38" s="475">
        <v>1.28</v>
      </c>
      <c r="D38" s="475">
        <v>7.4450600000000007</v>
      </c>
      <c r="E38" s="475"/>
      <c r="F38" s="475">
        <v>15.220640000000003</v>
      </c>
      <c r="G38" s="475">
        <v>8.8870310929357501</v>
      </c>
      <c r="H38" s="475">
        <v>6.3336089070642529</v>
      </c>
      <c r="I38" s="476">
        <v>1.7126799536122701</v>
      </c>
      <c r="J38" s="477" t="s">
        <v>1</v>
      </c>
    </row>
    <row r="39" spans="1:10" ht="14.4" customHeight="1" x14ac:dyDescent="0.3">
      <c r="A39" s="473" t="s">
        <v>498</v>
      </c>
      <c r="B39" s="474" t="s">
        <v>500</v>
      </c>
      <c r="C39" s="475">
        <v>51.683550000000011</v>
      </c>
      <c r="D39" s="475">
        <v>68.418030000000002</v>
      </c>
      <c r="E39" s="475"/>
      <c r="F39" s="475">
        <v>199.67578999999998</v>
      </c>
      <c r="G39" s="475">
        <v>209.31336330023103</v>
      </c>
      <c r="H39" s="475">
        <v>-9.637573300231054</v>
      </c>
      <c r="I39" s="476">
        <v>0.95395624460724326</v>
      </c>
      <c r="J39" s="477" t="s">
        <v>496</v>
      </c>
    </row>
    <row r="40" spans="1:10" ht="14.4" customHeight="1" x14ac:dyDescent="0.3">
      <c r="A40" s="473" t="s">
        <v>487</v>
      </c>
      <c r="B40" s="474" t="s">
        <v>487</v>
      </c>
      <c r="C40" s="475" t="s">
        <v>487</v>
      </c>
      <c r="D40" s="475" t="s">
        <v>487</v>
      </c>
      <c r="E40" s="475"/>
      <c r="F40" s="475" t="s">
        <v>487</v>
      </c>
      <c r="G40" s="475" t="s">
        <v>487</v>
      </c>
      <c r="H40" s="475" t="s">
        <v>487</v>
      </c>
      <c r="I40" s="476" t="s">
        <v>487</v>
      </c>
      <c r="J40" s="477" t="s">
        <v>497</v>
      </c>
    </row>
    <row r="41" spans="1:10" ht="14.4" customHeight="1" x14ac:dyDescent="0.3">
      <c r="A41" s="473" t="s">
        <v>501</v>
      </c>
      <c r="B41" s="474" t="s">
        <v>502</v>
      </c>
      <c r="C41" s="475" t="s">
        <v>487</v>
      </c>
      <c r="D41" s="475" t="s">
        <v>487</v>
      </c>
      <c r="E41" s="475"/>
      <c r="F41" s="475" t="s">
        <v>487</v>
      </c>
      <c r="G41" s="475" t="s">
        <v>487</v>
      </c>
      <c r="H41" s="475" t="s">
        <v>487</v>
      </c>
      <c r="I41" s="476" t="s">
        <v>487</v>
      </c>
      <c r="J41" s="477" t="s">
        <v>0</v>
      </c>
    </row>
    <row r="42" spans="1:10" ht="14.4" customHeight="1" x14ac:dyDescent="0.3">
      <c r="A42" s="473" t="s">
        <v>501</v>
      </c>
      <c r="B42" s="474" t="s">
        <v>302</v>
      </c>
      <c r="C42" s="475">
        <v>48.454999999999998</v>
      </c>
      <c r="D42" s="475">
        <v>109.93910000000001</v>
      </c>
      <c r="E42" s="475"/>
      <c r="F42" s="475" t="s">
        <v>487</v>
      </c>
      <c r="G42" s="475" t="s">
        <v>487</v>
      </c>
      <c r="H42" s="475" t="s">
        <v>487</v>
      </c>
      <c r="I42" s="476" t="s">
        <v>487</v>
      </c>
      <c r="J42" s="477" t="s">
        <v>1</v>
      </c>
    </row>
    <row r="43" spans="1:10" ht="14.4" customHeight="1" x14ac:dyDescent="0.3">
      <c r="A43" s="473" t="s">
        <v>501</v>
      </c>
      <c r="B43" s="474" t="s">
        <v>303</v>
      </c>
      <c r="C43" s="475">
        <v>114</v>
      </c>
      <c r="D43" s="475">
        <v>303.82742999999897</v>
      </c>
      <c r="E43" s="475"/>
      <c r="F43" s="475">
        <v>126.95652</v>
      </c>
      <c r="G43" s="475">
        <v>299.99983846810051</v>
      </c>
      <c r="H43" s="475">
        <v>-173.04331846810049</v>
      </c>
      <c r="I43" s="476">
        <v>0.42318862786154299</v>
      </c>
      <c r="J43" s="477" t="s">
        <v>1</v>
      </c>
    </row>
    <row r="44" spans="1:10" ht="14.4" customHeight="1" x14ac:dyDescent="0.3">
      <c r="A44" s="473" t="s">
        <v>501</v>
      </c>
      <c r="B44" s="474" t="s">
        <v>304</v>
      </c>
      <c r="C44" s="475" t="s">
        <v>487</v>
      </c>
      <c r="D44" s="475" t="s">
        <v>487</v>
      </c>
      <c r="E44" s="475"/>
      <c r="F44" s="475">
        <v>371.63243</v>
      </c>
      <c r="G44" s="475">
        <v>449.999871985965</v>
      </c>
      <c r="H44" s="475">
        <v>-78.367441985965002</v>
      </c>
      <c r="I44" s="476">
        <v>0.82585007937866883</v>
      </c>
      <c r="J44" s="477" t="s">
        <v>1</v>
      </c>
    </row>
    <row r="45" spans="1:10" ht="14.4" customHeight="1" x14ac:dyDescent="0.3">
      <c r="A45" s="473" t="s">
        <v>501</v>
      </c>
      <c r="B45" s="474" t="s">
        <v>305</v>
      </c>
      <c r="C45" s="475">
        <v>11.862299999999999</v>
      </c>
      <c r="D45" s="475">
        <v>18.402209999999997</v>
      </c>
      <c r="E45" s="475"/>
      <c r="F45" s="475">
        <v>11.02674</v>
      </c>
      <c r="G45" s="475">
        <v>17.230274398584001</v>
      </c>
      <c r="H45" s="475">
        <v>-6.2035343985840008</v>
      </c>
      <c r="I45" s="476">
        <v>0.63996311056463429</v>
      </c>
      <c r="J45" s="477" t="s">
        <v>1</v>
      </c>
    </row>
    <row r="46" spans="1:10" ht="14.4" customHeight="1" x14ac:dyDescent="0.3">
      <c r="A46" s="473" t="s">
        <v>501</v>
      </c>
      <c r="B46" s="474" t="s">
        <v>306</v>
      </c>
      <c r="C46" s="475">
        <v>3.4710000000000001</v>
      </c>
      <c r="D46" s="475">
        <v>18.512949999999996</v>
      </c>
      <c r="E46" s="475"/>
      <c r="F46" s="475">
        <v>54.18171000000001</v>
      </c>
      <c r="G46" s="475">
        <v>19.612461369623251</v>
      </c>
      <c r="H46" s="475">
        <v>34.569248630376762</v>
      </c>
      <c r="I46" s="476">
        <v>2.7626165313405955</v>
      </c>
      <c r="J46" s="477" t="s">
        <v>1</v>
      </c>
    </row>
    <row r="47" spans="1:10" ht="14.4" customHeight="1" x14ac:dyDescent="0.3">
      <c r="A47" s="473" t="s">
        <v>501</v>
      </c>
      <c r="B47" s="474" t="s">
        <v>308</v>
      </c>
      <c r="C47" s="475">
        <v>55.078150000000001</v>
      </c>
      <c r="D47" s="475">
        <v>91.542089999999007</v>
      </c>
      <c r="E47" s="475"/>
      <c r="F47" s="475">
        <v>152.87833999999998</v>
      </c>
      <c r="G47" s="475">
        <v>166.50940869582075</v>
      </c>
      <c r="H47" s="475">
        <v>-13.631068695820773</v>
      </c>
      <c r="I47" s="476">
        <v>0.91813634555196821</v>
      </c>
      <c r="J47" s="477" t="s">
        <v>1</v>
      </c>
    </row>
    <row r="48" spans="1:10" ht="14.4" customHeight="1" x14ac:dyDescent="0.3">
      <c r="A48" s="473" t="s">
        <v>501</v>
      </c>
      <c r="B48" s="474" t="s">
        <v>309</v>
      </c>
      <c r="C48" s="475">
        <v>5.7000000000000002E-2</v>
      </c>
      <c r="D48" s="475">
        <v>0.11699999999999999</v>
      </c>
      <c r="E48" s="475"/>
      <c r="F48" s="475">
        <v>0.52800000000000002</v>
      </c>
      <c r="G48" s="475">
        <v>1.7292698235652502</v>
      </c>
      <c r="H48" s="475">
        <v>-1.2012698235652501</v>
      </c>
      <c r="I48" s="476">
        <v>0.30533118244752455</v>
      </c>
      <c r="J48" s="477" t="s">
        <v>1</v>
      </c>
    </row>
    <row r="49" spans="1:10" ht="14.4" customHeight="1" x14ac:dyDescent="0.3">
      <c r="A49" s="473" t="s">
        <v>501</v>
      </c>
      <c r="B49" s="474" t="s">
        <v>310</v>
      </c>
      <c r="C49" s="475">
        <v>2.2686000000000002</v>
      </c>
      <c r="D49" s="475">
        <v>9.3543899999990003</v>
      </c>
      <c r="E49" s="475"/>
      <c r="F49" s="475">
        <v>17.398569999999999</v>
      </c>
      <c r="G49" s="475">
        <v>16.5</v>
      </c>
      <c r="H49" s="475">
        <v>0.89856999999999942</v>
      </c>
      <c r="I49" s="476">
        <v>1.0544587878787879</v>
      </c>
      <c r="J49" s="477" t="s">
        <v>1</v>
      </c>
    </row>
    <row r="50" spans="1:10" ht="14.4" customHeight="1" x14ac:dyDescent="0.3">
      <c r="A50" s="473" t="s">
        <v>501</v>
      </c>
      <c r="B50" s="474" t="s">
        <v>503</v>
      </c>
      <c r="C50" s="475">
        <v>235.19204999999997</v>
      </c>
      <c r="D50" s="475">
        <v>551.69516999999701</v>
      </c>
      <c r="E50" s="475"/>
      <c r="F50" s="475">
        <v>734.60230999999999</v>
      </c>
      <c r="G50" s="475">
        <v>971.58112474165875</v>
      </c>
      <c r="H50" s="475">
        <v>-236.97881474165877</v>
      </c>
      <c r="I50" s="476">
        <v>0.75608952386279538</v>
      </c>
      <c r="J50" s="477" t="s">
        <v>496</v>
      </c>
    </row>
    <row r="51" spans="1:10" ht="14.4" customHeight="1" x14ac:dyDescent="0.3">
      <c r="A51" s="473" t="s">
        <v>487</v>
      </c>
      <c r="B51" s="474" t="s">
        <v>487</v>
      </c>
      <c r="C51" s="475" t="s">
        <v>487</v>
      </c>
      <c r="D51" s="475" t="s">
        <v>487</v>
      </c>
      <c r="E51" s="475"/>
      <c r="F51" s="475" t="s">
        <v>487</v>
      </c>
      <c r="G51" s="475" t="s">
        <v>487</v>
      </c>
      <c r="H51" s="475" t="s">
        <v>487</v>
      </c>
      <c r="I51" s="476" t="s">
        <v>487</v>
      </c>
      <c r="J51" s="477" t="s">
        <v>497</v>
      </c>
    </row>
    <row r="52" spans="1:10" ht="14.4" customHeight="1" x14ac:dyDescent="0.3">
      <c r="A52" s="473" t="s">
        <v>504</v>
      </c>
      <c r="B52" s="474" t="s">
        <v>505</v>
      </c>
      <c r="C52" s="475" t="s">
        <v>487</v>
      </c>
      <c r="D52" s="475" t="s">
        <v>487</v>
      </c>
      <c r="E52" s="475"/>
      <c r="F52" s="475" t="s">
        <v>487</v>
      </c>
      <c r="G52" s="475" t="s">
        <v>487</v>
      </c>
      <c r="H52" s="475" t="s">
        <v>487</v>
      </c>
      <c r="I52" s="476" t="s">
        <v>487</v>
      </c>
      <c r="J52" s="477" t="s">
        <v>0</v>
      </c>
    </row>
    <row r="53" spans="1:10" ht="14.4" customHeight="1" x14ac:dyDescent="0.3">
      <c r="A53" s="473" t="s">
        <v>504</v>
      </c>
      <c r="B53" s="474" t="s">
        <v>302</v>
      </c>
      <c r="C53" s="475">
        <v>8.3632500000000007</v>
      </c>
      <c r="D53" s="475">
        <v>12.57464</v>
      </c>
      <c r="E53" s="475"/>
      <c r="F53" s="475">
        <v>50.952970000000001</v>
      </c>
      <c r="G53" s="475">
        <v>43.49999353872375</v>
      </c>
      <c r="H53" s="475">
        <v>7.4529764612762506</v>
      </c>
      <c r="I53" s="476">
        <v>1.171332817662182</v>
      </c>
      <c r="J53" s="477" t="s">
        <v>1</v>
      </c>
    </row>
    <row r="54" spans="1:10" ht="14.4" customHeight="1" x14ac:dyDescent="0.3">
      <c r="A54" s="473" t="s">
        <v>504</v>
      </c>
      <c r="B54" s="474" t="s">
        <v>305</v>
      </c>
      <c r="C54" s="475">
        <v>20.268590000000003</v>
      </c>
      <c r="D54" s="475">
        <v>19.394570000000002</v>
      </c>
      <c r="E54" s="475"/>
      <c r="F54" s="475">
        <v>25.291840000000001</v>
      </c>
      <c r="G54" s="475">
        <v>29.885068489421254</v>
      </c>
      <c r="H54" s="475">
        <v>-4.5932284894212536</v>
      </c>
      <c r="I54" s="476">
        <v>0.84630356490408687</v>
      </c>
      <c r="J54" s="477" t="s">
        <v>1</v>
      </c>
    </row>
    <row r="55" spans="1:10" ht="14.4" customHeight="1" x14ac:dyDescent="0.3">
      <c r="A55" s="473" t="s">
        <v>504</v>
      </c>
      <c r="B55" s="474" t="s">
        <v>306</v>
      </c>
      <c r="C55" s="475">
        <v>23.27617</v>
      </c>
      <c r="D55" s="475">
        <v>21.572919999998998</v>
      </c>
      <c r="E55" s="475"/>
      <c r="F55" s="475">
        <v>14.619759999999999</v>
      </c>
      <c r="G55" s="475">
        <v>37.747223753736748</v>
      </c>
      <c r="H55" s="475">
        <v>-23.127463753736748</v>
      </c>
      <c r="I55" s="476">
        <v>0.38730689428656939</v>
      </c>
      <c r="J55" s="477" t="s">
        <v>1</v>
      </c>
    </row>
    <row r="56" spans="1:10" ht="14.4" customHeight="1" x14ac:dyDescent="0.3">
      <c r="A56" s="473" t="s">
        <v>504</v>
      </c>
      <c r="B56" s="474" t="s">
        <v>308</v>
      </c>
      <c r="C56" s="475">
        <v>304.70646999999997</v>
      </c>
      <c r="D56" s="475">
        <v>268.55291999999997</v>
      </c>
      <c r="E56" s="475"/>
      <c r="F56" s="475">
        <v>256.69425999999999</v>
      </c>
      <c r="G56" s="475">
        <v>265.19316162333075</v>
      </c>
      <c r="H56" s="475">
        <v>-8.4989016233307666</v>
      </c>
      <c r="I56" s="476">
        <v>0.96795203326018542</v>
      </c>
      <c r="J56" s="477" t="s">
        <v>1</v>
      </c>
    </row>
    <row r="57" spans="1:10" ht="14.4" customHeight="1" x14ac:dyDescent="0.3">
      <c r="A57" s="473" t="s">
        <v>504</v>
      </c>
      <c r="B57" s="474" t="s">
        <v>309</v>
      </c>
      <c r="C57" s="475">
        <v>8.7000000000000008E-2</v>
      </c>
      <c r="D57" s="475" t="s">
        <v>487</v>
      </c>
      <c r="E57" s="475"/>
      <c r="F57" s="475" t="s">
        <v>487</v>
      </c>
      <c r="G57" s="475" t="s">
        <v>487</v>
      </c>
      <c r="H57" s="475" t="s">
        <v>487</v>
      </c>
      <c r="I57" s="476" t="s">
        <v>487</v>
      </c>
      <c r="J57" s="477" t="s">
        <v>1</v>
      </c>
    </row>
    <row r="58" spans="1:10" ht="14.4" customHeight="1" x14ac:dyDescent="0.3">
      <c r="A58" s="473" t="s">
        <v>504</v>
      </c>
      <c r="B58" s="474" t="s">
        <v>310</v>
      </c>
      <c r="C58" s="475">
        <v>0</v>
      </c>
      <c r="D58" s="475">
        <v>2.6423999999999999</v>
      </c>
      <c r="E58" s="475"/>
      <c r="F58" s="475" t="s">
        <v>487</v>
      </c>
      <c r="G58" s="475" t="s">
        <v>487</v>
      </c>
      <c r="H58" s="475" t="s">
        <v>487</v>
      </c>
      <c r="I58" s="476" t="s">
        <v>487</v>
      </c>
      <c r="J58" s="477" t="s">
        <v>1</v>
      </c>
    </row>
    <row r="59" spans="1:10" ht="14.4" customHeight="1" x14ac:dyDescent="0.3">
      <c r="A59" s="473" t="s">
        <v>504</v>
      </c>
      <c r="B59" s="474" t="s">
        <v>1611</v>
      </c>
      <c r="C59" s="475">
        <v>0</v>
      </c>
      <c r="D59" s="475">
        <v>0</v>
      </c>
      <c r="E59" s="475"/>
      <c r="F59" s="475" t="s">
        <v>487</v>
      </c>
      <c r="G59" s="475" t="s">
        <v>487</v>
      </c>
      <c r="H59" s="475" t="s">
        <v>487</v>
      </c>
      <c r="I59" s="476" t="s">
        <v>487</v>
      </c>
      <c r="J59" s="477" t="s">
        <v>1</v>
      </c>
    </row>
    <row r="60" spans="1:10" ht="14.4" customHeight="1" x14ac:dyDescent="0.3">
      <c r="A60" s="473" t="s">
        <v>504</v>
      </c>
      <c r="B60" s="474" t="s">
        <v>311</v>
      </c>
      <c r="C60" s="475">
        <v>25.583880000000001</v>
      </c>
      <c r="D60" s="475">
        <v>35.948230000000002</v>
      </c>
      <c r="E60" s="475"/>
      <c r="F60" s="475">
        <v>22.531850000000002</v>
      </c>
      <c r="G60" s="475">
        <v>31.499939221128002</v>
      </c>
      <c r="H60" s="475">
        <v>-8.9680892211280003</v>
      </c>
      <c r="I60" s="476">
        <v>0.71529820555612944</v>
      </c>
      <c r="J60" s="477" t="s">
        <v>1</v>
      </c>
    </row>
    <row r="61" spans="1:10" ht="14.4" customHeight="1" x14ac:dyDescent="0.3">
      <c r="A61" s="473" t="s">
        <v>504</v>
      </c>
      <c r="B61" s="474" t="s">
        <v>506</v>
      </c>
      <c r="C61" s="475">
        <v>382.28535999999997</v>
      </c>
      <c r="D61" s="475">
        <v>360.68567999999902</v>
      </c>
      <c r="E61" s="475"/>
      <c r="F61" s="475">
        <v>370.09068000000002</v>
      </c>
      <c r="G61" s="475">
        <v>407.8253866263405</v>
      </c>
      <c r="H61" s="475">
        <v>-37.734706626340483</v>
      </c>
      <c r="I61" s="476">
        <v>0.90747337496938629</v>
      </c>
      <c r="J61" s="477" t="s">
        <v>496</v>
      </c>
    </row>
    <row r="62" spans="1:10" ht="14.4" customHeight="1" x14ac:dyDescent="0.3">
      <c r="A62" s="473" t="s">
        <v>487</v>
      </c>
      <c r="B62" s="474" t="s">
        <v>487</v>
      </c>
      <c r="C62" s="475" t="s">
        <v>487</v>
      </c>
      <c r="D62" s="475" t="s">
        <v>487</v>
      </c>
      <c r="E62" s="475"/>
      <c r="F62" s="475" t="s">
        <v>487</v>
      </c>
      <c r="G62" s="475" t="s">
        <v>487</v>
      </c>
      <c r="H62" s="475" t="s">
        <v>487</v>
      </c>
      <c r="I62" s="476" t="s">
        <v>487</v>
      </c>
      <c r="J62" s="477" t="s">
        <v>497</v>
      </c>
    </row>
    <row r="63" spans="1:10" ht="14.4" customHeight="1" x14ac:dyDescent="0.3">
      <c r="A63" s="473" t="s">
        <v>1612</v>
      </c>
      <c r="B63" s="474" t="s">
        <v>1613</v>
      </c>
      <c r="C63" s="475" t="s">
        <v>487</v>
      </c>
      <c r="D63" s="475" t="s">
        <v>487</v>
      </c>
      <c r="E63" s="475"/>
      <c r="F63" s="475" t="s">
        <v>487</v>
      </c>
      <c r="G63" s="475" t="s">
        <v>487</v>
      </c>
      <c r="H63" s="475" t="s">
        <v>487</v>
      </c>
      <c r="I63" s="476" t="s">
        <v>487</v>
      </c>
      <c r="J63" s="477" t="s">
        <v>0</v>
      </c>
    </row>
    <row r="64" spans="1:10" ht="14.4" customHeight="1" x14ac:dyDescent="0.3">
      <c r="A64" s="473" t="s">
        <v>1612</v>
      </c>
      <c r="B64" s="474" t="s">
        <v>310</v>
      </c>
      <c r="C64" s="475">
        <v>0</v>
      </c>
      <c r="D64" s="475">
        <v>0</v>
      </c>
      <c r="E64" s="475"/>
      <c r="F64" s="475" t="s">
        <v>487</v>
      </c>
      <c r="G64" s="475" t="s">
        <v>487</v>
      </c>
      <c r="H64" s="475" t="s">
        <v>487</v>
      </c>
      <c r="I64" s="476" t="s">
        <v>487</v>
      </c>
      <c r="J64" s="477" t="s">
        <v>1</v>
      </c>
    </row>
    <row r="65" spans="1:10" ht="14.4" customHeight="1" x14ac:dyDescent="0.3">
      <c r="A65" s="473" t="s">
        <v>1612</v>
      </c>
      <c r="B65" s="474" t="s">
        <v>1614</v>
      </c>
      <c r="C65" s="475">
        <v>0</v>
      </c>
      <c r="D65" s="475">
        <v>0</v>
      </c>
      <c r="E65" s="475"/>
      <c r="F65" s="475" t="s">
        <v>487</v>
      </c>
      <c r="G65" s="475" t="s">
        <v>487</v>
      </c>
      <c r="H65" s="475" t="s">
        <v>487</v>
      </c>
      <c r="I65" s="476" t="s">
        <v>487</v>
      </c>
      <c r="J65" s="477" t="s">
        <v>496</v>
      </c>
    </row>
    <row r="66" spans="1:10" ht="14.4" customHeight="1" x14ac:dyDescent="0.3">
      <c r="A66" s="473" t="s">
        <v>487</v>
      </c>
      <c r="B66" s="474" t="s">
        <v>487</v>
      </c>
      <c r="C66" s="475" t="s">
        <v>487</v>
      </c>
      <c r="D66" s="475" t="s">
        <v>487</v>
      </c>
      <c r="E66" s="475"/>
      <c r="F66" s="475" t="s">
        <v>487</v>
      </c>
      <c r="G66" s="475" t="s">
        <v>487</v>
      </c>
      <c r="H66" s="475" t="s">
        <v>487</v>
      </c>
      <c r="I66" s="476" t="s">
        <v>487</v>
      </c>
      <c r="J66" s="477" t="s">
        <v>497</v>
      </c>
    </row>
    <row r="67" spans="1:10" ht="14.4" customHeight="1" x14ac:dyDescent="0.3">
      <c r="A67" s="473" t="s">
        <v>485</v>
      </c>
      <c r="B67" s="474" t="s">
        <v>491</v>
      </c>
      <c r="C67" s="475">
        <v>1072.9885199999999</v>
      </c>
      <c r="D67" s="475">
        <v>980.79887999999607</v>
      </c>
      <c r="E67" s="475"/>
      <c r="F67" s="475">
        <v>1304.36878</v>
      </c>
      <c r="G67" s="475">
        <v>1588.7198746682304</v>
      </c>
      <c r="H67" s="475">
        <v>-284.35109466823042</v>
      </c>
      <c r="I67" s="476">
        <v>0.8210187338862297</v>
      </c>
      <c r="J67" s="477" t="s">
        <v>492</v>
      </c>
    </row>
  </sheetData>
  <mergeCells count="3">
    <mergeCell ref="A1:I1"/>
    <mergeCell ref="F3:I3"/>
    <mergeCell ref="C4:D4"/>
  </mergeCells>
  <conditionalFormatting sqref="F19 F68:F65537">
    <cfRule type="cellIs" dxfId="24" priority="18" stopIfTrue="1" operator="greaterThan">
      <formula>1</formula>
    </cfRule>
  </conditionalFormatting>
  <conditionalFormatting sqref="H5:H18">
    <cfRule type="expression" dxfId="23" priority="14">
      <formula>$H5&gt;0</formula>
    </cfRule>
  </conditionalFormatting>
  <conditionalFormatting sqref="I5:I18">
    <cfRule type="expression" dxfId="22" priority="15">
      <formula>$I5&gt;1</formula>
    </cfRule>
  </conditionalFormatting>
  <conditionalFormatting sqref="B5:B18">
    <cfRule type="expression" dxfId="21" priority="11">
      <formula>OR($J5="NS",$J5="SumaNS",$J5="Účet")</formula>
    </cfRule>
  </conditionalFormatting>
  <conditionalFormatting sqref="F5:I18 B5:D18">
    <cfRule type="expression" dxfId="20" priority="17">
      <formula>AND($J5&lt;&gt;"",$J5&lt;&gt;"mezeraKL")</formula>
    </cfRule>
  </conditionalFormatting>
  <conditionalFormatting sqref="B5:D18 F5:I18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8" priority="13">
      <formula>OR($J5="SumaNS",$J5="NS")</formula>
    </cfRule>
  </conditionalFormatting>
  <conditionalFormatting sqref="A5:A18">
    <cfRule type="expression" dxfId="17" priority="9">
      <formula>AND($J5&lt;&gt;"mezeraKL",$J5&lt;&gt;"")</formula>
    </cfRule>
  </conditionalFormatting>
  <conditionalFormatting sqref="A5:A18">
    <cfRule type="expression" dxfId="16" priority="10">
      <formula>AND($J5&lt;&gt;"",$J5&lt;&gt;"mezeraKL")</formula>
    </cfRule>
  </conditionalFormatting>
  <conditionalFormatting sqref="H20:H67">
    <cfRule type="expression" dxfId="15" priority="5">
      <formula>$H20&gt;0</formula>
    </cfRule>
  </conditionalFormatting>
  <conditionalFormatting sqref="A20:A67">
    <cfRule type="expression" dxfId="14" priority="2">
      <formula>AND($J20&lt;&gt;"mezeraKL",$J20&lt;&gt;"")</formula>
    </cfRule>
  </conditionalFormatting>
  <conditionalFormatting sqref="I20:I67">
    <cfRule type="expression" dxfId="13" priority="6">
      <formula>$I20&gt;1</formula>
    </cfRule>
  </conditionalFormatting>
  <conditionalFormatting sqref="B20:B67">
    <cfRule type="expression" dxfId="12" priority="1">
      <formula>OR($J20="NS",$J20="SumaNS",$J20="Účet")</formula>
    </cfRule>
  </conditionalFormatting>
  <conditionalFormatting sqref="A20:D67 F20:I67">
    <cfRule type="expression" dxfId="11" priority="8">
      <formula>AND($J20&lt;&gt;"",$J20&lt;&gt;"mezeraKL")</formula>
    </cfRule>
  </conditionalFormatting>
  <conditionalFormatting sqref="B20:D67 F20:I67">
    <cfRule type="expression" dxfId="10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9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9" t="s">
        <v>2117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75"/>
      <c r="D3" s="376"/>
      <c r="E3" s="376"/>
      <c r="F3" s="376"/>
      <c r="G3" s="376"/>
      <c r="H3" s="155" t="s">
        <v>136</v>
      </c>
      <c r="I3" s="109">
        <f>IF(J3&lt;&gt;0,K3/J3,0)</f>
        <v>17.010372420930089</v>
      </c>
      <c r="J3" s="109">
        <f>SUBTOTAL(9,J5:J1048576)</f>
        <v>77305</v>
      </c>
      <c r="K3" s="110">
        <f>SUBTOTAL(9,K5:K1048576)</f>
        <v>1314986.8400000005</v>
      </c>
    </row>
    <row r="4" spans="1:11" s="223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71</v>
      </c>
      <c r="H4" s="480" t="s">
        <v>11</v>
      </c>
      <c r="I4" s="481" t="s">
        <v>152</v>
      </c>
      <c r="J4" s="481" t="s">
        <v>13</v>
      </c>
      <c r="K4" s="482" t="s">
        <v>169</v>
      </c>
    </row>
    <row r="5" spans="1:11" ht="14.4" customHeight="1" x14ac:dyDescent="0.3">
      <c r="A5" s="564" t="s">
        <v>485</v>
      </c>
      <c r="B5" s="565" t="s">
        <v>486</v>
      </c>
      <c r="C5" s="568" t="s">
        <v>501</v>
      </c>
      <c r="D5" s="602" t="s">
        <v>757</v>
      </c>
      <c r="E5" s="568" t="s">
        <v>2097</v>
      </c>
      <c r="F5" s="602" t="s">
        <v>2098</v>
      </c>
      <c r="G5" s="568" t="s">
        <v>1615</v>
      </c>
      <c r="H5" s="568" t="s">
        <v>1616</v>
      </c>
      <c r="I5" s="129">
        <v>183.0975</v>
      </c>
      <c r="J5" s="129">
        <v>4</v>
      </c>
      <c r="K5" s="588">
        <v>732.39</v>
      </c>
    </row>
    <row r="6" spans="1:11" ht="14.4" customHeight="1" x14ac:dyDescent="0.3">
      <c r="A6" s="571" t="s">
        <v>485</v>
      </c>
      <c r="B6" s="572" t="s">
        <v>486</v>
      </c>
      <c r="C6" s="575" t="s">
        <v>501</v>
      </c>
      <c r="D6" s="603" t="s">
        <v>757</v>
      </c>
      <c r="E6" s="575" t="s">
        <v>2097</v>
      </c>
      <c r="F6" s="603" t="s">
        <v>2098</v>
      </c>
      <c r="G6" s="575" t="s">
        <v>1617</v>
      </c>
      <c r="H6" s="575" t="s">
        <v>1618</v>
      </c>
      <c r="I6" s="589">
        <v>0.39</v>
      </c>
      <c r="J6" s="589">
        <v>800</v>
      </c>
      <c r="K6" s="590">
        <v>312</v>
      </c>
    </row>
    <row r="7" spans="1:11" ht="14.4" customHeight="1" x14ac:dyDescent="0.3">
      <c r="A7" s="571" t="s">
        <v>485</v>
      </c>
      <c r="B7" s="572" t="s">
        <v>486</v>
      </c>
      <c r="C7" s="575" t="s">
        <v>501</v>
      </c>
      <c r="D7" s="603" t="s">
        <v>757</v>
      </c>
      <c r="E7" s="575" t="s">
        <v>2097</v>
      </c>
      <c r="F7" s="603" t="s">
        <v>2098</v>
      </c>
      <c r="G7" s="575" t="s">
        <v>1619</v>
      </c>
      <c r="H7" s="575" t="s">
        <v>1620</v>
      </c>
      <c r="I7" s="589">
        <v>0.40500000000000003</v>
      </c>
      <c r="J7" s="589">
        <v>1900</v>
      </c>
      <c r="K7" s="590">
        <v>766</v>
      </c>
    </row>
    <row r="8" spans="1:11" ht="14.4" customHeight="1" x14ac:dyDescent="0.3">
      <c r="A8" s="571" t="s">
        <v>485</v>
      </c>
      <c r="B8" s="572" t="s">
        <v>486</v>
      </c>
      <c r="C8" s="575" t="s">
        <v>501</v>
      </c>
      <c r="D8" s="603" t="s">
        <v>757</v>
      </c>
      <c r="E8" s="575" t="s">
        <v>2097</v>
      </c>
      <c r="F8" s="603" t="s">
        <v>2098</v>
      </c>
      <c r="G8" s="575" t="s">
        <v>1621</v>
      </c>
      <c r="H8" s="575" t="s">
        <v>1622</v>
      </c>
      <c r="I8" s="589">
        <v>27.21</v>
      </c>
      <c r="J8" s="589">
        <v>1</v>
      </c>
      <c r="K8" s="590">
        <v>27.21</v>
      </c>
    </row>
    <row r="9" spans="1:11" ht="14.4" customHeight="1" x14ac:dyDescent="0.3">
      <c r="A9" s="571" t="s">
        <v>485</v>
      </c>
      <c r="B9" s="572" t="s">
        <v>486</v>
      </c>
      <c r="C9" s="575" t="s">
        <v>501</v>
      </c>
      <c r="D9" s="603" t="s">
        <v>757</v>
      </c>
      <c r="E9" s="575" t="s">
        <v>2097</v>
      </c>
      <c r="F9" s="603" t="s">
        <v>2098</v>
      </c>
      <c r="G9" s="575" t="s">
        <v>1623</v>
      </c>
      <c r="H9" s="575" t="s">
        <v>1624</v>
      </c>
      <c r="I9" s="589">
        <v>2.99</v>
      </c>
      <c r="J9" s="589">
        <v>480</v>
      </c>
      <c r="K9" s="590">
        <v>1438.4</v>
      </c>
    </row>
    <row r="10" spans="1:11" ht="14.4" customHeight="1" x14ac:dyDescent="0.3">
      <c r="A10" s="571" t="s">
        <v>485</v>
      </c>
      <c r="B10" s="572" t="s">
        <v>486</v>
      </c>
      <c r="C10" s="575" t="s">
        <v>501</v>
      </c>
      <c r="D10" s="603" t="s">
        <v>757</v>
      </c>
      <c r="E10" s="575" t="s">
        <v>2097</v>
      </c>
      <c r="F10" s="603" t="s">
        <v>2098</v>
      </c>
      <c r="G10" s="575" t="s">
        <v>1625</v>
      </c>
      <c r="H10" s="575" t="s">
        <v>1626</v>
      </c>
      <c r="I10" s="589">
        <v>0.88</v>
      </c>
      <c r="J10" s="589">
        <v>200</v>
      </c>
      <c r="K10" s="590">
        <v>176</v>
      </c>
    </row>
    <row r="11" spans="1:11" ht="14.4" customHeight="1" x14ac:dyDescent="0.3">
      <c r="A11" s="571" t="s">
        <v>485</v>
      </c>
      <c r="B11" s="572" t="s">
        <v>486</v>
      </c>
      <c r="C11" s="575" t="s">
        <v>501</v>
      </c>
      <c r="D11" s="603" t="s">
        <v>757</v>
      </c>
      <c r="E11" s="575" t="s">
        <v>2097</v>
      </c>
      <c r="F11" s="603" t="s">
        <v>2098</v>
      </c>
      <c r="G11" s="575" t="s">
        <v>1627</v>
      </c>
      <c r="H11" s="575" t="s">
        <v>1628</v>
      </c>
      <c r="I11" s="589">
        <v>0.43</v>
      </c>
      <c r="J11" s="589">
        <v>2000</v>
      </c>
      <c r="K11" s="590">
        <v>860</v>
      </c>
    </row>
    <row r="12" spans="1:11" ht="14.4" customHeight="1" x14ac:dyDescent="0.3">
      <c r="A12" s="571" t="s">
        <v>485</v>
      </c>
      <c r="B12" s="572" t="s">
        <v>486</v>
      </c>
      <c r="C12" s="575" t="s">
        <v>501</v>
      </c>
      <c r="D12" s="603" t="s">
        <v>757</v>
      </c>
      <c r="E12" s="575" t="s">
        <v>2097</v>
      </c>
      <c r="F12" s="603" t="s">
        <v>2098</v>
      </c>
      <c r="G12" s="575" t="s">
        <v>1629</v>
      </c>
      <c r="H12" s="575" t="s">
        <v>1630</v>
      </c>
      <c r="I12" s="589">
        <v>1.1499999999999999</v>
      </c>
      <c r="J12" s="589">
        <v>1500</v>
      </c>
      <c r="K12" s="590">
        <v>1725</v>
      </c>
    </row>
    <row r="13" spans="1:11" ht="14.4" customHeight="1" x14ac:dyDescent="0.3">
      <c r="A13" s="571" t="s">
        <v>485</v>
      </c>
      <c r="B13" s="572" t="s">
        <v>486</v>
      </c>
      <c r="C13" s="575" t="s">
        <v>501</v>
      </c>
      <c r="D13" s="603" t="s">
        <v>757</v>
      </c>
      <c r="E13" s="575" t="s">
        <v>2097</v>
      </c>
      <c r="F13" s="603" t="s">
        <v>2098</v>
      </c>
      <c r="G13" s="575" t="s">
        <v>1631</v>
      </c>
      <c r="H13" s="575" t="s">
        <v>1632</v>
      </c>
      <c r="I13" s="589">
        <v>1.17</v>
      </c>
      <c r="J13" s="589">
        <v>1200</v>
      </c>
      <c r="K13" s="590">
        <v>1404</v>
      </c>
    </row>
    <row r="14" spans="1:11" ht="14.4" customHeight="1" x14ac:dyDescent="0.3">
      <c r="A14" s="571" t="s">
        <v>485</v>
      </c>
      <c r="B14" s="572" t="s">
        <v>486</v>
      </c>
      <c r="C14" s="575" t="s">
        <v>501</v>
      </c>
      <c r="D14" s="603" t="s">
        <v>757</v>
      </c>
      <c r="E14" s="575" t="s">
        <v>2097</v>
      </c>
      <c r="F14" s="603" t="s">
        <v>2098</v>
      </c>
      <c r="G14" s="575" t="s">
        <v>1633</v>
      </c>
      <c r="H14" s="575" t="s">
        <v>1634</v>
      </c>
      <c r="I14" s="589">
        <v>26.16</v>
      </c>
      <c r="J14" s="589">
        <v>2</v>
      </c>
      <c r="K14" s="590">
        <v>52.32</v>
      </c>
    </row>
    <row r="15" spans="1:11" ht="14.4" customHeight="1" x14ac:dyDescent="0.3">
      <c r="A15" s="571" t="s">
        <v>485</v>
      </c>
      <c r="B15" s="572" t="s">
        <v>486</v>
      </c>
      <c r="C15" s="575" t="s">
        <v>501</v>
      </c>
      <c r="D15" s="603" t="s">
        <v>757</v>
      </c>
      <c r="E15" s="575" t="s">
        <v>2097</v>
      </c>
      <c r="F15" s="603" t="s">
        <v>2098</v>
      </c>
      <c r="G15" s="575" t="s">
        <v>1635</v>
      </c>
      <c r="H15" s="575" t="s">
        <v>1636</v>
      </c>
      <c r="I15" s="589">
        <v>9.1199999999999992</v>
      </c>
      <c r="J15" s="589">
        <v>20</v>
      </c>
      <c r="K15" s="590">
        <v>182.32</v>
      </c>
    </row>
    <row r="16" spans="1:11" ht="14.4" customHeight="1" x14ac:dyDescent="0.3">
      <c r="A16" s="571" t="s">
        <v>485</v>
      </c>
      <c r="B16" s="572" t="s">
        <v>486</v>
      </c>
      <c r="C16" s="575" t="s">
        <v>501</v>
      </c>
      <c r="D16" s="603" t="s">
        <v>757</v>
      </c>
      <c r="E16" s="575" t="s">
        <v>2097</v>
      </c>
      <c r="F16" s="603" t="s">
        <v>2098</v>
      </c>
      <c r="G16" s="575" t="s">
        <v>1637</v>
      </c>
      <c r="H16" s="575" t="s">
        <v>1638</v>
      </c>
      <c r="I16" s="589">
        <v>0.85249999999999992</v>
      </c>
      <c r="J16" s="589">
        <v>250</v>
      </c>
      <c r="K16" s="590">
        <v>213.5</v>
      </c>
    </row>
    <row r="17" spans="1:11" ht="14.4" customHeight="1" x14ac:dyDescent="0.3">
      <c r="A17" s="571" t="s">
        <v>485</v>
      </c>
      <c r="B17" s="572" t="s">
        <v>486</v>
      </c>
      <c r="C17" s="575" t="s">
        <v>501</v>
      </c>
      <c r="D17" s="603" t="s">
        <v>757</v>
      </c>
      <c r="E17" s="575" t="s">
        <v>2097</v>
      </c>
      <c r="F17" s="603" t="s">
        <v>2098</v>
      </c>
      <c r="G17" s="575" t="s">
        <v>1639</v>
      </c>
      <c r="H17" s="575" t="s">
        <v>1640</v>
      </c>
      <c r="I17" s="589">
        <v>1.5175000000000001</v>
      </c>
      <c r="J17" s="589">
        <v>200</v>
      </c>
      <c r="K17" s="590">
        <v>303.5</v>
      </c>
    </row>
    <row r="18" spans="1:11" ht="14.4" customHeight="1" x14ac:dyDescent="0.3">
      <c r="A18" s="571" t="s">
        <v>485</v>
      </c>
      <c r="B18" s="572" t="s">
        <v>486</v>
      </c>
      <c r="C18" s="575" t="s">
        <v>501</v>
      </c>
      <c r="D18" s="603" t="s">
        <v>757</v>
      </c>
      <c r="E18" s="575" t="s">
        <v>2097</v>
      </c>
      <c r="F18" s="603" t="s">
        <v>2098</v>
      </c>
      <c r="G18" s="575" t="s">
        <v>1641</v>
      </c>
      <c r="H18" s="575" t="s">
        <v>1642</v>
      </c>
      <c r="I18" s="589">
        <v>0.91</v>
      </c>
      <c r="J18" s="589">
        <v>250</v>
      </c>
      <c r="K18" s="590">
        <v>227.5</v>
      </c>
    </row>
    <row r="19" spans="1:11" ht="14.4" customHeight="1" x14ac:dyDescent="0.3">
      <c r="A19" s="571" t="s">
        <v>485</v>
      </c>
      <c r="B19" s="572" t="s">
        <v>486</v>
      </c>
      <c r="C19" s="575" t="s">
        <v>501</v>
      </c>
      <c r="D19" s="603" t="s">
        <v>757</v>
      </c>
      <c r="E19" s="575" t="s">
        <v>2097</v>
      </c>
      <c r="F19" s="603" t="s">
        <v>2098</v>
      </c>
      <c r="G19" s="575" t="s">
        <v>1643</v>
      </c>
      <c r="H19" s="575" t="s">
        <v>1644</v>
      </c>
      <c r="I19" s="589">
        <v>13.875</v>
      </c>
      <c r="J19" s="589">
        <v>48</v>
      </c>
      <c r="K19" s="590">
        <v>666.1</v>
      </c>
    </row>
    <row r="20" spans="1:11" ht="14.4" customHeight="1" x14ac:dyDescent="0.3">
      <c r="A20" s="571" t="s">
        <v>485</v>
      </c>
      <c r="B20" s="572" t="s">
        <v>486</v>
      </c>
      <c r="C20" s="575" t="s">
        <v>501</v>
      </c>
      <c r="D20" s="603" t="s">
        <v>757</v>
      </c>
      <c r="E20" s="575" t="s">
        <v>2097</v>
      </c>
      <c r="F20" s="603" t="s">
        <v>2098</v>
      </c>
      <c r="G20" s="575" t="s">
        <v>1645</v>
      </c>
      <c r="H20" s="575" t="s">
        <v>1646</v>
      </c>
      <c r="I20" s="589">
        <v>5.18</v>
      </c>
      <c r="J20" s="589">
        <v>40</v>
      </c>
      <c r="K20" s="590">
        <v>207.1</v>
      </c>
    </row>
    <row r="21" spans="1:11" ht="14.4" customHeight="1" x14ac:dyDescent="0.3">
      <c r="A21" s="571" t="s">
        <v>485</v>
      </c>
      <c r="B21" s="572" t="s">
        <v>486</v>
      </c>
      <c r="C21" s="575" t="s">
        <v>501</v>
      </c>
      <c r="D21" s="603" t="s">
        <v>757</v>
      </c>
      <c r="E21" s="575" t="s">
        <v>2097</v>
      </c>
      <c r="F21" s="603" t="s">
        <v>2098</v>
      </c>
      <c r="G21" s="575" t="s">
        <v>1647</v>
      </c>
      <c r="H21" s="575" t="s">
        <v>1648</v>
      </c>
      <c r="I21" s="589">
        <v>2.88</v>
      </c>
      <c r="J21" s="589">
        <v>50</v>
      </c>
      <c r="K21" s="590">
        <v>143.75</v>
      </c>
    </row>
    <row r="22" spans="1:11" ht="14.4" customHeight="1" x14ac:dyDescent="0.3">
      <c r="A22" s="571" t="s">
        <v>485</v>
      </c>
      <c r="B22" s="572" t="s">
        <v>486</v>
      </c>
      <c r="C22" s="575" t="s">
        <v>501</v>
      </c>
      <c r="D22" s="603" t="s">
        <v>757</v>
      </c>
      <c r="E22" s="575" t="s">
        <v>2097</v>
      </c>
      <c r="F22" s="603" t="s">
        <v>2098</v>
      </c>
      <c r="G22" s="575" t="s">
        <v>1649</v>
      </c>
      <c r="H22" s="575" t="s">
        <v>1650</v>
      </c>
      <c r="I22" s="589">
        <v>3.99</v>
      </c>
      <c r="J22" s="589">
        <v>36</v>
      </c>
      <c r="K22" s="590">
        <v>143.75</v>
      </c>
    </row>
    <row r="23" spans="1:11" ht="14.4" customHeight="1" x14ac:dyDescent="0.3">
      <c r="A23" s="571" t="s">
        <v>485</v>
      </c>
      <c r="B23" s="572" t="s">
        <v>486</v>
      </c>
      <c r="C23" s="575" t="s">
        <v>501</v>
      </c>
      <c r="D23" s="603" t="s">
        <v>757</v>
      </c>
      <c r="E23" s="575" t="s">
        <v>2097</v>
      </c>
      <c r="F23" s="603" t="s">
        <v>2098</v>
      </c>
      <c r="G23" s="575" t="s">
        <v>1651</v>
      </c>
      <c r="H23" s="575" t="s">
        <v>1652</v>
      </c>
      <c r="I23" s="589">
        <v>3.45</v>
      </c>
      <c r="J23" s="589">
        <v>20</v>
      </c>
      <c r="K23" s="590">
        <v>69</v>
      </c>
    </row>
    <row r="24" spans="1:11" ht="14.4" customHeight="1" x14ac:dyDescent="0.3">
      <c r="A24" s="571" t="s">
        <v>485</v>
      </c>
      <c r="B24" s="572" t="s">
        <v>486</v>
      </c>
      <c r="C24" s="575" t="s">
        <v>501</v>
      </c>
      <c r="D24" s="603" t="s">
        <v>757</v>
      </c>
      <c r="E24" s="575" t="s">
        <v>2097</v>
      </c>
      <c r="F24" s="603" t="s">
        <v>2098</v>
      </c>
      <c r="G24" s="575" t="s">
        <v>1653</v>
      </c>
      <c r="H24" s="575" t="s">
        <v>1654</v>
      </c>
      <c r="I24" s="589">
        <v>7.69</v>
      </c>
      <c r="J24" s="589">
        <v>50</v>
      </c>
      <c r="K24" s="590">
        <v>384.59</v>
      </c>
    </row>
    <row r="25" spans="1:11" ht="14.4" customHeight="1" x14ac:dyDescent="0.3">
      <c r="A25" s="571" t="s">
        <v>485</v>
      </c>
      <c r="B25" s="572" t="s">
        <v>486</v>
      </c>
      <c r="C25" s="575" t="s">
        <v>501</v>
      </c>
      <c r="D25" s="603" t="s">
        <v>757</v>
      </c>
      <c r="E25" s="575" t="s">
        <v>2097</v>
      </c>
      <c r="F25" s="603" t="s">
        <v>2098</v>
      </c>
      <c r="G25" s="575" t="s">
        <v>1655</v>
      </c>
      <c r="H25" s="575" t="s">
        <v>1656</v>
      </c>
      <c r="I25" s="589">
        <v>58.6</v>
      </c>
      <c r="J25" s="589">
        <v>3</v>
      </c>
      <c r="K25" s="590">
        <v>175.81</v>
      </c>
    </row>
    <row r="26" spans="1:11" ht="14.4" customHeight="1" x14ac:dyDescent="0.3">
      <c r="A26" s="571" t="s">
        <v>485</v>
      </c>
      <c r="B26" s="572" t="s">
        <v>486</v>
      </c>
      <c r="C26" s="575" t="s">
        <v>501</v>
      </c>
      <c r="D26" s="603" t="s">
        <v>757</v>
      </c>
      <c r="E26" s="575" t="s">
        <v>2097</v>
      </c>
      <c r="F26" s="603" t="s">
        <v>2098</v>
      </c>
      <c r="G26" s="575" t="s">
        <v>1657</v>
      </c>
      <c r="H26" s="575" t="s">
        <v>1658</v>
      </c>
      <c r="I26" s="589">
        <v>16.329999999999998</v>
      </c>
      <c r="J26" s="589">
        <v>50</v>
      </c>
      <c r="K26" s="590">
        <v>816.5</v>
      </c>
    </row>
    <row r="27" spans="1:11" ht="14.4" customHeight="1" x14ac:dyDescent="0.3">
      <c r="A27" s="571" t="s">
        <v>485</v>
      </c>
      <c r="B27" s="572" t="s">
        <v>486</v>
      </c>
      <c r="C27" s="575" t="s">
        <v>501</v>
      </c>
      <c r="D27" s="603" t="s">
        <v>757</v>
      </c>
      <c r="E27" s="575" t="s">
        <v>2099</v>
      </c>
      <c r="F27" s="603" t="s">
        <v>2100</v>
      </c>
      <c r="G27" s="575" t="s">
        <v>1659</v>
      </c>
      <c r="H27" s="575" t="s">
        <v>1660</v>
      </c>
      <c r="I27" s="589">
        <v>2.75</v>
      </c>
      <c r="J27" s="589">
        <v>50</v>
      </c>
      <c r="K27" s="590">
        <v>137.5</v>
      </c>
    </row>
    <row r="28" spans="1:11" ht="14.4" customHeight="1" x14ac:dyDescent="0.3">
      <c r="A28" s="571" t="s">
        <v>485</v>
      </c>
      <c r="B28" s="572" t="s">
        <v>486</v>
      </c>
      <c r="C28" s="575" t="s">
        <v>501</v>
      </c>
      <c r="D28" s="603" t="s">
        <v>757</v>
      </c>
      <c r="E28" s="575" t="s">
        <v>2099</v>
      </c>
      <c r="F28" s="603" t="s">
        <v>2100</v>
      </c>
      <c r="G28" s="575" t="s">
        <v>1661</v>
      </c>
      <c r="H28" s="575" t="s">
        <v>1662</v>
      </c>
      <c r="I28" s="589">
        <v>0.93</v>
      </c>
      <c r="J28" s="589">
        <v>100</v>
      </c>
      <c r="K28" s="590">
        <v>93</v>
      </c>
    </row>
    <row r="29" spans="1:11" ht="14.4" customHeight="1" x14ac:dyDescent="0.3">
      <c r="A29" s="571" t="s">
        <v>485</v>
      </c>
      <c r="B29" s="572" t="s">
        <v>486</v>
      </c>
      <c r="C29" s="575" t="s">
        <v>501</v>
      </c>
      <c r="D29" s="603" t="s">
        <v>757</v>
      </c>
      <c r="E29" s="575" t="s">
        <v>2099</v>
      </c>
      <c r="F29" s="603" t="s">
        <v>2100</v>
      </c>
      <c r="G29" s="575" t="s">
        <v>1663</v>
      </c>
      <c r="H29" s="575" t="s">
        <v>1664</v>
      </c>
      <c r="I29" s="589">
        <v>0.41</v>
      </c>
      <c r="J29" s="589">
        <v>100</v>
      </c>
      <c r="K29" s="590">
        <v>41</v>
      </c>
    </row>
    <row r="30" spans="1:11" ht="14.4" customHeight="1" x14ac:dyDescent="0.3">
      <c r="A30" s="571" t="s">
        <v>485</v>
      </c>
      <c r="B30" s="572" t="s">
        <v>486</v>
      </c>
      <c r="C30" s="575" t="s">
        <v>501</v>
      </c>
      <c r="D30" s="603" t="s">
        <v>757</v>
      </c>
      <c r="E30" s="575" t="s">
        <v>2099</v>
      </c>
      <c r="F30" s="603" t="s">
        <v>2100</v>
      </c>
      <c r="G30" s="575" t="s">
        <v>1665</v>
      </c>
      <c r="H30" s="575" t="s">
        <v>1666</v>
      </c>
      <c r="I30" s="589">
        <v>0.59250000000000003</v>
      </c>
      <c r="J30" s="589">
        <v>400</v>
      </c>
      <c r="K30" s="590">
        <v>237</v>
      </c>
    </row>
    <row r="31" spans="1:11" ht="14.4" customHeight="1" x14ac:dyDescent="0.3">
      <c r="A31" s="571" t="s">
        <v>485</v>
      </c>
      <c r="B31" s="572" t="s">
        <v>486</v>
      </c>
      <c r="C31" s="575" t="s">
        <v>501</v>
      </c>
      <c r="D31" s="603" t="s">
        <v>757</v>
      </c>
      <c r="E31" s="575" t="s">
        <v>2099</v>
      </c>
      <c r="F31" s="603" t="s">
        <v>2100</v>
      </c>
      <c r="G31" s="575" t="s">
        <v>1667</v>
      </c>
      <c r="H31" s="575" t="s">
        <v>1668</v>
      </c>
      <c r="I31" s="589">
        <v>81.739999999999995</v>
      </c>
      <c r="J31" s="589">
        <v>5</v>
      </c>
      <c r="K31" s="590">
        <v>408.7</v>
      </c>
    </row>
    <row r="32" spans="1:11" ht="14.4" customHeight="1" x14ac:dyDescent="0.3">
      <c r="A32" s="571" t="s">
        <v>485</v>
      </c>
      <c r="B32" s="572" t="s">
        <v>486</v>
      </c>
      <c r="C32" s="575" t="s">
        <v>501</v>
      </c>
      <c r="D32" s="603" t="s">
        <v>757</v>
      </c>
      <c r="E32" s="575" t="s">
        <v>2099</v>
      </c>
      <c r="F32" s="603" t="s">
        <v>2100</v>
      </c>
      <c r="G32" s="575" t="s">
        <v>1669</v>
      </c>
      <c r="H32" s="575" t="s">
        <v>1670</v>
      </c>
      <c r="I32" s="589">
        <v>4.2300000000000004</v>
      </c>
      <c r="J32" s="589">
        <v>50</v>
      </c>
      <c r="K32" s="590">
        <v>211.5</v>
      </c>
    </row>
    <row r="33" spans="1:11" ht="14.4" customHeight="1" x14ac:dyDescent="0.3">
      <c r="A33" s="571" t="s">
        <v>485</v>
      </c>
      <c r="B33" s="572" t="s">
        <v>486</v>
      </c>
      <c r="C33" s="575" t="s">
        <v>501</v>
      </c>
      <c r="D33" s="603" t="s">
        <v>757</v>
      </c>
      <c r="E33" s="575" t="s">
        <v>2099</v>
      </c>
      <c r="F33" s="603" t="s">
        <v>2100</v>
      </c>
      <c r="G33" s="575" t="s">
        <v>1671</v>
      </c>
      <c r="H33" s="575" t="s">
        <v>1672</v>
      </c>
      <c r="I33" s="589">
        <v>2.1800000000000002</v>
      </c>
      <c r="J33" s="589">
        <v>200</v>
      </c>
      <c r="K33" s="590">
        <v>436</v>
      </c>
    </row>
    <row r="34" spans="1:11" ht="14.4" customHeight="1" x14ac:dyDescent="0.3">
      <c r="A34" s="571" t="s">
        <v>485</v>
      </c>
      <c r="B34" s="572" t="s">
        <v>486</v>
      </c>
      <c r="C34" s="575" t="s">
        <v>501</v>
      </c>
      <c r="D34" s="603" t="s">
        <v>757</v>
      </c>
      <c r="E34" s="575" t="s">
        <v>2099</v>
      </c>
      <c r="F34" s="603" t="s">
        <v>2100</v>
      </c>
      <c r="G34" s="575" t="s">
        <v>1673</v>
      </c>
      <c r="H34" s="575" t="s">
        <v>1674</v>
      </c>
      <c r="I34" s="589">
        <v>2.9</v>
      </c>
      <c r="J34" s="589">
        <v>300</v>
      </c>
      <c r="K34" s="590">
        <v>870</v>
      </c>
    </row>
    <row r="35" spans="1:11" ht="14.4" customHeight="1" x14ac:dyDescent="0.3">
      <c r="A35" s="571" t="s">
        <v>485</v>
      </c>
      <c r="B35" s="572" t="s">
        <v>486</v>
      </c>
      <c r="C35" s="575" t="s">
        <v>501</v>
      </c>
      <c r="D35" s="603" t="s">
        <v>757</v>
      </c>
      <c r="E35" s="575" t="s">
        <v>2099</v>
      </c>
      <c r="F35" s="603" t="s">
        <v>2100</v>
      </c>
      <c r="G35" s="575" t="s">
        <v>1675</v>
      </c>
      <c r="H35" s="575" t="s">
        <v>1676</v>
      </c>
      <c r="I35" s="589">
        <v>2.9050000000000002</v>
      </c>
      <c r="J35" s="589">
        <v>300</v>
      </c>
      <c r="K35" s="590">
        <v>871</v>
      </c>
    </row>
    <row r="36" spans="1:11" ht="14.4" customHeight="1" x14ac:dyDescent="0.3">
      <c r="A36" s="571" t="s">
        <v>485</v>
      </c>
      <c r="B36" s="572" t="s">
        <v>486</v>
      </c>
      <c r="C36" s="575" t="s">
        <v>501</v>
      </c>
      <c r="D36" s="603" t="s">
        <v>757</v>
      </c>
      <c r="E36" s="575" t="s">
        <v>2099</v>
      </c>
      <c r="F36" s="603" t="s">
        <v>2100</v>
      </c>
      <c r="G36" s="575" t="s">
        <v>1677</v>
      </c>
      <c r="H36" s="575" t="s">
        <v>1678</v>
      </c>
      <c r="I36" s="589">
        <v>2.0533333333333332</v>
      </c>
      <c r="J36" s="589">
        <v>500</v>
      </c>
      <c r="K36" s="590">
        <v>1027</v>
      </c>
    </row>
    <row r="37" spans="1:11" ht="14.4" customHeight="1" x14ac:dyDescent="0.3">
      <c r="A37" s="571" t="s">
        <v>485</v>
      </c>
      <c r="B37" s="572" t="s">
        <v>486</v>
      </c>
      <c r="C37" s="575" t="s">
        <v>501</v>
      </c>
      <c r="D37" s="603" t="s">
        <v>757</v>
      </c>
      <c r="E37" s="575" t="s">
        <v>2099</v>
      </c>
      <c r="F37" s="603" t="s">
        <v>2100</v>
      </c>
      <c r="G37" s="575" t="s">
        <v>1679</v>
      </c>
      <c r="H37" s="575" t="s">
        <v>1680</v>
      </c>
      <c r="I37" s="589">
        <v>42.907499999999999</v>
      </c>
      <c r="J37" s="589">
        <v>100</v>
      </c>
      <c r="K37" s="590">
        <v>4290.9000000000005</v>
      </c>
    </row>
    <row r="38" spans="1:11" ht="14.4" customHeight="1" x14ac:dyDescent="0.3">
      <c r="A38" s="571" t="s">
        <v>485</v>
      </c>
      <c r="B38" s="572" t="s">
        <v>486</v>
      </c>
      <c r="C38" s="575" t="s">
        <v>501</v>
      </c>
      <c r="D38" s="603" t="s">
        <v>757</v>
      </c>
      <c r="E38" s="575" t="s">
        <v>2099</v>
      </c>
      <c r="F38" s="603" t="s">
        <v>2100</v>
      </c>
      <c r="G38" s="575" t="s">
        <v>1681</v>
      </c>
      <c r="H38" s="575" t="s">
        <v>1682</v>
      </c>
      <c r="I38" s="589">
        <v>1.68</v>
      </c>
      <c r="J38" s="589">
        <v>80</v>
      </c>
      <c r="K38" s="590">
        <v>134.4</v>
      </c>
    </row>
    <row r="39" spans="1:11" ht="14.4" customHeight="1" x14ac:dyDescent="0.3">
      <c r="A39" s="571" t="s">
        <v>485</v>
      </c>
      <c r="B39" s="572" t="s">
        <v>486</v>
      </c>
      <c r="C39" s="575" t="s">
        <v>501</v>
      </c>
      <c r="D39" s="603" t="s">
        <v>757</v>
      </c>
      <c r="E39" s="575" t="s">
        <v>2099</v>
      </c>
      <c r="F39" s="603" t="s">
        <v>2100</v>
      </c>
      <c r="G39" s="575" t="s">
        <v>1683</v>
      </c>
      <c r="H39" s="575" t="s">
        <v>1684</v>
      </c>
      <c r="I39" s="589">
        <v>15.003333333333332</v>
      </c>
      <c r="J39" s="589">
        <v>8</v>
      </c>
      <c r="K39" s="590">
        <v>120.03</v>
      </c>
    </row>
    <row r="40" spans="1:11" ht="14.4" customHeight="1" x14ac:dyDescent="0.3">
      <c r="A40" s="571" t="s">
        <v>485</v>
      </c>
      <c r="B40" s="572" t="s">
        <v>486</v>
      </c>
      <c r="C40" s="575" t="s">
        <v>501</v>
      </c>
      <c r="D40" s="603" t="s">
        <v>757</v>
      </c>
      <c r="E40" s="575" t="s">
        <v>2099</v>
      </c>
      <c r="F40" s="603" t="s">
        <v>2100</v>
      </c>
      <c r="G40" s="575" t="s">
        <v>1685</v>
      </c>
      <c r="H40" s="575" t="s">
        <v>1686</v>
      </c>
      <c r="I40" s="589">
        <v>199.65</v>
      </c>
      <c r="J40" s="589">
        <v>9</v>
      </c>
      <c r="K40" s="590">
        <v>1796.8500000000001</v>
      </c>
    </row>
    <row r="41" spans="1:11" ht="14.4" customHeight="1" x14ac:dyDescent="0.3">
      <c r="A41" s="571" t="s">
        <v>485</v>
      </c>
      <c r="B41" s="572" t="s">
        <v>486</v>
      </c>
      <c r="C41" s="575" t="s">
        <v>501</v>
      </c>
      <c r="D41" s="603" t="s">
        <v>757</v>
      </c>
      <c r="E41" s="575" t="s">
        <v>2099</v>
      </c>
      <c r="F41" s="603" t="s">
        <v>2100</v>
      </c>
      <c r="G41" s="575" t="s">
        <v>1687</v>
      </c>
      <c r="H41" s="575" t="s">
        <v>1688</v>
      </c>
      <c r="I41" s="589">
        <v>30.86</v>
      </c>
      <c r="J41" s="589">
        <v>25</v>
      </c>
      <c r="K41" s="590">
        <v>771.38</v>
      </c>
    </row>
    <row r="42" spans="1:11" ht="14.4" customHeight="1" x14ac:dyDescent="0.3">
      <c r="A42" s="571" t="s">
        <v>485</v>
      </c>
      <c r="B42" s="572" t="s">
        <v>486</v>
      </c>
      <c r="C42" s="575" t="s">
        <v>501</v>
      </c>
      <c r="D42" s="603" t="s">
        <v>757</v>
      </c>
      <c r="E42" s="575" t="s">
        <v>2099</v>
      </c>
      <c r="F42" s="603" t="s">
        <v>2100</v>
      </c>
      <c r="G42" s="575" t="s">
        <v>1689</v>
      </c>
      <c r="H42" s="575" t="s">
        <v>1690</v>
      </c>
      <c r="I42" s="589">
        <v>687.75</v>
      </c>
      <c r="J42" s="589">
        <v>4</v>
      </c>
      <c r="K42" s="590">
        <v>2751</v>
      </c>
    </row>
    <row r="43" spans="1:11" ht="14.4" customHeight="1" x14ac:dyDescent="0.3">
      <c r="A43" s="571" t="s">
        <v>485</v>
      </c>
      <c r="B43" s="572" t="s">
        <v>486</v>
      </c>
      <c r="C43" s="575" t="s">
        <v>501</v>
      </c>
      <c r="D43" s="603" t="s">
        <v>757</v>
      </c>
      <c r="E43" s="575" t="s">
        <v>2099</v>
      </c>
      <c r="F43" s="603" t="s">
        <v>2100</v>
      </c>
      <c r="G43" s="575" t="s">
        <v>1691</v>
      </c>
      <c r="H43" s="575" t="s">
        <v>1692</v>
      </c>
      <c r="I43" s="589">
        <v>372.68</v>
      </c>
      <c r="J43" s="589">
        <v>5</v>
      </c>
      <c r="K43" s="590">
        <v>1863.4</v>
      </c>
    </row>
    <row r="44" spans="1:11" ht="14.4" customHeight="1" x14ac:dyDescent="0.3">
      <c r="A44" s="571" t="s">
        <v>485</v>
      </c>
      <c r="B44" s="572" t="s">
        <v>486</v>
      </c>
      <c r="C44" s="575" t="s">
        <v>501</v>
      </c>
      <c r="D44" s="603" t="s">
        <v>757</v>
      </c>
      <c r="E44" s="575" t="s">
        <v>2099</v>
      </c>
      <c r="F44" s="603" t="s">
        <v>2100</v>
      </c>
      <c r="G44" s="575" t="s">
        <v>1693</v>
      </c>
      <c r="H44" s="575" t="s">
        <v>1694</v>
      </c>
      <c r="I44" s="589">
        <v>952.27</v>
      </c>
      <c r="J44" s="589">
        <v>15</v>
      </c>
      <c r="K44" s="590">
        <v>14284.05</v>
      </c>
    </row>
    <row r="45" spans="1:11" ht="14.4" customHeight="1" x14ac:dyDescent="0.3">
      <c r="A45" s="571" t="s">
        <v>485</v>
      </c>
      <c r="B45" s="572" t="s">
        <v>486</v>
      </c>
      <c r="C45" s="575" t="s">
        <v>501</v>
      </c>
      <c r="D45" s="603" t="s">
        <v>757</v>
      </c>
      <c r="E45" s="575" t="s">
        <v>2099</v>
      </c>
      <c r="F45" s="603" t="s">
        <v>2100</v>
      </c>
      <c r="G45" s="575" t="s">
        <v>1695</v>
      </c>
      <c r="H45" s="575" t="s">
        <v>1696</v>
      </c>
      <c r="I45" s="589">
        <v>133.1</v>
      </c>
      <c r="J45" s="589">
        <v>10</v>
      </c>
      <c r="K45" s="590">
        <v>1331</v>
      </c>
    </row>
    <row r="46" spans="1:11" ht="14.4" customHeight="1" x14ac:dyDescent="0.3">
      <c r="A46" s="571" t="s">
        <v>485</v>
      </c>
      <c r="B46" s="572" t="s">
        <v>486</v>
      </c>
      <c r="C46" s="575" t="s">
        <v>501</v>
      </c>
      <c r="D46" s="603" t="s">
        <v>757</v>
      </c>
      <c r="E46" s="575" t="s">
        <v>2099</v>
      </c>
      <c r="F46" s="603" t="s">
        <v>2100</v>
      </c>
      <c r="G46" s="575" t="s">
        <v>1697</v>
      </c>
      <c r="H46" s="575" t="s">
        <v>1698</v>
      </c>
      <c r="I46" s="589">
        <v>1030.92</v>
      </c>
      <c r="J46" s="589">
        <v>10</v>
      </c>
      <c r="K46" s="590">
        <v>10309.200000000001</v>
      </c>
    </row>
    <row r="47" spans="1:11" ht="14.4" customHeight="1" x14ac:dyDescent="0.3">
      <c r="A47" s="571" t="s">
        <v>485</v>
      </c>
      <c r="B47" s="572" t="s">
        <v>486</v>
      </c>
      <c r="C47" s="575" t="s">
        <v>501</v>
      </c>
      <c r="D47" s="603" t="s">
        <v>757</v>
      </c>
      <c r="E47" s="575" t="s">
        <v>2099</v>
      </c>
      <c r="F47" s="603" t="s">
        <v>2100</v>
      </c>
      <c r="G47" s="575" t="s">
        <v>1699</v>
      </c>
      <c r="H47" s="575" t="s">
        <v>1700</v>
      </c>
      <c r="I47" s="589">
        <v>1197.9000000000001</v>
      </c>
      <c r="J47" s="589">
        <v>5</v>
      </c>
      <c r="K47" s="590">
        <v>5989.5</v>
      </c>
    </row>
    <row r="48" spans="1:11" ht="14.4" customHeight="1" x14ac:dyDescent="0.3">
      <c r="A48" s="571" t="s">
        <v>485</v>
      </c>
      <c r="B48" s="572" t="s">
        <v>486</v>
      </c>
      <c r="C48" s="575" t="s">
        <v>501</v>
      </c>
      <c r="D48" s="603" t="s">
        <v>757</v>
      </c>
      <c r="E48" s="575" t="s">
        <v>2099</v>
      </c>
      <c r="F48" s="603" t="s">
        <v>2100</v>
      </c>
      <c r="G48" s="575" t="s">
        <v>1701</v>
      </c>
      <c r="H48" s="575" t="s">
        <v>1702</v>
      </c>
      <c r="I48" s="589">
        <v>485.21</v>
      </c>
      <c r="J48" s="589">
        <v>10</v>
      </c>
      <c r="K48" s="590">
        <v>4852.1000000000004</v>
      </c>
    </row>
    <row r="49" spans="1:11" ht="14.4" customHeight="1" x14ac:dyDescent="0.3">
      <c r="A49" s="571" t="s">
        <v>485</v>
      </c>
      <c r="B49" s="572" t="s">
        <v>486</v>
      </c>
      <c r="C49" s="575" t="s">
        <v>501</v>
      </c>
      <c r="D49" s="603" t="s">
        <v>757</v>
      </c>
      <c r="E49" s="575" t="s">
        <v>2099</v>
      </c>
      <c r="F49" s="603" t="s">
        <v>2100</v>
      </c>
      <c r="G49" s="575" t="s">
        <v>1703</v>
      </c>
      <c r="H49" s="575" t="s">
        <v>1704</v>
      </c>
      <c r="I49" s="589">
        <v>135.52000000000001</v>
      </c>
      <c r="J49" s="589">
        <v>10</v>
      </c>
      <c r="K49" s="590">
        <v>1355.2</v>
      </c>
    </row>
    <row r="50" spans="1:11" ht="14.4" customHeight="1" x14ac:dyDescent="0.3">
      <c r="A50" s="571" t="s">
        <v>485</v>
      </c>
      <c r="B50" s="572" t="s">
        <v>486</v>
      </c>
      <c r="C50" s="575" t="s">
        <v>501</v>
      </c>
      <c r="D50" s="603" t="s">
        <v>757</v>
      </c>
      <c r="E50" s="575" t="s">
        <v>2101</v>
      </c>
      <c r="F50" s="603" t="s">
        <v>2102</v>
      </c>
      <c r="G50" s="575" t="s">
        <v>1705</v>
      </c>
      <c r="H50" s="575" t="s">
        <v>1706</v>
      </c>
      <c r="I50" s="589">
        <v>17391.310000000001</v>
      </c>
      <c r="J50" s="589">
        <v>2</v>
      </c>
      <c r="K50" s="590">
        <v>34782.61</v>
      </c>
    </row>
    <row r="51" spans="1:11" ht="14.4" customHeight="1" x14ac:dyDescent="0.3">
      <c r="A51" s="571" t="s">
        <v>485</v>
      </c>
      <c r="B51" s="572" t="s">
        <v>486</v>
      </c>
      <c r="C51" s="575" t="s">
        <v>501</v>
      </c>
      <c r="D51" s="603" t="s">
        <v>757</v>
      </c>
      <c r="E51" s="575" t="s">
        <v>2101</v>
      </c>
      <c r="F51" s="603" t="s">
        <v>2102</v>
      </c>
      <c r="G51" s="575" t="s">
        <v>1707</v>
      </c>
      <c r="H51" s="575" t="s">
        <v>1708</v>
      </c>
      <c r="I51" s="589">
        <v>17391.310000000001</v>
      </c>
      <c r="J51" s="589">
        <v>2</v>
      </c>
      <c r="K51" s="590">
        <v>34782.61</v>
      </c>
    </row>
    <row r="52" spans="1:11" ht="14.4" customHeight="1" x14ac:dyDescent="0.3">
      <c r="A52" s="571" t="s">
        <v>485</v>
      </c>
      <c r="B52" s="572" t="s">
        <v>486</v>
      </c>
      <c r="C52" s="575" t="s">
        <v>501</v>
      </c>
      <c r="D52" s="603" t="s">
        <v>757</v>
      </c>
      <c r="E52" s="575" t="s">
        <v>2101</v>
      </c>
      <c r="F52" s="603" t="s">
        <v>2102</v>
      </c>
      <c r="G52" s="575" t="s">
        <v>1709</v>
      </c>
      <c r="H52" s="575" t="s">
        <v>1710</v>
      </c>
      <c r="I52" s="589">
        <v>17391.3</v>
      </c>
      <c r="J52" s="589">
        <v>2</v>
      </c>
      <c r="K52" s="590">
        <v>34782.6</v>
      </c>
    </row>
    <row r="53" spans="1:11" ht="14.4" customHeight="1" x14ac:dyDescent="0.3">
      <c r="A53" s="571" t="s">
        <v>485</v>
      </c>
      <c r="B53" s="572" t="s">
        <v>486</v>
      </c>
      <c r="C53" s="575" t="s">
        <v>501</v>
      </c>
      <c r="D53" s="603" t="s">
        <v>757</v>
      </c>
      <c r="E53" s="575" t="s">
        <v>2101</v>
      </c>
      <c r="F53" s="603" t="s">
        <v>2102</v>
      </c>
      <c r="G53" s="575" t="s">
        <v>1711</v>
      </c>
      <c r="H53" s="575" t="s">
        <v>1712</v>
      </c>
      <c r="I53" s="589">
        <v>11304.35</v>
      </c>
      <c r="J53" s="589">
        <v>1</v>
      </c>
      <c r="K53" s="590">
        <v>11304.35</v>
      </c>
    </row>
    <row r="54" spans="1:11" ht="14.4" customHeight="1" x14ac:dyDescent="0.3">
      <c r="A54" s="571" t="s">
        <v>485</v>
      </c>
      <c r="B54" s="572" t="s">
        <v>486</v>
      </c>
      <c r="C54" s="575" t="s">
        <v>501</v>
      </c>
      <c r="D54" s="603" t="s">
        <v>757</v>
      </c>
      <c r="E54" s="575" t="s">
        <v>2101</v>
      </c>
      <c r="F54" s="603" t="s">
        <v>2102</v>
      </c>
      <c r="G54" s="575" t="s">
        <v>1713</v>
      </c>
      <c r="H54" s="575" t="s">
        <v>1714</v>
      </c>
      <c r="I54" s="589">
        <v>11304.35</v>
      </c>
      <c r="J54" s="589">
        <v>1</v>
      </c>
      <c r="K54" s="590">
        <v>11304.35</v>
      </c>
    </row>
    <row r="55" spans="1:11" ht="14.4" customHeight="1" x14ac:dyDescent="0.3">
      <c r="A55" s="571" t="s">
        <v>485</v>
      </c>
      <c r="B55" s="572" t="s">
        <v>486</v>
      </c>
      <c r="C55" s="575" t="s">
        <v>501</v>
      </c>
      <c r="D55" s="603" t="s">
        <v>757</v>
      </c>
      <c r="E55" s="575" t="s">
        <v>2103</v>
      </c>
      <c r="F55" s="603" t="s">
        <v>2104</v>
      </c>
      <c r="G55" s="575" t="s">
        <v>1715</v>
      </c>
      <c r="H55" s="575" t="s">
        <v>1716</v>
      </c>
      <c r="I55" s="589">
        <v>61.55</v>
      </c>
      <c r="J55" s="589">
        <v>144</v>
      </c>
      <c r="K55" s="590">
        <v>8863.7999999999993</v>
      </c>
    </row>
    <row r="56" spans="1:11" ht="14.4" customHeight="1" x14ac:dyDescent="0.3">
      <c r="A56" s="571" t="s">
        <v>485</v>
      </c>
      <c r="B56" s="572" t="s">
        <v>486</v>
      </c>
      <c r="C56" s="575" t="s">
        <v>501</v>
      </c>
      <c r="D56" s="603" t="s">
        <v>757</v>
      </c>
      <c r="E56" s="575" t="s">
        <v>2103</v>
      </c>
      <c r="F56" s="603" t="s">
        <v>2104</v>
      </c>
      <c r="G56" s="575" t="s">
        <v>1717</v>
      </c>
      <c r="H56" s="575" t="s">
        <v>1718</v>
      </c>
      <c r="I56" s="589">
        <v>145.27000000000001</v>
      </c>
      <c r="J56" s="589">
        <v>96</v>
      </c>
      <c r="K56" s="590">
        <v>13945.92</v>
      </c>
    </row>
    <row r="57" spans="1:11" ht="14.4" customHeight="1" x14ac:dyDescent="0.3">
      <c r="A57" s="571" t="s">
        <v>485</v>
      </c>
      <c r="B57" s="572" t="s">
        <v>486</v>
      </c>
      <c r="C57" s="575" t="s">
        <v>501</v>
      </c>
      <c r="D57" s="603" t="s">
        <v>757</v>
      </c>
      <c r="E57" s="575" t="s">
        <v>2103</v>
      </c>
      <c r="F57" s="603" t="s">
        <v>2104</v>
      </c>
      <c r="G57" s="575" t="s">
        <v>1717</v>
      </c>
      <c r="H57" s="575" t="s">
        <v>1719</v>
      </c>
      <c r="I57" s="589">
        <v>145.27000000000001</v>
      </c>
      <c r="J57" s="589">
        <v>24</v>
      </c>
      <c r="K57" s="590">
        <v>3486.48</v>
      </c>
    </row>
    <row r="58" spans="1:11" ht="14.4" customHeight="1" x14ac:dyDescent="0.3">
      <c r="A58" s="571" t="s">
        <v>485</v>
      </c>
      <c r="B58" s="572" t="s">
        <v>486</v>
      </c>
      <c r="C58" s="575" t="s">
        <v>501</v>
      </c>
      <c r="D58" s="603" t="s">
        <v>757</v>
      </c>
      <c r="E58" s="575" t="s">
        <v>2103</v>
      </c>
      <c r="F58" s="603" t="s">
        <v>2104</v>
      </c>
      <c r="G58" s="575" t="s">
        <v>1720</v>
      </c>
      <c r="H58" s="575" t="s">
        <v>1721</v>
      </c>
      <c r="I58" s="589">
        <v>68.739999999999995</v>
      </c>
      <c r="J58" s="589">
        <v>216</v>
      </c>
      <c r="K58" s="590">
        <v>14846.949999999999</v>
      </c>
    </row>
    <row r="59" spans="1:11" ht="14.4" customHeight="1" x14ac:dyDescent="0.3">
      <c r="A59" s="571" t="s">
        <v>485</v>
      </c>
      <c r="B59" s="572" t="s">
        <v>486</v>
      </c>
      <c r="C59" s="575" t="s">
        <v>501</v>
      </c>
      <c r="D59" s="603" t="s">
        <v>757</v>
      </c>
      <c r="E59" s="575" t="s">
        <v>2103</v>
      </c>
      <c r="F59" s="603" t="s">
        <v>2104</v>
      </c>
      <c r="G59" s="575" t="s">
        <v>1722</v>
      </c>
      <c r="H59" s="575" t="s">
        <v>1723</v>
      </c>
      <c r="I59" s="589">
        <v>97.83</v>
      </c>
      <c r="J59" s="589">
        <v>60</v>
      </c>
      <c r="K59" s="590">
        <v>5869.9500000000007</v>
      </c>
    </row>
    <row r="60" spans="1:11" ht="14.4" customHeight="1" x14ac:dyDescent="0.3">
      <c r="A60" s="571" t="s">
        <v>485</v>
      </c>
      <c r="B60" s="572" t="s">
        <v>486</v>
      </c>
      <c r="C60" s="575" t="s">
        <v>501</v>
      </c>
      <c r="D60" s="603" t="s">
        <v>757</v>
      </c>
      <c r="E60" s="575" t="s">
        <v>2103</v>
      </c>
      <c r="F60" s="603" t="s">
        <v>2104</v>
      </c>
      <c r="G60" s="575" t="s">
        <v>1724</v>
      </c>
      <c r="H60" s="575" t="s">
        <v>1725</v>
      </c>
      <c r="I60" s="589">
        <v>101.65</v>
      </c>
      <c r="J60" s="589">
        <v>36</v>
      </c>
      <c r="K60" s="590">
        <v>3659.58</v>
      </c>
    </row>
    <row r="61" spans="1:11" ht="14.4" customHeight="1" x14ac:dyDescent="0.3">
      <c r="A61" s="571" t="s">
        <v>485</v>
      </c>
      <c r="B61" s="572" t="s">
        <v>486</v>
      </c>
      <c r="C61" s="575" t="s">
        <v>501</v>
      </c>
      <c r="D61" s="603" t="s">
        <v>757</v>
      </c>
      <c r="E61" s="575" t="s">
        <v>2103</v>
      </c>
      <c r="F61" s="603" t="s">
        <v>2104</v>
      </c>
      <c r="G61" s="575" t="s">
        <v>1726</v>
      </c>
      <c r="H61" s="575" t="s">
        <v>1727</v>
      </c>
      <c r="I61" s="589">
        <v>181.43</v>
      </c>
      <c r="J61" s="589">
        <v>36</v>
      </c>
      <c r="K61" s="590">
        <v>6531.31</v>
      </c>
    </row>
    <row r="62" spans="1:11" ht="14.4" customHeight="1" x14ac:dyDescent="0.3">
      <c r="A62" s="571" t="s">
        <v>485</v>
      </c>
      <c r="B62" s="572" t="s">
        <v>486</v>
      </c>
      <c r="C62" s="575" t="s">
        <v>501</v>
      </c>
      <c r="D62" s="603" t="s">
        <v>757</v>
      </c>
      <c r="E62" s="575" t="s">
        <v>2103</v>
      </c>
      <c r="F62" s="603" t="s">
        <v>2104</v>
      </c>
      <c r="G62" s="575" t="s">
        <v>1728</v>
      </c>
      <c r="H62" s="575" t="s">
        <v>1729</v>
      </c>
      <c r="I62" s="589">
        <v>129.18</v>
      </c>
      <c r="J62" s="589">
        <v>48</v>
      </c>
      <c r="K62" s="590">
        <v>6200.64</v>
      </c>
    </row>
    <row r="63" spans="1:11" ht="14.4" customHeight="1" x14ac:dyDescent="0.3">
      <c r="A63" s="571" t="s">
        <v>485</v>
      </c>
      <c r="B63" s="572" t="s">
        <v>486</v>
      </c>
      <c r="C63" s="575" t="s">
        <v>501</v>
      </c>
      <c r="D63" s="603" t="s">
        <v>757</v>
      </c>
      <c r="E63" s="575" t="s">
        <v>2103</v>
      </c>
      <c r="F63" s="603" t="s">
        <v>2104</v>
      </c>
      <c r="G63" s="575" t="s">
        <v>1730</v>
      </c>
      <c r="H63" s="575" t="s">
        <v>1731</v>
      </c>
      <c r="I63" s="589">
        <v>130.47</v>
      </c>
      <c r="J63" s="589">
        <v>36</v>
      </c>
      <c r="K63" s="590">
        <v>4697.07</v>
      </c>
    </row>
    <row r="64" spans="1:11" ht="14.4" customHeight="1" x14ac:dyDescent="0.3">
      <c r="A64" s="571" t="s">
        <v>485</v>
      </c>
      <c r="B64" s="572" t="s">
        <v>486</v>
      </c>
      <c r="C64" s="575" t="s">
        <v>501</v>
      </c>
      <c r="D64" s="603" t="s">
        <v>757</v>
      </c>
      <c r="E64" s="575" t="s">
        <v>2103</v>
      </c>
      <c r="F64" s="603" t="s">
        <v>2104</v>
      </c>
      <c r="G64" s="575" t="s">
        <v>1732</v>
      </c>
      <c r="H64" s="575" t="s">
        <v>1733</v>
      </c>
      <c r="I64" s="589">
        <v>118.11</v>
      </c>
      <c r="J64" s="589">
        <v>48</v>
      </c>
      <c r="K64" s="590">
        <v>5669.36</v>
      </c>
    </row>
    <row r="65" spans="1:11" ht="14.4" customHeight="1" x14ac:dyDescent="0.3">
      <c r="A65" s="571" t="s">
        <v>485</v>
      </c>
      <c r="B65" s="572" t="s">
        <v>486</v>
      </c>
      <c r="C65" s="575" t="s">
        <v>501</v>
      </c>
      <c r="D65" s="603" t="s">
        <v>757</v>
      </c>
      <c r="E65" s="575" t="s">
        <v>2103</v>
      </c>
      <c r="F65" s="603" t="s">
        <v>2104</v>
      </c>
      <c r="G65" s="575" t="s">
        <v>1732</v>
      </c>
      <c r="H65" s="575" t="s">
        <v>1734</v>
      </c>
      <c r="I65" s="589">
        <v>118.11</v>
      </c>
      <c r="J65" s="589">
        <v>24</v>
      </c>
      <c r="K65" s="590">
        <v>2834.68</v>
      </c>
    </row>
    <row r="66" spans="1:11" ht="14.4" customHeight="1" x14ac:dyDescent="0.3">
      <c r="A66" s="571" t="s">
        <v>485</v>
      </c>
      <c r="B66" s="572" t="s">
        <v>486</v>
      </c>
      <c r="C66" s="575" t="s">
        <v>501</v>
      </c>
      <c r="D66" s="603" t="s">
        <v>757</v>
      </c>
      <c r="E66" s="575" t="s">
        <v>2103</v>
      </c>
      <c r="F66" s="603" t="s">
        <v>2104</v>
      </c>
      <c r="G66" s="575" t="s">
        <v>1735</v>
      </c>
      <c r="H66" s="575" t="s">
        <v>1736</v>
      </c>
      <c r="I66" s="589">
        <v>144.68</v>
      </c>
      <c r="J66" s="589">
        <v>36</v>
      </c>
      <c r="K66" s="590">
        <v>5208.6499999999996</v>
      </c>
    </row>
    <row r="67" spans="1:11" ht="14.4" customHeight="1" x14ac:dyDescent="0.3">
      <c r="A67" s="571" t="s">
        <v>485</v>
      </c>
      <c r="B67" s="572" t="s">
        <v>486</v>
      </c>
      <c r="C67" s="575" t="s">
        <v>501</v>
      </c>
      <c r="D67" s="603" t="s">
        <v>757</v>
      </c>
      <c r="E67" s="575" t="s">
        <v>2103</v>
      </c>
      <c r="F67" s="603" t="s">
        <v>2104</v>
      </c>
      <c r="G67" s="575" t="s">
        <v>1737</v>
      </c>
      <c r="H67" s="575" t="s">
        <v>1738</v>
      </c>
      <c r="I67" s="589">
        <v>44.53</v>
      </c>
      <c r="J67" s="589">
        <v>108</v>
      </c>
      <c r="K67" s="590">
        <v>4809.03</v>
      </c>
    </row>
    <row r="68" spans="1:11" ht="14.4" customHeight="1" x14ac:dyDescent="0.3">
      <c r="A68" s="571" t="s">
        <v>485</v>
      </c>
      <c r="B68" s="572" t="s">
        <v>486</v>
      </c>
      <c r="C68" s="575" t="s">
        <v>501</v>
      </c>
      <c r="D68" s="603" t="s">
        <v>757</v>
      </c>
      <c r="E68" s="575" t="s">
        <v>2103</v>
      </c>
      <c r="F68" s="603" t="s">
        <v>2104</v>
      </c>
      <c r="G68" s="575" t="s">
        <v>1739</v>
      </c>
      <c r="H68" s="575" t="s">
        <v>1740</v>
      </c>
      <c r="I68" s="589">
        <v>136.62</v>
      </c>
      <c r="J68" s="589">
        <v>48</v>
      </c>
      <c r="K68" s="590">
        <v>6557.95</v>
      </c>
    </row>
    <row r="69" spans="1:11" ht="14.4" customHeight="1" x14ac:dyDescent="0.3">
      <c r="A69" s="571" t="s">
        <v>485</v>
      </c>
      <c r="B69" s="572" t="s">
        <v>486</v>
      </c>
      <c r="C69" s="575" t="s">
        <v>501</v>
      </c>
      <c r="D69" s="603" t="s">
        <v>757</v>
      </c>
      <c r="E69" s="575" t="s">
        <v>2103</v>
      </c>
      <c r="F69" s="603" t="s">
        <v>2104</v>
      </c>
      <c r="G69" s="575" t="s">
        <v>1741</v>
      </c>
      <c r="H69" s="575" t="s">
        <v>1742</v>
      </c>
      <c r="I69" s="589">
        <v>180.19999999999996</v>
      </c>
      <c r="J69" s="589">
        <v>108</v>
      </c>
      <c r="K69" s="590">
        <v>19462.059999999998</v>
      </c>
    </row>
    <row r="70" spans="1:11" ht="14.4" customHeight="1" x14ac:dyDescent="0.3">
      <c r="A70" s="571" t="s">
        <v>485</v>
      </c>
      <c r="B70" s="572" t="s">
        <v>486</v>
      </c>
      <c r="C70" s="575" t="s">
        <v>501</v>
      </c>
      <c r="D70" s="603" t="s">
        <v>757</v>
      </c>
      <c r="E70" s="575" t="s">
        <v>2103</v>
      </c>
      <c r="F70" s="603" t="s">
        <v>2104</v>
      </c>
      <c r="G70" s="575" t="s">
        <v>1743</v>
      </c>
      <c r="H70" s="575" t="s">
        <v>1744</v>
      </c>
      <c r="I70" s="589">
        <v>108.37</v>
      </c>
      <c r="J70" s="589">
        <v>48</v>
      </c>
      <c r="K70" s="590">
        <v>5201.96</v>
      </c>
    </row>
    <row r="71" spans="1:11" ht="14.4" customHeight="1" x14ac:dyDescent="0.3">
      <c r="A71" s="571" t="s">
        <v>485</v>
      </c>
      <c r="B71" s="572" t="s">
        <v>486</v>
      </c>
      <c r="C71" s="575" t="s">
        <v>501</v>
      </c>
      <c r="D71" s="603" t="s">
        <v>757</v>
      </c>
      <c r="E71" s="575" t="s">
        <v>2103</v>
      </c>
      <c r="F71" s="603" t="s">
        <v>2104</v>
      </c>
      <c r="G71" s="575" t="s">
        <v>1745</v>
      </c>
      <c r="H71" s="575" t="s">
        <v>1746</v>
      </c>
      <c r="I71" s="589">
        <v>75.040000000000006</v>
      </c>
      <c r="J71" s="589">
        <v>36</v>
      </c>
      <c r="K71" s="590">
        <v>2701.35</v>
      </c>
    </row>
    <row r="72" spans="1:11" ht="14.4" customHeight="1" x14ac:dyDescent="0.3">
      <c r="A72" s="571" t="s">
        <v>485</v>
      </c>
      <c r="B72" s="572" t="s">
        <v>486</v>
      </c>
      <c r="C72" s="575" t="s">
        <v>501</v>
      </c>
      <c r="D72" s="603" t="s">
        <v>757</v>
      </c>
      <c r="E72" s="575" t="s">
        <v>2103</v>
      </c>
      <c r="F72" s="603" t="s">
        <v>2104</v>
      </c>
      <c r="G72" s="575" t="s">
        <v>1747</v>
      </c>
      <c r="H72" s="575" t="s">
        <v>1748</v>
      </c>
      <c r="I72" s="589">
        <v>122.71</v>
      </c>
      <c r="J72" s="589">
        <v>36</v>
      </c>
      <c r="K72" s="590">
        <v>4417.47</v>
      </c>
    </row>
    <row r="73" spans="1:11" ht="14.4" customHeight="1" x14ac:dyDescent="0.3">
      <c r="A73" s="571" t="s">
        <v>485</v>
      </c>
      <c r="B73" s="572" t="s">
        <v>486</v>
      </c>
      <c r="C73" s="575" t="s">
        <v>501</v>
      </c>
      <c r="D73" s="603" t="s">
        <v>757</v>
      </c>
      <c r="E73" s="575" t="s">
        <v>2103</v>
      </c>
      <c r="F73" s="603" t="s">
        <v>2104</v>
      </c>
      <c r="G73" s="575" t="s">
        <v>1749</v>
      </c>
      <c r="H73" s="575" t="s">
        <v>1750</v>
      </c>
      <c r="I73" s="589">
        <v>111.33</v>
      </c>
      <c r="J73" s="589">
        <v>72</v>
      </c>
      <c r="K73" s="590">
        <v>8015.86</v>
      </c>
    </row>
    <row r="74" spans="1:11" ht="14.4" customHeight="1" x14ac:dyDescent="0.3">
      <c r="A74" s="571" t="s">
        <v>485</v>
      </c>
      <c r="B74" s="572" t="s">
        <v>486</v>
      </c>
      <c r="C74" s="575" t="s">
        <v>501</v>
      </c>
      <c r="D74" s="603" t="s">
        <v>757</v>
      </c>
      <c r="E74" s="575" t="s">
        <v>2103</v>
      </c>
      <c r="F74" s="603" t="s">
        <v>2104</v>
      </c>
      <c r="G74" s="575" t="s">
        <v>1751</v>
      </c>
      <c r="H74" s="575" t="s">
        <v>1752</v>
      </c>
      <c r="I74" s="589">
        <v>188.6</v>
      </c>
      <c r="J74" s="589">
        <v>36</v>
      </c>
      <c r="K74" s="590">
        <v>6789.6</v>
      </c>
    </row>
    <row r="75" spans="1:11" ht="14.4" customHeight="1" x14ac:dyDescent="0.3">
      <c r="A75" s="571" t="s">
        <v>485</v>
      </c>
      <c r="B75" s="572" t="s">
        <v>486</v>
      </c>
      <c r="C75" s="575" t="s">
        <v>501</v>
      </c>
      <c r="D75" s="603" t="s">
        <v>757</v>
      </c>
      <c r="E75" s="575" t="s">
        <v>2103</v>
      </c>
      <c r="F75" s="603" t="s">
        <v>2104</v>
      </c>
      <c r="G75" s="575" t="s">
        <v>1753</v>
      </c>
      <c r="H75" s="575" t="s">
        <v>1754</v>
      </c>
      <c r="I75" s="589">
        <v>119.1</v>
      </c>
      <c r="J75" s="589">
        <v>12</v>
      </c>
      <c r="K75" s="590">
        <v>1429.21</v>
      </c>
    </row>
    <row r="76" spans="1:11" ht="14.4" customHeight="1" x14ac:dyDescent="0.3">
      <c r="A76" s="571" t="s">
        <v>485</v>
      </c>
      <c r="B76" s="572" t="s">
        <v>486</v>
      </c>
      <c r="C76" s="575" t="s">
        <v>501</v>
      </c>
      <c r="D76" s="603" t="s">
        <v>757</v>
      </c>
      <c r="E76" s="575" t="s">
        <v>2103</v>
      </c>
      <c r="F76" s="603" t="s">
        <v>2104</v>
      </c>
      <c r="G76" s="575" t="s">
        <v>1755</v>
      </c>
      <c r="H76" s="575" t="s">
        <v>1756</v>
      </c>
      <c r="I76" s="589">
        <v>153.66999999999999</v>
      </c>
      <c r="J76" s="589">
        <v>36</v>
      </c>
      <c r="K76" s="590">
        <v>5532.09</v>
      </c>
    </row>
    <row r="77" spans="1:11" ht="14.4" customHeight="1" x14ac:dyDescent="0.3">
      <c r="A77" s="571" t="s">
        <v>485</v>
      </c>
      <c r="B77" s="572" t="s">
        <v>486</v>
      </c>
      <c r="C77" s="575" t="s">
        <v>501</v>
      </c>
      <c r="D77" s="603" t="s">
        <v>757</v>
      </c>
      <c r="E77" s="575" t="s">
        <v>2103</v>
      </c>
      <c r="F77" s="603" t="s">
        <v>2104</v>
      </c>
      <c r="G77" s="575" t="s">
        <v>1757</v>
      </c>
      <c r="H77" s="575" t="s">
        <v>1758</v>
      </c>
      <c r="I77" s="589">
        <v>133.93</v>
      </c>
      <c r="J77" s="589">
        <v>36</v>
      </c>
      <c r="K77" s="590">
        <v>4821.3599999999997</v>
      </c>
    </row>
    <row r="78" spans="1:11" ht="14.4" customHeight="1" x14ac:dyDescent="0.3">
      <c r="A78" s="571" t="s">
        <v>485</v>
      </c>
      <c r="B78" s="572" t="s">
        <v>486</v>
      </c>
      <c r="C78" s="575" t="s">
        <v>501</v>
      </c>
      <c r="D78" s="603" t="s">
        <v>757</v>
      </c>
      <c r="E78" s="575" t="s">
        <v>2103</v>
      </c>
      <c r="F78" s="603" t="s">
        <v>2104</v>
      </c>
      <c r="G78" s="575" t="s">
        <v>1759</v>
      </c>
      <c r="H78" s="575" t="s">
        <v>1760</v>
      </c>
      <c r="I78" s="589">
        <v>110.5</v>
      </c>
      <c r="J78" s="589">
        <v>12</v>
      </c>
      <c r="K78" s="590">
        <v>1326.01</v>
      </c>
    </row>
    <row r="79" spans="1:11" ht="14.4" customHeight="1" x14ac:dyDescent="0.3">
      <c r="A79" s="571" t="s">
        <v>485</v>
      </c>
      <c r="B79" s="572" t="s">
        <v>486</v>
      </c>
      <c r="C79" s="575" t="s">
        <v>501</v>
      </c>
      <c r="D79" s="603" t="s">
        <v>757</v>
      </c>
      <c r="E79" s="575" t="s">
        <v>2105</v>
      </c>
      <c r="F79" s="603" t="s">
        <v>2106</v>
      </c>
      <c r="G79" s="575" t="s">
        <v>1761</v>
      </c>
      <c r="H79" s="575" t="s">
        <v>1762</v>
      </c>
      <c r="I79" s="589">
        <v>0.3</v>
      </c>
      <c r="J79" s="589">
        <v>600</v>
      </c>
      <c r="K79" s="590">
        <v>180</v>
      </c>
    </row>
    <row r="80" spans="1:11" ht="14.4" customHeight="1" x14ac:dyDescent="0.3">
      <c r="A80" s="571" t="s">
        <v>485</v>
      </c>
      <c r="B80" s="572" t="s">
        <v>486</v>
      </c>
      <c r="C80" s="575" t="s">
        <v>501</v>
      </c>
      <c r="D80" s="603" t="s">
        <v>757</v>
      </c>
      <c r="E80" s="575" t="s">
        <v>2105</v>
      </c>
      <c r="F80" s="603" t="s">
        <v>2106</v>
      </c>
      <c r="G80" s="575" t="s">
        <v>1763</v>
      </c>
      <c r="H80" s="575" t="s">
        <v>1764</v>
      </c>
      <c r="I80" s="589">
        <v>0.31</v>
      </c>
      <c r="J80" s="589">
        <v>100</v>
      </c>
      <c r="K80" s="590">
        <v>31</v>
      </c>
    </row>
    <row r="81" spans="1:11" ht="14.4" customHeight="1" x14ac:dyDescent="0.3">
      <c r="A81" s="571" t="s">
        <v>485</v>
      </c>
      <c r="B81" s="572" t="s">
        <v>486</v>
      </c>
      <c r="C81" s="575" t="s">
        <v>501</v>
      </c>
      <c r="D81" s="603" t="s">
        <v>757</v>
      </c>
      <c r="E81" s="575" t="s">
        <v>2105</v>
      </c>
      <c r="F81" s="603" t="s">
        <v>2106</v>
      </c>
      <c r="G81" s="575" t="s">
        <v>1765</v>
      </c>
      <c r="H81" s="575" t="s">
        <v>1766</v>
      </c>
      <c r="I81" s="589">
        <v>0.31</v>
      </c>
      <c r="J81" s="589">
        <v>200</v>
      </c>
      <c r="K81" s="590">
        <v>62</v>
      </c>
    </row>
    <row r="82" spans="1:11" ht="14.4" customHeight="1" x14ac:dyDescent="0.3">
      <c r="A82" s="571" t="s">
        <v>485</v>
      </c>
      <c r="B82" s="572" t="s">
        <v>486</v>
      </c>
      <c r="C82" s="575" t="s">
        <v>501</v>
      </c>
      <c r="D82" s="603" t="s">
        <v>757</v>
      </c>
      <c r="E82" s="575" t="s">
        <v>2105</v>
      </c>
      <c r="F82" s="603" t="s">
        <v>2106</v>
      </c>
      <c r="G82" s="575" t="s">
        <v>1767</v>
      </c>
      <c r="H82" s="575" t="s">
        <v>1768</v>
      </c>
      <c r="I82" s="589">
        <v>0.3</v>
      </c>
      <c r="J82" s="589">
        <v>400</v>
      </c>
      <c r="K82" s="590">
        <v>120</v>
      </c>
    </row>
    <row r="83" spans="1:11" ht="14.4" customHeight="1" x14ac:dyDescent="0.3">
      <c r="A83" s="571" t="s">
        <v>485</v>
      </c>
      <c r="B83" s="572" t="s">
        <v>486</v>
      </c>
      <c r="C83" s="575" t="s">
        <v>501</v>
      </c>
      <c r="D83" s="603" t="s">
        <v>757</v>
      </c>
      <c r="E83" s="575" t="s">
        <v>2105</v>
      </c>
      <c r="F83" s="603" t="s">
        <v>2106</v>
      </c>
      <c r="G83" s="575" t="s">
        <v>1769</v>
      </c>
      <c r="H83" s="575" t="s">
        <v>1770</v>
      </c>
      <c r="I83" s="589">
        <v>0.45</v>
      </c>
      <c r="J83" s="589">
        <v>300</v>
      </c>
      <c r="K83" s="590">
        <v>135</v>
      </c>
    </row>
    <row r="84" spans="1:11" ht="14.4" customHeight="1" x14ac:dyDescent="0.3">
      <c r="A84" s="571" t="s">
        <v>485</v>
      </c>
      <c r="B84" s="572" t="s">
        <v>486</v>
      </c>
      <c r="C84" s="575" t="s">
        <v>501</v>
      </c>
      <c r="D84" s="603" t="s">
        <v>757</v>
      </c>
      <c r="E84" s="575" t="s">
        <v>2107</v>
      </c>
      <c r="F84" s="603" t="s">
        <v>2108</v>
      </c>
      <c r="G84" s="575" t="s">
        <v>1771</v>
      </c>
      <c r="H84" s="575" t="s">
        <v>1772</v>
      </c>
      <c r="I84" s="589">
        <v>10.55</v>
      </c>
      <c r="J84" s="589">
        <v>120</v>
      </c>
      <c r="K84" s="590">
        <v>1266.1500000000001</v>
      </c>
    </row>
    <row r="85" spans="1:11" ht="14.4" customHeight="1" x14ac:dyDescent="0.3">
      <c r="A85" s="571" t="s">
        <v>485</v>
      </c>
      <c r="B85" s="572" t="s">
        <v>486</v>
      </c>
      <c r="C85" s="575" t="s">
        <v>501</v>
      </c>
      <c r="D85" s="603" t="s">
        <v>757</v>
      </c>
      <c r="E85" s="575" t="s">
        <v>2107</v>
      </c>
      <c r="F85" s="603" t="s">
        <v>2108</v>
      </c>
      <c r="G85" s="575" t="s">
        <v>1773</v>
      </c>
      <c r="H85" s="575" t="s">
        <v>1774</v>
      </c>
      <c r="I85" s="589">
        <v>10.5525</v>
      </c>
      <c r="J85" s="589">
        <v>120</v>
      </c>
      <c r="K85" s="590">
        <v>1266.29</v>
      </c>
    </row>
    <row r="86" spans="1:11" ht="14.4" customHeight="1" x14ac:dyDescent="0.3">
      <c r="A86" s="571" t="s">
        <v>485</v>
      </c>
      <c r="B86" s="572" t="s">
        <v>486</v>
      </c>
      <c r="C86" s="575" t="s">
        <v>501</v>
      </c>
      <c r="D86" s="603" t="s">
        <v>757</v>
      </c>
      <c r="E86" s="575" t="s">
        <v>2107</v>
      </c>
      <c r="F86" s="603" t="s">
        <v>2108</v>
      </c>
      <c r="G86" s="575" t="s">
        <v>1775</v>
      </c>
      <c r="H86" s="575" t="s">
        <v>1776</v>
      </c>
      <c r="I86" s="589">
        <v>0.73333333333333339</v>
      </c>
      <c r="J86" s="589">
        <v>1400</v>
      </c>
      <c r="K86" s="590">
        <v>1028.2</v>
      </c>
    </row>
    <row r="87" spans="1:11" ht="14.4" customHeight="1" x14ac:dyDescent="0.3">
      <c r="A87" s="571" t="s">
        <v>485</v>
      </c>
      <c r="B87" s="572" t="s">
        <v>486</v>
      </c>
      <c r="C87" s="575" t="s">
        <v>501</v>
      </c>
      <c r="D87" s="603" t="s">
        <v>757</v>
      </c>
      <c r="E87" s="575" t="s">
        <v>2107</v>
      </c>
      <c r="F87" s="603" t="s">
        <v>2108</v>
      </c>
      <c r="G87" s="575" t="s">
        <v>1777</v>
      </c>
      <c r="H87" s="575" t="s">
        <v>1778</v>
      </c>
      <c r="I87" s="589">
        <v>0.73599999999999999</v>
      </c>
      <c r="J87" s="589">
        <v>2000</v>
      </c>
      <c r="K87" s="590">
        <v>1469.8700000000001</v>
      </c>
    </row>
    <row r="88" spans="1:11" ht="14.4" customHeight="1" x14ac:dyDescent="0.3">
      <c r="A88" s="571" t="s">
        <v>485</v>
      </c>
      <c r="B88" s="572" t="s">
        <v>486</v>
      </c>
      <c r="C88" s="575" t="s">
        <v>501</v>
      </c>
      <c r="D88" s="603" t="s">
        <v>757</v>
      </c>
      <c r="E88" s="575" t="s">
        <v>2107</v>
      </c>
      <c r="F88" s="603" t="s">
        <v>2108</v>
      </c>
      <c r="G88" s="575" t="s">
        <v>1779</v>
      </c>
      <c r="H88" s="575" t="s">
        <v>1780</v>
      </c>
      <c r="I88" s="589">
        <v>7.5</v>
      </c>
      <c r="J88" s="589">
        <v>50</v>
      </c>
      <c r="K88" s="590">
        <v>375</v>
      </c>
    </row>
    <row r="89" spans="1:11" ht="14.4" customHeight="1" x14ac:dyDescent="0.3">
      <c r="A89" s="571" t="s">
        <v>485</v>
      </c>
      <c r="B89" s="572" t="s">
        <v>486</v>
      </c>
      <c r="C89" s="575" t="s">
        <v>501</v>
      </c>
      <c r="D89" s="603" t="s">
        <v>757</v>
      </c>
      <c r="E89" s="575" t="s">
        <v>2107</v>
      </c>
      <c r="F89" s="603" t="s">
        <v>2108</v>
      </c>
      <c r="G89" s="575" t="s">
        <v>1781</v>
      </c>
      <c r="H89" s="575" t="s">
        <v>1782</v>
      </c>
      <c r="I89" s="589">
        <v>7.5</v>
      </c>
      <c r="J89" s="589">
        <v>30</v>
      </c>
      <c r="K89" s="590">
        <v>225</v>
      </c>
    </row>
    <row r="90" spans="1:11" ht="14.4" customHeight="1" x14ac:dyDescent="0.3">
      <c r="A90" s="571" t="s">
        <v>485</v>
      </c>
      <c r="B90" s="572" t="s">
        <v>486</v>
      </c>
      <c r="C90" s="575" t="s">
        <v>501</v>
      </c>
      <c r="D90" s="603" t="s">
        <v>757</v>
      </c>
      <c r="E90" s="575" t="s">
        <v>2107</v>
      </c>
      <c r="F90" s="603" t="s">
        <v>2108</v>
      </c>
      <c r="G90" s="575" t="s">
        <v>1781</v>
      </c>
      <c r="H90" s="575" t="s">
        <v>1783</v>
      </c>
      <c r="I90" s="589">
        <v>7.5</v>
      </c>
      <c r="J90" s="589">
        <v>100</v>
      </c>
      <c r="K90" s="590">
        <v>750</v>
      </c>
    </row>
    <row r="91" spans="1:11" ht="14.4" customHeight="1" x14ac:dyDescent="0.3">
      <c r="A91" s="571" t="s">
        <v>485</v>
      </c>
      <c r="B91" s="572" t="s">
        <v>486</v>
      </c>
      <c r="C91" s="575" t="s">
        <v>501</v>
      </c>
      <c r="D91" s="603" t="s">
        <v>757</v>
      </c>
      <c r="E91" s="575" t="s">
        <v>2107</v>
      </c>
      <c r="F91" s="603" t="s">
        <v>2108</v>
      </c>
      <c r="G91" s="575" t="s">
        <v>1784</v>
      </c>
      <c r="H91" s="575" t="s">
        <v>1785</v>
      </c>
      <c r="I91" s="589">
        <v>7.5</v>
      </c>
      <c r="J91" s="589">
        <v>30</v>
      </c>
      <c r="K91" s="590">
        <v>225</v>
      </c>
    </row>
    <row r="92" spans="1:11" ht="14.4" customHeight="1" x14ac:dyDescent="0.3">
      <c r="A92" s="571" t="s">
        <v>485</v>
      </c>
      <c r="B92" s="572" t="s">
        <v>486</v>
      </c>
      <c r="C92" s="575" t="s">
        <v>501</v>
      </c>
      <c r="D92" s="603" t="s">
        <v>757</v>
      </c>
      <c r="E92" s="575" t="s">
        <v>2107</v>
      </c>
      <c r="F92" s="603" t="s">
        <v>2108</v>
      </c>
      <c r="G92" s="575" t="s">
        <v>1784</v>
      </c>
      <c r="H92" s="575" t="s">
        <v>1786</v>
      </c>
      <c r="I92" s="589">
        <v>7.5</v>
      </c>
      <c r="J92" s="589">
        <v>50</v>
      </c>
      <c r="K92" s="590">
        <v>375</v>
      </c>
    </row>
    <row r="93" spans="1:11" ht="14.4" customHeight="1" x14ac:dyDescent="0.3">
      <c r="A93" s="571" t="s">
        <v>485</v>
      </c>
      <c r="B93" s="572" t="s">
        <v>486</v>
      </c>
      <c r="C93" s="575" t="s">
        <v>501</v>
      </c>
      <c r="D93" s="603" t="s">
        <v>757</v>
      </c>
      <c r="E93" s="575" t="s">
        <v>2107</v>
      </c>
      <c r="F93" s="603" t="s">
        <v>2108</v>
      </c>
      <c r="G93" s="575" t="s">
        <v>1787</v>
      </c>
      <c r="H93" s="575" t="s">
        <v>1788</v>
      </c>
      <c r="I93" s="589">
        <v>7.5</v>
      </c>
      <c r="J93" s="589">
        <v>30</v>
      </c>
      <c r="K93" s="590">
        <v>225</v>
      </c>
    </row>
    <row r="94" spans="1:11" ht="14.4" customHeight="1" x14ac:dyDescent="0.3">
      <c r="A94" s="571" t="s">
        <v>485</v>
      </c>
      <c r="B94" s="572" t="s">
        <v>486</v>
      </c>
      <c r="C94" s="575" t="s">
        <v>501</v>
      </c>
      <c r="D94" s="603" t="s">
        <v>757</v>
      </c>
      <c r="E94" s="575" t="s">
        <v>2107</v>
      </c>
      <c r="F94" s="603" t="s">
        <v>2108</v>
      </c>
      <c r="G94" s="575" t="s">
        <v>1789</v>
      </c>
      <c r="H94" s="575" t="s">
        <v>1790</v>
      </c>
      <c r="I94" s="589">
        <v>11.01</v>
      </c>
      <c r="J94" s="589">
        <v>40</v>
      </c>
      <c r="K94" s="590">
        <v>440.4</v>
      </c>
    </row>
    <row r="95" spans="1:11" ht="14.4" customHeight="1" x14ac:dyDescent="0.3">
      <c r="A95" s="571" t="s">
        <v>485</v>
      </c>
      <c r="B95" s="572" t="s">
        <v>486</v>
      </c>
      <c r="C95" s="575" t="s">
        <v>501</v>
      </c>
      <c r="D95" s="603" t="s">
        <v>757</v>
      </c>
      <c r="E95" s="575" t="s">
        <v>2107</v>
      </c>
      <c r="F95" s="603" t="s">
        <v>2108</v>
      </c>
      <c r="G95" s="575" t="s">
        <v>1791</v>
      </c>
      <c r="H95" s="575" t="s">
        <v>1792</v>
      </c>
      <c r="I95" s="589">
        <v>11.01</v>
      </c>
      <c r="J95" s="589">
        <v>40</v>
      </c>
      <c r="K95" s="590">
        <v>440.4</v>
      </c>
    </row>
    <row r="96" spans="1:11" ht="14.4" customHeight="1" x14ac:dyDescent="0.3">
      <c r="A96" s="571" t="s">
        <v>485</v>
      </c>
      <c r="B96" s="572" t="s">
        <v>486</v>
      </c>
      <c r="C96" s="575" t="s">
        <v>501</v>
      </c>
      <c r="D96" s="603" t="s">
        <v>757</v>
      </c>
      <c r="E96" s="575" t="s">
        <v>2107</v>
      </c>
      <c r="F96" s="603" t="s">
        <v>2108</v>
      </c>
      <c r="G96" s="575" t="s">
        <v>1793</v>
      </c>
      <c r="H96" s="575" t="s">
        <v>1794</v>
      </c>
      <c r="I96" s="589">
        <v>11.01</v>
      </c>
      <c r="J96" s="589">
        <v>40</v>
      </c>
      <c r="K96" s="590">
        <v>440.4</v>
      </c>
    </row>
    <row r="97" spans="1:11" ht="14.4" customHeight="1" x14ac:dyDescent="0.3">
      <c r="A97" s="571" t="s">
        <v>485</v>
      </c>
      <c r="B97" s="572" t="s">
        <v>486</v>
      </c>
      <c r="C97" s="575" t="s">
        <v>501</v>
      </c>
      <c r="D97" s="603" t="s">
        <v>757</v>
      </c>
      <c r="E97" s="575" t="s">
        <v>2107</v>
      </c>
      <c r="F97" s="603" t="s">
        <v>2108</v>
      </c>
      <c r="G97" s="575" t="s">
        <v>1795</v>
      </c>
      <c r="H97" s="575" t="s">
        <v>1796</v>
      </c>
      <c r="I97" s="589">
        <v>10.55</v>
      </c>
      <c r="J97" s="589">
        <v>320</v>
      </c>
      <c r="K97" s="590">
        <v>3376.3900000000003</v>
      </c>
    </row>
    <row r="98" spans="1:11" ht="14.4" customHeight="1" x14ac:dyDescent="0.3">
      <c r="A98" s="571" t="s">
        <v>485</v>
      </c>
      <c r="B98" s="572" t="s">
        <v>486</v>
      </c>
      <c r="C98" s="575" t="s">
        <v>501</v>
      </c>
      <c r="D98" s="603" t="s">
        <v>757</v>
      </c>
      <c r="E98" s="575" t="s">
        <v>2107</v>
      </c>
      <c r="F98" s="603" t="s">
        <v>2108</v>
      </c>
      <c r="G98" s="575" t="s">
        <v>1797</v>
      </c>
      <c r="H98" s="575" t="s">
        <v>1798</v>
      </c>
      <c r="I98" s="589">
        <v>10.55</v>
      </c>
      <c r="J98" s="589">
        <v>80</v>
      </c>
      <c r="K98" s="590">
        <v>844.14</v>
      </c>
    </row>
    <row r="99" spans="1:11" ht="14.4" customHeight="1" x14ac:dyDescent="0.3">
      <c r="A99" s="571" t="s">
        <v>485</v>
      </c>
      <c r="B99" s="572" t="s">
        <v>486</v>
      </c>
      <c r="C99" s="575" t="s">
        <v>501</v>
      </c>
      <c r="D99" s="603" t="s">
        <v>757</v>
      </c>
      <c r="E99" s="575" t="s">
        <v>2107</v>
      </c>
      <c r="F99" s="603" t="s">
        <v>2108</v>
      </c>
      <c r="G99" s="575" t="s">
        <v>1797</v>
      </c>
      <c r="H99" s="575" t="s">
        <v>1799</v>
      </c>
      <c r="I99" s="589">
        <v>10.573333333333332</v>
      </c>
      <c r="J99" s="589">
        <v>240</v>
      </c>
      <c r="K99" s="590">
        <v>2541.04</v>
      </c>
    </row>
    <row r="100" spans="1:11" ht="14.4" customHeight="1" x14ac:dyDescent="0.3">
      <c r="A100" s="571" t="s">
        <v>485</v>
      </c>
      <c r="B100" s="572" t="s">
        <v>486</v>
      </c>
      <c r="C100" s="575" t="s">
        <v>501</v>
      </c>
      <c r="D100" s="603" t="s">
        <v>757</v>
      </c>
      <c r="E100" s="575" t="s">
        <v>2107</v>
      </c>
      <c r="F100" s="603" t="s">
        <v>2108</v>
      </c>
      <c r="G100" s="575" t="s">
        <v>1800</v>
      </c>
      <c r="H100" s="575" t="s">
        <v>1801</v>
      </c>
      <c r="I100" s="589">
        <v>10.55</v>
      </c>
      <c r="J100" s="589">
        <v>40</v>
      </c>
      <c r="K100" s="590">
        <v>422.04</v>
      </c>
    </row>
    <row r="101" spans="1:11" ht="14.4" customHeight="1" x14ac:dyDescent="0.3">
      <c r="A101" s="571" t="s">
        <v>485</v>
      </c>
      <c r="B101" s="572" t="s">
        <v>486</v>
      </c>
      <c r="C101" s="575" t="s">
        <v>501</v>
      </c>
      <c r="D101" s="603" t="s">
        <v>757</v>
      </c>
      <c r="E101" s="575" t="s">
        <v>2107</v>
      </c>
      <c r="F101" s="603" t="s">
        <v>2108</v>
      </c>
      <c r="G101" s="575" t="s">
        <v>1800</v>
      </c>
      <c r="H101" s="575" t="s">
        <v>1802</v>
      </c>
      <c r="I101" s="589">
        <v>10.55</v>
      </c>
      <c r="J101" s="589">
        <v>160</v>
      </c>
      <c r="K101" s="590">
        <v>1688.25</v>
      </c>
    </row>
    <row r="102" spans="1:11" ht="14.4" customHeight="1" x14ac:dyDescent="0.3">
      <c r="A102" s="571" t="s">
        <v>485</v>
      </c>
      <c r="B102" s="572" t="s">
        <v>486</v>
      </c>
      <c r="C102" s="575" t="s">
        <v>501</v>
      </c>
      <c r="D102" s="603" t="s">
        <v>757</v>
      </c>
      <c r="E102" s="575" t="s">
        <v>2109</v>
      </c>
      <c r="F102" s="603" t="s">
        <v>2110</v>
      </c>
      <c r="G102" s="575" t="s">
        <v>1803</v>
      </c>
      <c r="H102" s="575" t="s">
        <v>1804</v>
      </c>
      <c r="I102" s="589">
        <v>5101</v>
      </c>
      <c r="J102" s="589">
        <v>4</v>
      </c>
      <c r="K102" s="590">
        <v>20404</v>
      </c>
    </row>
    <row r="103" spans="1:11" ht="14.4" customHeight="1" x14ac:dyDescent="0.3">
      <c r="A103" s="571" t="s">
        <v>485</v>
      </c>
      <c r="B103" s="572" t="s">
        <v>486</v>
      </c>
      <c r="C103" s="575" t="s">
        <v>501</v>
      </c>
      <c r="D103" s="603" t="s">
        <v>757</v>
      </c>
      <c r="E103" s="575" t="s">
        <v>2109</v>
      </c>
      <c r="F103" s="603" t="s">
        <v>2110</v>
      </c>
      <c r="G103" s="575" t="s">
        <v>1805</v>
      </c>
      <c r="H103" s="575" t="s">
        <v>1806</v>
      </c>
      <c r="I103" s="589">
        <v>9772</v>
      </c>
      <c r="J103" s="589">
        <v>3</v>
      </c>
      <c r="K103" s="590">
        <v>29316</v>
      </c>
    </row>
    <row r="104" spans="1:11" ht="14.4" customHeight="1" x14ac:dyDescent="0.3">
      <c r="A104" s="571" t="s">
        <v>485</v>
      </c>
      <c r="B104" s="572" t="s">
        <v>486</v>
      </c>
      <c r="C104" s="575" t="s">
        <v>501</v>
      </c>
      <c r="D104" s="603" t="s">
        <v>757</v>
      </c>
      <c r="E104" s="575" t="s">
        <v>2109</v>
      </c>
      <c r="F104" s="603" t="s">
        <v>2110</v>
      </c>
      <c r="G104" s="575" t="s">
        <v>1807</v>
      </c>
      <c r="H104" s="575" t="s">
        <v>1808</v>
      </c>
      <c r="I104" s="589">
        <v>9772</v>
      </c>
      <c r="J104" s="589">
        <v>8</v>
      </c>
      <c r="K104" s="590">
        <v>78176</v>
      </c>
    </row>
    <row r="105" spans="1:11" ht="14.4" customHeight="1" x14ac:dyDescent="0.3">
      <c r="A105" s="571" t="s">
        <v>485</v>
      </c>
      <c r="B105" s="572" t="s">
        <v>486</v>
      </c>
      <c r="C105" s="575" t="s">
        <v>501</v>
      </c>
      <c r="D105" s="603" t="s">
        <v>757</v>
      </c>
      <c r="E105" s="575" t="s">
        <v>2109</v>
      </c>
      <c r="F105" s="603" t="s">
        <v>2110</v>
      </c>
      <c r="G105" s="575" t="s">
        <v>1809</v>
      </c>
      <c r="H105" s="575" t="s">
        <v>1810</v>
      </c>
      <c r="I105" s="589">
        <v>5101</v>
      </c>
      <c r="J105" s="589">
        <v>2</v>
      </c>
      <c r="K105" s="590">
        <v>10202</v>
      </c>
    </row>
    <row r="106" spans="1:11" ht="14.4" customHeight="1" x14ac:dyDescent="0.3">
      <c r="A106" s="571" t="s">
        <v>485</v>
      </c>
      <c r="B106" s="572" t="s">
        <v>486</v>
      </c>
      <c r="C106" s="575" t="s">
        <v>501</v>
      </c>
      <c r="D106" s="603" t="s">
        <v>757</v>
      </c>
      <c r="E106" s="575" t="s">
        <v>2109</v>
      </c>
      <c r="F106" s="603" t="s">
        <v>2110</v>
      </c>
      <c r="G106" s="575" t="s">
        <v>1811</v>
      </c>
      <c r="H106" s="575" t="s">
        <v>1812</v>
      </c>
      <c r="I106" s="589">
        <v>7937.24</v>
      </c>
      <c r="J106" s="589">
        <v>1</v>
      </c>
      <c r="K106" s="590">
        <v>7937.24</v>
      </c>
    </row>
    <row r="107" spans="1:11" ht="14.4" customHeight="1" x14ac:dyDescent="0.3">
      <c r="A107" s="571" t="s">
        <v>485</v>
      </c>
      <c r="B107" s="572" t="s">
        <v>486</v>
      </c>
      <c r="C107" s="575" t="s">
        <v>501</v>
      </c>
      <c r="D107" s="603" t="s">
        <v>757</v>
      </c>
      <c r="E107" s="575" t="s">
        <v>2109</v>
      </c>
      <c r="F107" s="603" t="s">
        <v>2110</v>
      </c>
      <c r="G107" s="575" t="s">
        <v>1813</v>
      </c>
      <c r="H107" s="575" t="s">
        <v>1814</v>
      </c>
      <c r="I107" s="589">
        <v>5101</v>
      </c>
      <c r="J107" s="589">
        <v>2</v>
      </c>
      <c r="K107" s="590">
        <v>10202</v>
      </c>
    </row>
    <row r="108" spans="1:11" ht="14.4" customHeight="1" x14ac:dyDescent="0.3">
      <c r="A108" s="571" t="s">
        <v>485</v>
      </c>
      <c r="B108" s="572" t="s">
        <v>486</v>
      </c>
      <c r="C108" s="575" t="s">
        <v>501</v>
      </c>
      <c r="D108" s="603" t="s">
        <v>757</v>
      </c>
      <c r="E108" s="575" t="s">
        <v>2109</v>
      </c>
      <c r="F108" s="603" t="s">
        <v>2110</v>
      </c>
      <c r="G108" s="575" t="s">
        <v>1815</v>
      </c>
      <c r="H108" s="575" t="s">
        <v>1816</v>
      </c>
      <c r="I108" s="589">
        <v>5101</v>
      </c>
      <c r="J108" s="589">
        <v>1</v>
      </c>
      <c r="K108" s="590">
        <v>5101</v>
      </c>
    </row>
    <row r="109" spans="1:11" ht="14.4" customHeight="1" x14ac:dyDescent="0.3">
      <c r="A109" s="571" t="s">
        <v>485</v>
      </c>
      <c r="B109" s="572" t="s">
        <v>486</v>
      </c>
      <c r="C109" s="575" t="s">
        <v>501</v>
      </c>
      <c r="D109" s="603" t="s">
        <v>757</v>
      </c>
      <c r="E109" s="575" t="s">
        <v>2109</v>
      </c>
      <c r="F109" s="603" t="s">
        <v>2110</v>
      </c>
      <c r="G109" s="575" t="s">
        <v>1817</v>
      </c>
      <c r="H109" s="575" t="s">
        <v>1818</v>
      </c>
      <c r="I109" s="589">
        <v>5101</v>
      </c>
      <c r="J109" s="589">
        <v>5</v>
      </c>
      <c r="K109" s="590">
        <v>25505</v>
      </c>
    </row>
    <row r="110" spans="1:11" ht="14.4" customHeight="1" x14ac:dyDescent="0.3">
      <c r="A110" s="571" t="s">
        <v>485</v>
      </c>
      <c r="B110" s="572" t="s">
        <v>486</v>
      </c>
      <c r="C110" s="575" t="s">
        <v>501</v>
      </c>
      <c r="D110" s="603" t="s">
        <v>757</v>
      </c>
      <c r="E110" s="575" t="s">
        <v>2109</v>
      </c>
      <c r="F110" s="603" t="s">
        <v>2110</v>
      </c>
      <c r="G110" s="575" t="s">
        <v>1819</v>
      </c>
      <c r="H110" s="575" t="s">
        <v>1820</v>
      </c>
      <c r="I110" s="589">
        <v>7937.12</v>
      </c>
      <c r="J110" s="589">
        <v>2</v>
      </c>
      <c r="K110" s="590">
        <v>15874.24</v>
      </c>
    </row>
    <row r="111" spans="1:11" ht="14.4" customHeight="1" x14ac:dyDescent="0.3">
      <c r="A111" s="571" t="s">
        <v>485</v>
      </c>
      <c r="B111" s="572" t="s">
        <v>486</v>
      </c>
      <c r="C111" s="575" t="s">
        <v>501</v>
      </c>
      <c r="D111" s="603" t="s">
        <v>757</v>
      </c>
      <c r="E111" s="575" t="s">
        <v>2109</v>
      </c>
      <c r="F111" s="603" t="s">
        <v>2110</v>
      </c>
      <c r="G111" s="575" t="s">
        <v>1821</v>
      </c>
      <c r="H111" s="575" t="s">
        <v>1822</v>
      </c>
      <c r="I111" s="589">
        <v>9772</v>
      </c>
      <c r="J111" s="589">
        <v>1</v>
      </c>
      <c r="K111" s="590">
        <v>9772</v>
      </c>
    </row>
    <row r="112" spans="1:11" ht="14.4" customHeight="1" x14ac:dyDescent="0.3">
      <c r="A112" s="571" t="s">
        <v>485</v>
      </c>
      <c r="B112" s="572" t="s">
        <v>486</v>
      </c>
      <c r="C112" s="575" t="s">
        <v>501</v>
      </c>
      <c r="D112" s="603" t="s">
        <v>757</v>
      </c>
      <c r="E112" s="575" t="s">
        <v>2109</v>
      </c>
      <c r="F112" s="603" t="s">
        <v>2110</v>
      </c>
      <c r="G112" s="575" t="s">
        <v>1823</v>
      </c>
      <c r="H112" s="575" t="s">
        <v>1824</v>
      </c>
      <c r="I112" s="589">
        <v>9772</v>
      </c>
      <c r="J112" s="589">
        <v>1</v>
      </c>
      <c r="K112" s="590">
        <v>9772</v>
      </c>
    </row>
    <row r="113" spans="1:11" ht="14.4" customHeight="1" x14ac:dyDescent="0.3">
      <c r="A113" s="571" t="s">
        <v>485</v>
      </c>
      <c r="B113" s="572" t="s">
        <v>486</v>
      </c>
      <c r="C113" s="575" t="s">
        <v>501</v>
      </c>
      <c r="D113" s="603" t="s">
        <v>757</v>
      </c>
      <c r="E113" s="575" t="s">
        <v>2109</v>
      </c>
      <c r="F113" s="603" t="s">
        <v>2110</v>
      </c>
      <c r="G113" s="575" t="s">
        <v>1825</v>
      </c>
      <c r="H113" s="575" t="s">
        <v>1826</v>
      </c>
      <c r="I113" s="589">
        <v>8500</v>
      </c>
      <c r="J113" s="589">
        <v>1</v>
      </c>
      <c r="K113" s="590">
        <v>8500</v>
      </c>
    </row>
    <row r="114" spans="1:11" ht="14.4" customHeight="1" x14ac:dyDescent="0.3">
      <c r="A114" s="571" t="s">
        <v>485</v>
      </c>
      <c r="B114" s="572" t="s">
        <v>486</v>
      </c>
      <c r="C114" s="575" t="s">
        <v>501</v>
      </c>
      <c r="D114" s="603" t="s">
        <v>757</v>
      </c>
      <c r="E114" s="575" t="s">
        <v>2109</v>
      </c>
      <c r="F114" s="603" t="s">
        <v>2110</v>
      </c>
      <c r="G114" s="575" t="s">
        <v>1825</v>
      </c>
      <c r="H114" s="575" t="s">
        <v>1827</v>
      </c>
      <c r="I114" s="589">
        <v>8500</v>
      </c>
      <c r="J114" s="589">
        <v>1</v>
      </c>
      <c r="K114" s="590">
        <v>8500</v>
      </c>
    </row>
    <row r="115" spans="1:11" ht="14.4" customHeight="1" x14ac:dyDescent="0.3">
      <c r="A115" s="571" t="s">
        <v>485</v>
      </c>
      <c r="B115" s="572" t="s">
        <v>486</v>
      </c>
      <c r="C115" s="575" t="s">
        <v>501</v>
      </c>
      <c r="D115" s="603" t="s">
        <v>757</v>
      </c>
      <c r="E115" s="575" t="s">
        <v>2109</v>
      </c>
      <c r="F115" s="603" t="s">
        <v>2110</v>
      </c>
      <c r="G115" s="575" t="s">
        <v>1828</v>
      </c>
      <c r="H115" s="575" t="s">
        <v>1829</v>
      </c>
      <c r="I115" s="589">
        <v>9883.9050000000007</v>
      </c>
      <c r="J115" s="589">
        <v>3</v>
      </c>
      <c r="K115" s="590">
        <v>29651.840000000004</v>
      </c>
    </row>
    <row r="116" spans="1:11" ht="14.4" customHeight="1" x14ac:dyDescent="0.3">
      <c r="A116" s="571" t="s">
        <v>485</v>
      </c>
      <c r="B116" s="572" t="s">
        <v>486</v>
      </c>
      <c r="C116" s="575" t="s">
        <v>501</v>
      </c>
      <c r="D116" s="603" t="s">
        <v>757</v>
      </c>
      <c r="E116" s="575" t="s">
        <v>2109</v>
      </c>
      <c r="F116" s="603" t="s">
        <v>2110</v>
      </c>
      <c r="G116" s="575" t="s">
        <v>1830</v>
      </c>
      <c r="H116" s="575" t="s">
        <v>1831</v>
      </c>
      <c r="I116" s="589">
        <v>5101</v>
      </c>
      <c r="J116" s="589">
        <v>2</v>
      </c>
      <c r="K116" s="590">
        <v>10202</v>
      </c>
    </row>
    <row r="117" spans="1:11" ht="14.4" customHeight="1" x14ac:dyDescent="0.3">
      <c r="A117" s="571" t="s">
        <v>485</v>
      </c>
      <c r="B117" s="572" t="s">
        <v>486</v>
      </c>
      <c r="C117" s="575" t="s">
        <v>501</v>
      </c>
      <c r="D117" s="603" t="s">
        <v>757</v>
      </c>
      <c r="E117" s="575" t="s">
        <v>2109</v>
      </c>
      <c r="F117" s="603" t="s">
        <v>2110</v>
      </c>
      <c r="G117" s="575" t="s">
        <v>1832</v>
      </c>
      <c r="H117" s="575" t="s">
        <v>1833</v>
      </c>
      <c r="I117" s="589">
        <v>9772</v>
      </c>
      <c r="J117" s="589">
        <v>1</v>
      </c>
      <c r="K117" s="590">
        <v>9772</v>
      </c>
    </row>
    <row r="118" spans="1:11" ht="14.4" customHeight="1" x14ac:dyDescent="0.3">
      <c r="A118" s="571" t="s">
        <v>485</v>
      </c>
      <c r="B118" s="572" t="s">
        <v>486</v>
      </c>
      <c r="C118" s="575" t="s">
        <v>501</v>
      </c>
      <c r="D118" s="603" t="s">
        <v>757</v>
      </c>
      <c r="E118" s="575" t="s">
        <v>2109</v>
      </c>
      <c r="F118" s="603" t="s">
        <v>2110</v>
      </c>
      <c r="G118" s="575" t="s">
        <v>1834</v>
      </c>
      <c r="H118" s="575" t="s">
        <v>1835</v>
      </c>
      <c r="I118" s="589">
        <v>9527</v>
      </c>
      <c r="J118" s="589">
        <v>3</v>
      </c>
      <c r="K118" s="590">
        <v>28335.99</v>
      </c>
    </row>
    <row r="119" spans="1:11" ht="14.4" customHeight="1" x14ac:dyDescent="0.3">
      <c r="A119" s="571" t="s">
        <v>485</v>
      </c>
      <c r="B119" s="572" t="s">
        <v>486</v>
      </c>
      <c r="C119" s="575" t="s">
        <v>501</v>
      </c>
      <c r="D119" s="603" t="s">
        <v>757</v>
      </c>
      <c r="E119" s="575" t="s">
        <v>2109</v>
      </c>
      <c r="F119" s="603" t="s">
        <v>2110</v>
      </c>
      <c r="G119" s="575" t="s">
        <v>1836</v>
      </c>
      <c r="H119" s="575" t="s">
        <v>1837</v>
      </c>
      <c r="I119" s="589">
        <v>9772</v>
      </c>
      <c r="J119" s="589">
        <v>1</v>
      </c>
      <c r="K119" s="590">
        <v>9772</v>
      </c>
    </row>
    <row r="120" spans="1:11" ht="14.4" customHeight="1" x14ac:dyDescent="0.3">
      <c r="A120" s="571" t="s">
        <v>485</v>
      </c>
      <c r="B120" s="572" t="s">
        <v>486</v>
      </c>
      <c r="C120" s="575" t="s">
        <v>501</v>
      </c>
      <c r="D120" s="603" t="s">
        <v>757</v>
      </c>
      <c r="E120" s="575" t="s">
        <v>2109</v>
      </c>
      <c r="F120" s="603" t="s">
        <v>2110</v>
      </c>
      <c r="G120" s="575" t="s">
        <v>1838</v>
      </c>
      <c r="H120" s="575" t="s">
        <v>1839</v>
      </c>
      <c r="I120" s="589">
        <v>5101</v>
      </c>
      <c r="J120" s="589">
        <v>1</v>
      </c>
      <c r="K120" s="590">
        <v>5101</v>
      </c>
    </row>
    <row r="121" spans="1:11" ht="14.4" customHeight="1" x14ac:dyDescent="0.3">
      <c r="A121" s="571" t="s">
        <v>485</v>
      </c>
      <c r="B121" s="572" t="s">
        <v>486</v>
      </c>
      <c r="C121" s="575" t="s">
        <v>501</v>
      </c>
      <c r="D121" s="603" t="s">
        <v>757</v>
      </c>
      <c r="E121" s="575" t="s">
        <v>2109</v>
      </c>
      <c r="F121" s="603" t="s">
        <v>2110</v>
      </c>
      <c r="G121" s="575" t="s">
        <v>1840</v>
      </c>
      <c r="H121" s="575" t="s">
        <v>1841</v>
      </c>
      <c r="I121" s="589">
        <v>9884.0300000000007</v>
      </c>
      <c r="J121" s="589">
        <v>2</v>
      </c>
      <c r="K121" s="590">
        <v>19768.060000000001</v>
      </c>
    </row>
    <row r="122" spans="1:11" ht="14.4" customHeight="1" x14ac:dyDescent="0.3">
      <c r="A122" s="571" t="s">
        <v>485</v>
      </c>
      <c r="B122" s="572" t="s">
        <v>486</v>
      </c>
      <c r="C122" s="575" t="s">
        <v>501</v>
      </c>
      <c r="D122" s="603" t="s">
        <v>757</v>
      </c>
      <c r="E122" s="575" t="s">
        <v>2109</v>
      </c>
      <c r="F122" s="603" t="s">
        <v>2110</v>
      </c>
      <c r="G122" s="575" t="s">
        <v>1842</v>
      </c>
      <c r="H122" s="575" t="s">
        <v>1843</v>
      </c>
      <c r="I122" s="589">
        <v>9884.0300000000007</v>
      </c>
      <c r="J122" s="589">
        <v>2</v>
      </c>
      <c r="K122" s="590">
        <v>19768.060000000001</v>
      </c>
    </row>
    <row r="123" spans="1:11" ht="14.4" customHeight="1" x14ac:dyDescent="0.3">
      <c r="A123" s="571" t="s">
        <v>485</v>
      </c>
      <c r="B123" s="572" t="s">
        <v>486</v>
      </c>
      <c r="C123" s="575" t="s">
        <v>504</v>
      </c>
      <c r="D123" s="603" t="s">
        <v>758</v>
      </c>
      <c r="E123" s="575" t="s">
        <v>2097</v>
      </c>
      <c r="F123" s="603" t="s">
        <v>2098</v>
      </c>
      <c r="G123" s="575" t="s">
        <v>1844</v>
      </c>
      <c r="H123" s="575" t="s">
        <v>1845</v>
      </c>
      <c r="I123" s="589">
        <v>129.26</v>
      </c>
      <c r="J123" s="589">
        <v>1</v>
      </c>
      <c r="K123" s="590">
        <v>129.26</v>
      </c>
    </row>
    <row r="124" spans="1:11" ht="14.4" customHeight="1" x14ac:dyDescent="0.3">
      <c r="A124" s="571" t="s">
        <v>485</v>
      </c>
      <c r="B124" s="572" t="s">
        <v>486</v>
      </c>
      <c r="C124" s="575" t="s">
        <v>504</v>
      </c>
      <c r="D124" s="603" t="s">
        <v>758</v>
      </c>
      <c r="E124" s="575" t="s">
        <v>2097</v>
      </c>
      <c r="F124" s="603" t="s">
        <v>2098</v>
      </c>
      <c r="G124" s="575" t="s">
        <v>1846</v>
      </c>
      <c r="H124" s="575" t="s">
        <v>1847</v>
      </c>
      <c r="I124" s="589">
        <v>5.73</v>
      </c>
      <c r="J124" s="589">
        <v>60</v>
      </c>
      <c r="K124" s="590">
        <v>343.63</v>
      </c>
    </row>
    <row r="125" spans="1:11" ht="14.4" customHeight="1" x14ac:dyDescent="0.3">
      <c r="A125" s="571" t="s">
        <v>485</v>
      </c>
      <c r="B125" s="572" t="s">
        <v>486</v>
      </c>
      <c r="C125" s="575" t="s">
        <v>504</v>
      </c>
      <c r="D125" s="603" t="s">
        <v>758</v>
      </c>
      <c r="E125" s="575" t="s">
        <v>2097</v>
      </c>
      <c r="F125" s="603" t="s">
        <v>2098</v>
      </c>
      <c r="G125" s="575" t="s">
        <v>1848</v>
      </c>
      <c r="H125" s="575" t="s">
        <v>1849</v>
      </c>
      <c r="I125" s="589">
        <v>2.39</v>
      </c>
      <c r="J125" s="589">
        <v>40</v>
      </c>
      <c r="K125" s="590">
        <v>95.6</v>
      </c>
    </row>
    <row r="126" spans="1:11" ht="14.4" customHeight="1" x14ac:dyDescent="0.3">
      <c r="A126" s="571" t="s">
        <v>485</v>
      </c>
      <c r="B126" s="572" t="s">
        <v>486</v>
      </c>
      <c r="C126" s="575" t="s">
        <v>504</v>
      </c>
      <c r="D126" s="603" t="s">
        <v>758</v>
      </c>
      <c r="E126" s="575" t="s">
        <v>2097</v>
      </c>
      <c r="F126" s="603" t="s">
        <v>2098</v>
      </c>
      <c r="G126" s="575" t="s">
        <v>1850</v>
      </c>
      <c r="H126" s="575" t="s">
        <v>1851</v>
      </c>
      <c r="I126" s="589">
        <v>3.1</v>
      </c>
      <c r="J126" s="589">
        <v>40</v>
      </c>
      <c r="K126" s="590">
        <v>124</v>
      </c>
    </row>
    <row r="127" spans="1:11" ht="14.4" customHeight="1" x14ac:dyDescent="0.3">
      <c r="A127" s="571" t="s">
        <v>485</v>
      </c>
      <c r="B127" s="572" t="s">
        <v>486</v>
      </c>
      <c r="C127" s="575" t="s">
        <v>504</v>
      </c>
      <c r="D127" s="603" t="s">
        <v>758</v>
      </c>
      <c r="E127" s="575" t="s">
        <v>2097</v>
      </c>
      <c r="F127" s="603" t="s">
        <v>2098</v>
      </c>
      <c r="G127" s="575" t="s">
        <v>1852</v>
      </c>
      <c r="H127" s="575" t="s">
        <v>1853</v>
      </c>
      <c r="I127" s="589">
        <v>3.79</v>
      </c>
      <c r="J127" s="589">
        <v>40</v>
      </c>
      <c r="K127" s="590">
        <v>151.6</v>
      </c>
    </row>
    <row r="128" spans="1:11" ht="14.4" customHeight="1" x14ac:dyDescent="0.3">
      <c r="A128" s="571" t="s">
        <v>485</v>
      </c>
      <c r="B128" s="572" t="s">
        <v>486</v>
      </c>
      <c r="C128" s="575" t="s">
        <v>504</v>
      </c>
      <c r="D128" s="603" t="s">
        <v>758</v>
      </c>
      <c r="E128" s="575" t="s">
        <v>2097</v>
      </c>
      <c r="F128" s="603" t="s">
        <v>2098</v>
      </c>
      <c r="G128" s="575" t="s">
        <v>1854</v>
      </c>
      <c r="H128" s="575" t="s">
        <v>1855</v>
      </c>
      <c r="I128" s="589">
        <v>12.08</v>
      </c>
      <c r="J128" s="589">
        <v>110</v>
      </c>
      <c r="K128" s="590">
        <v>1328.8</v>
      </c>
    </row>
    <row r="129" spans="1:11" ht="14.4" customHeight="1" x14ac:dyDescent="0.3">
      <c r="A129" s="571" t="s">
        <v>485</v>
      </c>
      <c r="B129" s="572" t="s">
        <v>486</v>
      </c>
      <c r="C129" s="575" t="s">
        <v>504</v>
      </c>
      <c r="D129" s="603" t="s">
        <v>758</v>
      </c>
      <c r="E129" s="575" t="s">
        <v>2097</v>
      </c>
      <c r="F129" s="603" t="s">
        <v>2098</v>
      </c>
      <c r="G129" s="575" t="s">
        <v>1856</v>
      </c>
      <c r="H129" s="575" t="s">
        <v>1857</v>
      </c>
      <c r="I129" s="589">
        <v>6.06</v>
      </c>
      <c r="J129" s="589">
        <v>100</v>
      </c>
      <c r="K129" s="590">
        <v>606</v>
      </c>
    </row>
    <row r="130" spans="1:11" ht="14.4" customHeight="1" x14ac:dyDescent="0.3">
      <c r="A130" s="571" t="s">
        <v>485</v>
      </c>
      <c r="B130" s="572" t="s">
        <v>486</v>
      </c>
      <c r="C130" s="575" t="s">
        <v>504</v>
      </c>
      <c r="D130" s="603" t="s">
        <v>758</v>
      </c>
      <c r="E130" s="575" t="s">
        <v>2097</v>
      </c>
      <c r="F130" s="603" t="s">
        <v>2098</v>
      </c>
      <c r="G130" s="575" t="s">
        <v>1858</v>
      </c>
      <c r="H130" s="575" t="s">
        <v>1859</v>
      </c>
      <c r="I130" s="589">
        <v>65.2</v>
      </c>
      <c r="J130" s="589">
        <v>20</v>
      </c>
      <c r="K130" s="590">
        <v>1304</v>
      </c>
    </row>
    <row r="131" spans="1:11" ht="14.4" customHeight="1" x14ac:dyDescent="0.3">
      <c r="A131" s="571" t="s">
        <v>485</v>
      </c>
      <c r="B131" s="572" t="s">
        <v>486</v>
      </c>
      <c r="C131" s="575" t="s">
        <v>504</v>
      </c>
      <c r="D131" s="603" t="s">
        <v>758</v>
      </c>
      <c r="E131" s="575" t="s">
        <v>2097</v>
      </c>
      <c r="F131" s="603" t="s">
        <v>2098</v>
      </c>
      <c r="G131" s="575" t="s">
        <v>1860</v>
      </c>
      <c r="H131" s="575" t="s">
        <v>1861</v>
      </c>
      <c r="I131" s="589">
        <v>15.53</v>
      </c>
      <c r="J131" s="589">
        <v>160</v>
      </c>
      <c r="K131" s="590">
        <v>2484.8000000000002</v>
      </c>
    </row>
    <row r="132" spans="1:11" ht="14.4" customHeight="1" x14ac:dyDescent="0.3">
      <c r="A132" s="571" t="s">
        <v>485</v>
      </c>
      <c r="B132" s="572" t="s">
        <v>486</v>
      </c>
      <c r="C132" s="575" t="s">
        <v>504</v>
      </c>
      <c r="D132" s="603" t="s">
        <v>758</v>
      </c>
      <c r="E132" s="575" t="s">
        <v>2097</v>
      </c>
      <c r="F132" s="603" t="s">
        <v>2098</v>
      </c>
      <c r="G132" s="575" t="s">
        <v>1627</v>
      </c>
      <c r="H132" s="575" t="s">
        <v>1628</v>
      </c>
      <c r="I132" s="589">
        <v>0.42</v>
      </c>
      <c r="J132" s="589">
        <v>1500</v>
      </c>
      <c r="K132" s="590">
        <v>630</v>
      </c>
    </row>
    <row r="133" spans="1:11" ht="14.4" customHeight="1" x14ac:dyDescent="0.3">
      <c r="A133" s="571" t="s">
        <v>485</v>
      </c>
      <c r="B133" s="572" t="s">
        <v>486</v>
      </c>
      <c r="C133" s="575" t="s">
        <v>504</v>
      </c>
      <c r="D133" s="603" t="s">
        <v>758</v>
      </c>
      <c r="E133" s="575" t="s">
        <v>2097</v>
      </c>
      <c r="F133" s="603" t="s">
        <v>2098</v>
      </c>
      <c r="G133" s="575" t="s">
        <v>1862</v>
      </c>
      <c r="H133" s="575" t="s">
        <v>1863</v>
      </c>
      <c r="I133" s="589">
        <v>54.86</v>
      </c>
      <c r="J133" s="589">
        <v>20</v>
      </c>
      <c r="K133" s="590">
        <v>1097.2</v>
      </c>
    </row>
    <row r="134" spans="1:11" ht="14.4" customHeight="1" x14ac:dyDescent="0.3">
      <c r="A134" s="571" t="s">
        <v>485</v>
      </c>
      <c r="B134" s="572" t="s">
        <v>486</v>
      </c>
      <c r="C134" s="575" t="s">
        <v>504</v>
      </c>
      <c r="D134" s="603" t="s">
        <v>758</v>
      </c>
      <c r="E134" s="575" t="s">
        <v>2097</v>
      </c>
      <c r="F134" s="603" t="s">
        <v>2098</v>
      </c>
      <c r="G134" s="575" t="s">
        <v>1864</v>
      </c>
      <c r="H134" s="575" t="s">
        <v>1865</v>
      </c>
      <c r="I134" s="589">
        <v>30.18</v>
      </c>
      <c r="J134" s="589">
        <v>20</v>
      </c>
      <c r="K134" s="590">
        <v>603.6</v>
      </c>
    </row>
    <row r="135" spans="1:11" ht="14.4" customHeight="1" x14ac:dyDescent="0.3">
      <c r="A135" s="571" t="s">
        <v>485</v>
      </c>
      <c r="B135" s="572" t="s">
        <v>486</v>
      </c>
      <c r="C135" s="575" t="s">
        <v>504</v>
      </c>
      <c r="D135" s="603" t="s">
        <v>758</v>
      </c>
      <c r="E135" s="575" t="s">
        <v>2097</v>
      </c>
      <c r="F135" s="603" t="s">
        <v>2098</v>
      </c>
      <c r="G135" s="575" t="s">
        <v>1866</v>
      </c>
      <c r="H135" s="575" t="s">
        <v>1867</v>
      </c>
      <c r="I135" s="589">
        <v>4.26</v>
      </c>
      <c r="J135" s="589">
        <v>40</v>
      </c>
      <c r="K135" s="590">
        <v>170.4</v>
      </c>
    </row>
    <row r="136" spans="1:11" ht="14.4" customHeight="1" x14ac:dyDescent="0.3">
      <c r="A136" s="571" t="s">
        <v>485</v>
      </c>
      <c r="B136" s="572" t="s">
        <v>486</v>
      </c>
      <c r="C136" s="575" t="s">
        <v>504</v>
      </c>
      <c r="D136" s="603" t="s">
        <v>758</v>
      </c>
      <c r="E136" s="575" t="s">
        <v>2097</v>
      </c>
      <c r="F136" s="603" t="s">
        <v>2098</v>
      </c>
      <c r="G136" s="575" t="s">
        <v>1868</v>
      </c>
      <c r="H136" s="575" t="s">
        <v>1869</v>
      </c>
      <c r="I136" s="589">
        <v>64.905000000000001</v>
      </c>
      <c r="J136" s="589">
        <v>48</v>
      </c>
      <c r="K136" s="590">
        <v>3115.54</v>
      </c>
    </row>
    <row r="137" spans="1:11" ht="14.4" customHeight="1" x14ac:dyDescent="0.3">
      <c r="A137" s="571" t="s">
        <v>485</v>
      </c>
      <c r="B137" s="572" t="s">
        <v>486</v>
      </c>
      <c r="C137" s="575" t="s">
        <v>504</v>
      </c>
      <c r="D137" s="603" t="s">
        <v>758</v>
      </c>
      <c r="E137" s="575" t="s">
        <v>2097</v>
      </c>
      <c r="F137" s="603" t="s">
        <v>2098</v>
      </c>
      <c r="G137" s="575" t="s">
        <v>1870</v>
      </c>
      <c r="H137" s="575" t="s">
        <v>1871</v>
      </c>
      <c r="I137" s="589">
        <v>64.489999999999995</v>
      </c>
      <c r="J137" s="589">
        <v>60</v>
      </c>
      <c r="K137" s="590">
        <v>3869.4</v>
      </c>
    </row>
    <row r="138" spans="1:11" ht="14.4" customHeight="1" x14ac:dyDescent="0.3">
      <c r="A138" s="571" t="s">
        <v>485</v>
      </c>
      <c r="B138" s="572" t="s">
        <v>486</v>
      </c>
      <c r="C138" s="575" t="s">
        <v>504</v>
      </c>
      <c r="D138" s="603" t="s">
        <v>758</v>
      </c>
      <c r="E138" s="575" t="s">
        <v>2097</v>
      </c>
      <c r="F138" s="603" t="s">
        <v>2098</v>
      </c>
      <c r="G138" s="575" t="s">
        <v>1872</v>
      </c>
      <c r="H138" s="575" t="s">
        <v>1873</v>
      </c>
      <c r="I138" s="589">
        <v>18.756666666666671</v>
      </c>
      <c r="J138" s="589">
        <v>80</v>
      </c>
      <c r="K138" s="590">
        <v>1500.37</v>
      </c>
    </row>
    <row r="139" spans="1:11" ht="14.4" customHeight="1" x14ac:dyDescent="0.3">
      <c r="A139" s="571" t="s">
        <v>485</v>
      </c>
      <c r="B139" s="572" t="s">
        <v>486</v>
      </c>
      <c r="C139" s="575" t="s">
        <v>504</v>
      </c>
      <c r="D139" s="603" t="s">
        <v>758</v>
      </c>
      <c r="E139" s="575" t="s">
        <v>2097</v>
      </c>
      <c r="F139" s="603" t="s">
        <v>2098</v>
      </c>
      <c r="G139" s="575" t="s">
        <v>1874</v>
      </c>
      <c r="H139" s="575" t="s">
        <v>1875</v>
      </c>
      <c r="I139" s="589">
        <v>13.43</v>
      </c>
      <c r="J139" s="589">
        <v>60</v>
      </c>
      <c r="K139" s="590">
        <v>805.58</v>
      </c>
    </row>
    <row r="140" spans="1:11" ht="14.4" customHeight="1" x14ac:dyDescent="0.3">
      <c r="A140" s="571" t="s">
        <v>485</v>
      </c>
      <c r="B140" s="572" t="s">
        <v>486</v>
      </c>
      <c r="C140" s="575" t="s">
        <v>504</v>
      </c>
      <c r="D140" s="603" t="s">
        <v>758</v>
      </c>
      <c r="E140" s="575" t="s">
        <v>2097</v>
      </c>
      <c r="F140" s="603" t="s">
        <v>2098</v>
      </c>
      <c r="G140" s="575" t="s">
        <v>1876</v>
      </c>
      <c r="H140" s="575" t="s">
        <v>1877</v>
      </c>
      <c r="I140" s="589">
        <v>96.6</v>
      </c>
      <c r="J140" s="589">
        <v>10</v>
      </c>
      <c r="K140" s="590">
        <v>966</v>
      </c>
    </row>
    <row r="141" spans="1:11" ht="14.4" customHeight="1" x14ac:dyDescent="0.3">
      <c r="A141" s="571" t="s">
        <v>485</v>
      </c>
      <c r="B141" s="572" t="s">
        <v>486</v>
      </c>
      <c r="C141" s="575" t="s">
        <v>504</v>
      </c>
      <c r="D141" s="603" t="s">
        <v>758</v>
      </c>
      <c r="E141" s="575" t="s">
        <v>2097</v>
      </c>
      <c r="F141" s="603" t="s">
        <v>2098</v>
      </c>
      <c r="G141" s="575" t="s">
        <v>1878</v>
      </c>
      <c r="H141" s="575" t="s">
        <v>1879</v>
      </c>
      <c r="I141" s="589">
        <v>53.77</v>
      </c>
      <c r="J141" s="589">
        <v>36</v>
      </c>
      <c r="K141" s="590">
        <v>1935.87</v>
      </c>
    </row>
    <row r="142" spans="1:11" ht="14.4" customHeight="1" x14ac:dyDescent="0.3">
      <c r="A142" s="571" t="s">
        <v>485</v>
      </c>
      <c r="B142" s="572" t="s">
        <v>486</v>
      </c>
      <c r="C142" s="575" t="s">
        <v>504</v>
      </c>
      <c r="D142" s="603" t="s">
        <v>758</v>
      </c>
      <c r="E142" s="575" t="s">
        <v>2097</v>
      </c>
      <c r="F142" s="603" t="s">
        <v>2098</v>
      </c>
      <c r="G142" s="575" t="s">
        <v>1880</v>
      </c>
      <c r="H142" s="575" t="s">
        <v>1881</v>
      </c>
      <c r="I142" s="589">
        <v>9.7799999999999994</v>
      </c>
      <c r="J142" s="589">
        <v>30</v>
      </c>
      <c r="K142" s="590">
        <v>293.25</v>
      </c>
    </row>
    <row r="143" spans="1:11" ht="14.4" customHeight="1" x14ac:dyDescent="0.3">
      <c r="A143" s="571" t="s">
        <v>485</v>
      </c>
      <c r="B143" s="572" t="s">
        <v>486</v>
      </c>
      <c r="C143" s="575" t="s">
        <v>504</v>
      </c>
      <c r="D143" s="603" t="s">
        <v>758</v>
      </c>
      <c r="E143" s="575" t="s">
        <v>2097</v>
      </c>
      <c r="F143" s="603" t="s">
        <v>2098</v>
      </c>
      <c r="G143" s="575" t="s">
        <v>1882</v>
      </c>
      <c r="H143" s="575" t="s">
        <v>1883</v>
      </c>
      <c r="I143" s="589">
        <v>13.04</v>
      </c>
      <c r="J143" s="589">
        <v>20</v>
      </c>
      <c r="K143" s="590">
        <v>260.86</v>
      </c>
    </row>
    <row r="144" spans="1:11" ht="14.4" customHeight="1" x14ac:dyDescent="0.3">
      <c r="A144" s="571" t="s">
        <v>485</v>
      </c>
      <c r="B144" s="572" t="s">
        <v>486</v>
      </c>
      <c r="C144" s="575" t="s">
        <v>504</v>
      </c>
      <c r="D144" s="603" t="s">
        <v>758</v>
      </c>
      <c r="E144" s="575" t="s">
        <v>2097</v>
      </c>
      <c r="F144" s="603" t="s">
        <v>2098</v>
      </c>
      <c r="G144" s="575" t="s">
        <v>1884</v>
      </c>
      <c r="H144" s="575" t="s">
        <v>1885</v>
      </c>
      <c r="I144" s="589">
        <v>38.4</v>
      </c>
      <c r="J144" s="589">
        <v>60</v>
      </c>
      <c r="K144" s="590">
        <v>2304</v>
      </c>
    </row>
    <row r="145" spans="1:11" ht="14.4" customHeight="1" x14ac:dyDescent="0.3">
      <c r="A145" s="571" t="s">
        <v>485</v>
      </c>
      <c r="B145" s="572" t="s">
        <v>486</v>
      </c>
      <c r="C145" s="575" t="s">
        <v>504</v>
      </c>
      <c r="D145" s="603" t="s">
        <v>758</v>
      </c>
      <c r="E145" s="575" t="s">
        <v>2097</v>
      </c>
      <c r="F145" s="603" t="s">
        <v>2098</v>
      </c>
      <c r="G145" s="575" t="s">
        <v>1655</v>
      </c>
      <c r="H145" s="575" t="s">
        <v>1656</v>
      </c>
      <c r="I145" s="589">
        <v>58.6</v>
      </c>
      <c r="J145" s="589">
        <v>20</v>
      </c>
      <c r="K145" s="590">
        <v>1172.08</v>
      </c>
    </row>
    <row r="146" spans="1:11" ht="14.4" customHeight="1" x14ac:dyDescent="0.3">
      <c r="A146" s="571" t="s">
        <v>485</v>
      </c>
      <c r="B146" s="572" t="s">
        <v>486</v>
      </c>
      <c r="C146" s="575" t="s">
        <v>504</v>
      </c>
      <c r="D146" s="603" t="s">
        <v>758</v>
      </c>
      <c r="E146" s="575" t="s">
        <v>2099</v>
      </c>
      <c r="F146" s="603" t="s">
        <v>2100</v>
      </c>
      <c r="G146" s="575" t="s">
        <v>1659</v>
      </c>
      <c r="H146" s="575" t="s">
        <v>1660</v>
      </c>
      <c r="I146" s="589">
        <v>2.75</v>
      </c>
      <c r="J146" s="589">
        <v>100</v>
      </c>
      <c r="K146" s="590">
        <v>275</v>
      </c>
    </row>
    <row r="147" spans="1:11" ht="14.4" customHeight="1" x14ac:dyDescent="0.3">
      <c r="A147" s="571" t="s">
        <v>485</v>
      </c>
      <c r="B147" s="572" t="s">
        <v>486</v>
      </c>
      <c r="C147" s="575" t="s">
        <v>504</v>
      </c>
      <c r="D147" s="603" t="s">
        <v>758</v>
      </c>
      <c r="E147" s="575" t="s">
        <v>2099</v>
      </c>
      <c r="F147" s="603" t="s">
        <v>2100</v>
      </c>
      <c r="G147" s="575" t="s">
        <v>1886</v>
      </c>
      <c r="H147" s="575" t="s">
        <v>1887</v>
      </c>
      <c r="I147" s="589">
        <v>6.31</v>
      </c>
      <c r="J147" s="589">
        <v>100</v>
      </c>
      <c r="K147" s="590">
        <v>631.16999999999996</v>
      </c>
    </row>
    <row r="148" spans="1:11" ht="14.4" customHeight="1" x14ac:dyDescent="0.3">
      <c r="A148" s="571" t="s">
        <v>485</v>
      </c>
      <c r="B148" s="572" t="s">
        <v>486</v>
      </c>
      <c r="C148" s="575" t="s">
        <v>504</v>
      </c>
      <c r="D148" s="603" t="s">
        <v>758</v>
      </c>
      <c r="E148" s="575" t="s">
        <v>2099</v>
      </c>
      <c r="F148" s="603" t="s">
        <v>2100</v>
      </c>
      <c r="G148" s="575" t="s">
        <v>1661</v>
      </c>
      <c r="H148" s="575" t="s">
        <v>1662</v>
      </c>
      <c r="I148" s="589">
        <v>1.0900000000000001</v>
      </c>
      <c r="J148" s="589">
        <v>200</v>
      </c>
      <c r="K148" s="590">
        <v>218</v>
      </c>
    </row>
    <row r="149" spans="1:11" ht="14.4" customHeight="1" x14ac:dyDescent="0.3">
      <c r="A149" s="571" t="s">
        <v>485</v>
      </c>
      <c r="B149" s="572" t="s">
        <v>486</v>
      </c>
      <c r="C149" s="575" t="s">
        <v>504</v>
      </c>
      <c r="D149" s="603" t="s">
        <v>758</v>
      </c>
      <c r="E149" s="575" t="s">
        <v>2099</v>
      </c>
      <c r="F149" s="603" t="s">
        <v>2100</v>
      </c>
      <c r="G149" s="575" t="s">
        <v>1888</v>
      </c>
      <c r="H149" s="575" t="s">
        <v>1889</v>
      </c>
      <c r="I149" s="589">
        <v>1.6749999999999998</v>
      </c>
      <c r="J149" s="589">
        <v>300</v>
      </c>
      <c r="K149" s="590">
        <v>503</v>
      </c>
    </row>
    <row r="150" spans="1:11" ht="14.4" customHeight="1" x14ac:dyDescent="0.3">
      <c r="A150" s="571" t="s">
        <v>485</v>
      </c>
      <c r="B150" s="572" t="s">
        <v>486</v>
      </c>
      <c r="C150" s="575" t="s">
        <v>504</v>
      </c>
      <c r="D150" s="603" t="s">
        <v>758</v>
      </c>
      <c r="E150" s="575" t="s">
        <v>2099</v>
      </c>
      <c r="F150" s="603" t="s">
        <v>2100</v>
      </c>
      <c r="G150" s="575" t="s">
        <v>1890</v>
      </c>
      <c r="H150" s="575" t="s">
        <v>1891</v>
      </c>
      <c r="I150" s="589">
        <v>6.23</v>
      </c>
      <c r="J150" s="589">
        <v>50</v>
      </c>
      <c r="K150" s="590">
        <v>311.5</v>
      </c>
    </row>
    <row r="151" spans="1:11" ht="14.4" customHeight="1" x14ac:dyDescent="0.3">
      <c r="A151" s="571" t="s">
        <v>485</v>
      </c>
      <c r="B151" s="572" t="s">
        <v>486</v>
      </c>
      <c r="C151" s="575" t="s">
        <v>504</v>
      </c>
      <c r="D151" s="603" t="s">
        <v>758</v>
      </c>
      <c r="E151" s="575" t="s">
        <v>2099</v>
      </c>
      <c r="F151" s="603" t="s">
        <v>2100</v>
      </c>
      <c r="G151" s="575" t="s">
        <v>1892</v>
      </c>
      <c r="H151" s="575" t="s">
        <v>1893</v>
      </c>
      <c r="I151" s="589">
        <v>9.15</v>
      </c>
      <c r="J151" s="589">
        <v>100</v>
      </c>
      <c r="K151" s="590">
        <v>914.65</v>
      </c>
    </row>
    <row r="152" spans="1:11" ht="14.4" customHeight="1" x14ac:dyDescent="0.3">
      <c r="A152" s="571" t="s">
        <v>485</v>
      </c>
      <c r="B152" s="572" t="s">
        <v>486</v>
      </c>
      <c r="C152" s="575" t="s">
        <v>504</v>
      </c>
      <c r="D152" s="603" t="s">
        <v>758</v>
      </c>
      <c r="E152" s="575" t="s">
        <v>2099</v>
      </c>
      <c r="F152" s="603" t="s">
        <v>2100</v>
      </c>
      <c r="G152" s="575" t="s">
        <v>1894</v>
      </c>
      <c r="H152" s="575" t="s">
        <v>1895</v>
      </c>
      <c r="I152" s="589">
        <v>37.15</v>
      </c>
      <c r="J152" s="589">
        <v>120</v>
      </c>
      <c r="K152" s="590">
        <v>4457.6400000000003</v>
      </c>
    </row>
    <row r="153" spans="1:11" ht="14.4" customHeight="1" x14ac:dyDescent="0.3">
      <c r="A153" s="571" t="s">
        <v>485</v>
      </c>
      <c r="B153" s="572" t="s">
        <v>486</v>
      </c>
      <c r="C153" s="575" t="s">
        <v>504</v>
      </c>
      <c r="D153" s="603" t="s">
        <v>758</v>
      </c>
      <c r="E153" s="575" t="s">
        <v>2099</v>
      </c>
      <c r="F153" s="603" t="s">
        <v>2100</v>
      </c>
      <c r="G153" s="575" t="s">
        <v>1896</v>
      </c>
      <c r="H153" s="575" t="s">
        <v>1897</v>
      </c>
      <c r="I153" s="589">
        <v>1.94</v>
      </c>
      <c r="J153" s="589">
        <v>100</v>
      </c>
      <c r="K153" s="590">
        <v>194</v>
      </c>
    </row>
    <row r="154" spans="1:11" ht="14.4" customHeight="1" x14ac:dyDescent="0.3">
      <c r="A154" s="571" t="s">
        <v>485</v>
      </c>
      <c r="B154" s="572" t="s">
        <v>486</v>
      </c>
      <c r="C154" s="575" t="s">
        <v>504</v>
      </c>
      <c r="D154" s="603" t="s">
        <v>758</v>
      </c>
      <c r="E154" s="575" t="s">
        <v>2099</v>
      </c>
      <c r="F154" s="603" t="s">
        <v>2100</v>
      </c>
      <c r="G154" s="575" t="s">
        <v>1687</v>
      </c>
      <c r="H154" s="575" t="s">
        <v>1688</v>
      </c>
      <c r="I154" s="589">
        <v>30.86</v>
      </c>
      <c r="J154" s="589">
        <v>100</v>
      </c>
      <c r="K154" s="590">
        <v>3085.5</v>
      </c>
    </row>
    <row r="155" spans="1:11" ht="14.4" customHeight="1" x14ac:dyDescent="0.3">
      <c r="A155" s="571" t="s">
        <v>485</v>
      </c>
      <c r="B155" s="572" t="s">
        <v>486</v>
      </c>
      <c r="C155" s="575" t="s">
        <v>504</v>
      </c>
      <c r="D155" s="603" t="s">
        <v>758</v>
      </c>
      <c r="E155" s="575" t="s">
        <v>2099</v>
      </c>
      <c r="F155" s="603" t="s">
        <v>2100</v>
      </c>
      <c r="G155" s="575" t="s">
        <v>1898</v>
      </c>
      <c r="H155" s="575" t="s">
        <v>1899</v>
      </c>
      <c r="I155" s="589">
        <v>200.05</v>
      </c>
      <c r="J155" s="589">
        <v>6</v>
      </c>
      <c r="K155" s="590">
        <v>1200.32</v>
      </c>
    </row>
    <row r="156" spans="1:11" ht="14.4" customHeight="1" x14ac:dyDescent="0.3">
      <c r="A156" s="571" t="s">
        <v>485</v>
      </c>
      <c r="B156" s="572" t="s">
        <v>486</v>
      </c>
      <c r="C156" s="575" t="s">
        <v>504</v>
      </c>
      <c r="D156" s="603" t="s">
        <v>758</v>
      </c>
      <c r="E156" s="575" t="s">
        <v>2099</v>
      </c>
      <c r="F156" s="603" t="s">
        <v>2100</v>
      </c>
      <c r="G156" s="575" t="s">
        <v>1900</v>
      </c>
      <c r="H156" s="575" t="s">
        <v>1901</v>
      </c>
      <c r="I156" s="589">
        <v>8.0299999999999994</v>
      </c>
      <c r="J156" s="589">
        <v>100</v>
      </c>
      <c r="K156" s="590">
        <v>803.44</v>
      </c>
    </row>
    <row r="157" spans="1:11" ht="14.4" customHeight="1" x14ac:dyDescent="0.3">
      <c r="A157" s="571" t="s">
        <v>485</v>
      </c>
      <c r="B157" s="572" t="s">
        <v>486</v>
      </c>
      <c r="C157" s="575" t="s">
        <v>504</v>
      </c>
      <c r="D157" s="603" t="s">
        <v>758</v>
      </c>
      <c r="E157" s="575" t="s">
        <v>2099</v>
      </c>
      <c r="F157" s="603" t="s">
        <v>2100</v>
      </c>
      <c r="G157" s="575" t="s">
        <v>1900</v>
      </c>
      <c r="H157" s="575" t="s">
        <v>1902</v>
      </c>
      <c r="I157" s="589">
        <v>10.130000000000001</v>
      </c>
      <c r="J157" s="589">
        <v>200</v>
      </c>
      <c r="K157" s="590">
        <v>2025.54</v>
      </c>
    </row>
    <row r="158" spans="1:11" ht="14.4" customHeight="1" x14ac:dyDescent="0.3">
      <c r="A158" s="571" t="s">
        <v>485</v>
      </c>
      <c r="B158" s="572" t="s">
        <v>486</v>
      </c>
      <c r="C158" s="575" t="s">
        <v>504</v>
      </c>
      <c r="D158" s="603" t="s">
        <v>758</v>
      </c>
      <c r="E158" s="575" t="s">
        <v>2111</v>
      </c>
      <c r="F158" s="603" t="s">
        <v>2112</v>
      </c>
      <c r="G158" s="575" t="s">
        <v>1903</v>
      </c>
      <c r="H158" s="575" t="s">
        <v>1904</v>
      </c>
      <c r="I158" s="589">
        <v>471.95</v>
      </c>
      <c r="J158" s="589">
        <v>1</v>
      </c>
      <c r="K158" s="590">
        <v>471.95</v>
      </c>
    </row>
    <row r="159" spans="1:11" ht="14.4" customHeight="1" x14ac:dyDescent="0.3">
      <c r="A159" s="571" t="s">
        <v>485</v>
      </c>
      <c r="B159" s="572" t="s">
        <v>486</v>
      </c>
      <c r="C159" s="575" t="s">
        <v>504</v>
      </c>
      <c r="D159" s="603" t="s">
        <v>758</v>
      </c>
      <c r="E159" s="575" t="s">
        <v>2111</v>
      </c>
      <c r="F159" s="603" t="s">
        <v>2112</v>
      </c>
      <c r="G159" s="575" t="s">
        <v>1905</v>
      </c>
      <c r="H159" s="575" t="s">
        <v>1906</v>
      </c>
      <c r="I159" s="589">
        <v>471.97</v>
      </c>
      <c r="J159" s="589">
        <v>2</v>
      </c>
      <c r="K159" s="590">
        <v>943.94</v>
      </c>
    </row>
    <row r="160" spans="1:11" ht="14.4" customHeight="1" x14ac:dyDescent="0.3">
      <c r="A160" s="571" t="s">
        <v>485</v>
      </c>
      <c r="B160" s="572" t="s">
        <v>486</v>
      </c>
      <c r="C160" s="575" t="s">
        <v>504</v>
      </c>
      <c r="D160" s="603" t="s">
        <v>758</v>
      </c>
      <c r="E160" s="575" t="s">
        <v>2111</v>
      </c>
      <c r="F160" s="603" t="s">
        <v>2112</v>
      </c>
      <c r="G160" s="575" t="s">
        <v>1907</v>
      </c>
      <c r="H160" s="575" t="s">
        <v>1908</v>
      </c>
      <c r="I160" s="589">
        <v>471.96</v>
      </c>
      <c r="J160" s="589">
        <v>1</v>
      </c>
      <c r="K160" s="590">
        <v>471.96</v>
      </c>
    </row>
    <row r="161" spans="1:11" ht="14.4" customHeight="1" x14ac:dyDescent="0.3">
      <c r="A161" s="571" t="s">
        <v>485</v>
      </c>
      <c r="B161" s="572" t="s">
        <v>486</v>
      </c>
      <c r="C161" s="575" t="s">
        <v>504</v>
      </c>
      <c r="D161" s="603" t="s">
        <v>758</v>
      </c>
      <c r="E161" s="575" t="s">
        <v>2111</v>
      </c>
      <c r="F161" s="603" t="s">
        <v>2112</v>
      </c>
      <c r="G161" s="575" t="s">
        <v>1909</v>
      </c>
      <c r="H161" s="575" t="s">
        <v>1910</v>
      </c>
      <c r="I161" s="589">
        <v>471.96</v>
      </c>
      <c r="J161" s="589">
        <v>3</v>
      </c>
      <c r="K161" s="590">
        <v>1415.89</v>
      </c>
    </row>
    <row r="162" spans="1:11" ht="14.4" customHeight="1" x14ac:dyDescent="0.3">
      <c r="A162" s="571" t="s">
        <v>485</v>
      </c>
      <c r="B162" s="572" t="s">
        <v>486</v>
      </c>
      <c r="C162" s="575" t="s">
        <v>504</v>
      </c>
      <c r="D162" s="603" t="s">
        <v>758</v>
      </c>
      <c r="E162" s="575" t="s">
        <v>2111</v>
      </c>
      <c r="F162" s="603" t="s">
        <v>2112</v>
      </c>
      <c r="G162" s="575" t="s">
        <v>1911</v>
      </c>
      <c r="H162" s="575" t="s">
        <v>1912</v>
      </c>
      <c r="I162" s="589">
        <v>471.97</v>
      </c>
      <c r="J162" s="589">
        <v>2</v>
      </c>
      <c r="K162" s="590">
        <v>943.94</v>
      </c>
    </row>
    <row r="163" spans="1:11" ht="14.4" customHeight="1" x14ac:dyDescent="0.3">
      <c r="A163" s="571" t="s">
        <v>485</v>
      </c>
      <c r="B163" s="572" t="s">
        <v>486</v>
      </c>
      <c r="C163" s="575" t="s">
        <v>504</v>
      </c>
      <c r="D163" s="603" t="s">
        <v>758</v>
      </c>
      <c r="E163" s="575" t="s">
        <v>2111</v>
      </c>
      <c r="F163" s="603" t="s">
        <v>2112</v>
      </c>
      <c r="G163" s="575" t="s">
        <v>1913</v>
      </c>
      <c r="H163" s="575" t="s">
        <v>1914</v>
      </c>
      <c r="I163" s="589">
        <v>471.97</v>
      </c>
      <c r="J163" s="589">
        <v>1</v>
      </c>
      <c r="K163" s="590">
        <v>471.97</v>
      </c>
    </row>
    <row r="164" spans="1:11" ht="14.4" customHeight="1" x14ac:dyDescent="0.3">
      <c r="A164" s="571" t="s">
        <v>485</v>
      </c>
      <c r="B164" s="572" t="s">
        <v>486</v>
      </c>
      <c r="C164" s="575" t="s">
        <v>504</v>
      </c>
      <c r="D164" s="603" t="s">
        <v>758</v>
      </c>
      <c r="E164" s="575" t="s">
        <v>2111</v>
      </c>
      <c r="F164" s="603" t="s">
        <v>2112</v>
      </c>
      <c r="G164" s="575" t="s">
        <v>1915</v>
      </c>
      <c r="H164" s="575" t="s">
        <v>1916</v>
      </c>
      <c r="I164" s="589">
        <v>471.96</v>
      </c>
      <c r="J164" s="589">
        <v>2</v>
      </c>
      <c r="K164" s="590">
        <v>943.92</v>
      </c>
    </row>
    <row r="165" spans="1:11" ht="14.4" customHeight="1" x14ac:dyDescent="0.3">
      <c r="A165" s="571" t="s">
        <v>485</v>
      </c>
      <c r="B165" s="572" t="s">
        <v>486</v>
      </c>
      <c r="C165" s="575" t="s">
        <v>504</v>
      </c>
      <c r="D165" s="603" t="s">
        <v>758</v>
      </c>
      <c r="E165" s="575" t="s">
        <v>2111</v>
      </c>
      <c r="F165" s="603" t="s">
        <v>2112</v>
      </c>
      <c r="G165" s="575" t="s">
        <v>1917</v>
      </c>
      <c r="H165" s="575" t="s">
        <v>1918</v>
      </c>
      <c r="I165" s="589">
        <v>4708.59</v>
      </c>
      <c r="J165" s="589">
        <v>1</v>
      </c>
      <c r="K165" s="590">
        <v>4708.59</v>
      </c>
    </row>
    <row r="166" spans="1:11" ht="14.4" customHeight="1" x14ac:dyDescent="0.3">
      <c r="A166" s="571" t="s">
        <v>485</v>
      </c>
      <c r="B166" s="572" t="s">
        <v>486</v>
      </c>
      <c r="C166" s="575" t="s">
        <v>504</v>
      </c>
      <c r="D166" s="603" t="s">
        <v>758</v>
      </c>
      <c r="E166" s="575" t="s">
        <v>2111</v>
      </c>
      <c r="F166" s="603" t="s">
        <v>2112</v>
      </c>
      <c r="G166" s="575" t="s">
        <v>1919</v>
      </c>
      <c r="H166" s="575" t="s">
        <v>1920</v>
      </c>
      <c r="I166" s="589">
        <v>90.06</v>
      </c>
      <c r="J166" s="589">
        <v>20</v>
      </c>
      <c r="K166" s="590">
        <v>1801.2</v>
      </c>
    </row>
    <row r="167" spans="1:11" ht="14.4" customHeight="1" x14ac:dyDescent="0.3">
      <c r="A167" s="571" t="s">
        <v>485</v>
      </c>
      <c r="B167" s="572" t="s">
        <v>486</v>
      </c>
      <c r="C167" s="575" t="s">
        <v>504</v>
      </c>
      <c r="D167" s="603" t="s">
        <v>758</v>
      </c>
      <c r="E167" s="575" t="s">
        <v>2111</v>
      </c>
      <c r="F167" s="603" t="s">
        <v>2112</v>
      </c>
      <c r="G167" s="575" t="s">
        <v>1921</v>
      </c>
      <c r="H167" s="575" t="s">
        <v>1922</v>
      </c>
      <c r="I167" s="589">
        <v>581.9</v>
      </c>
      <c r="J167" s="589">
        <v>4</v>
      </c>
      <c r="K167" s="590">
        <v>2327.6</v>
      </c>
    </row>
    <row r="168" spans="1:11" ht="14.4" customHeight="1" x14ac:dyDescent="0.3">
      <c r="A168" s="571" t="s">
        <v>485</v>
      </c>
      <c r="B168" s="572" t="s">
        <v>486</v>
      </c>
      <c r="C168" s="575" t="s">
        <v>504</v>
      </c>
      <c r="D168" s="603" t="s">
        <v>758</v>
      </c>
      <c r="E168" s="575" t="s">
        <v>2111</v>
      </c>
      <c r="F168" s="603" t="s">
        <v>2112</v>
      </c>
      <c r="G168" s="575" t="s">
        <v>1923</v>
      </c>
      <c r="H168" s="575" t="s">
        <v>1924</v>
      </c>
      <c r="I168" s="589">
        <v>36452.01</v>
      </c>
      <c r="J168" s="589">
        <v>1</v>
      </c>
      <c r="K168" s="590">
        <v>36452.01</v>
      </c>
    </row>
    <row r="169" spans="1:11" ht="14.4" customHeight="1" x14ac:dyDescent="0.3">
      <c r="A169" s="571" t="s">
        <v>485</v>
      </c>
      <c r="B169" s="572" t="s">
        <v>486</v>
      </c>
      <c r="C169" s="575" t="s">
        <v>504</v>
      </c>
      <c r="D169" s="603" t="s">
        <v>758</v>
      </c>
      <c r="E169" s="575" t="s">
        <v>2113</v>
      </c>
      <c r="F169" s="603" t="s">
        <v>2114</v>
      </c>
      <c r="G169" s="575" t="s">
        <v>1925</v>
      </c>
      <c r="H169" s="575" t="s">
        <v>1926</v>
      </c>
      <c r="I169" s="589">
        <v>2776.95</v>
      </c>
      <c r="J169" s="589">
        <v>1</v>
      </c>
      <c r="K169" s="590">
        <v>2776.95</v>
      </c>
    </row>
    <row r="170" spans="1:11" ht="14.4" customHeight="1" x14ac:dyDescent="0.3">
      <c r="A170" s="571" t="s">
        <v>485</v>
      </c>
      <c r="B170" s="572" t="s">
        <v>486</v>
      </c>
      <c r="C170" s="575" t="s">
        <v>504</v>
      </c>
      <c r="D170" s="603" t="s">
        <v>758</v>
      </c>
      <c r="E170" s="575" t="s">
        <v>2113</v>
      </c>
      <c r="F170" s="603" t="s">
        <v>2114</v>
      </c>
      <c r="G170" s="575" t="s">
        <v>1927</v>
      </c>
      <c r="H170" s="575" t="s">
        <v>1928</v>
      </c>
      <c r="I170" s="589">
        <v>455.07499999999999</v>
      </c>
      <c r="J170" s="589">
        <v>20</v>
      </c>
      <c r="K170" s="590">
        <v>9160.99</v>
      </c>
    </row>
    <row r="171" spans="1:11" ht="14.4" customHeight="1" x14ac:dyDescent="0.3">
      <c r="A171" s="571" t="s">
        <v>485</v>
      </c>
      <c r="B171" s="572" t="s">
        <v>486</v>
      </c>
      <c r="C171" s="575" t="s">
        <v>504</v>
      </c>
      <c r="D171" s="603" t="s">
        <v>758</v>
      </c>
      <c r="E171" s="575" t="s">
        <v>2113</v>
      </c>
      <c r="F171" s="603" t="s">
        <v>2114</v>
      </c>
      <c r="G171" s="575" t="s">
        <v>1929</v>
      </c>
      <c r="H171" s="575" t="s">
        <v>1930</v>
      </c>
      <c r="I171" s="589">
        <v>412.43</v>
      </c>
      <c r="J171" s="589">
        <v>18</v>
      </c>
      <c r="K171" s="590">
        <v>7423.71</v>
      </c>
    </row>
    <row r="172" spans="1:11" ht="14.4" customHeight="1" x14ac:dyDescent="0.3">
      <c r="A172" s="571" t="s">
        <v>485</v>
      </c>
      <c r="B172" s="572" t="s">
        <v>486</v>
      </c>
      <c r="C172" s="575" t="s">
        <v>504</v>
      </c>
      <c r="D172" s="603" t="s">
        <v>758</v>
      </c>
      <c r="E172" s="575" t="s">
        <v>2113</v>
      </c>
      <c r="F172" s="603" t="s">
        <v>2114</v>
      </c>
      <c r="G172" s="575" t="s">
        <v>1931</v>
      </c>
      <c r="H172" s="575" t="s">
        <v>1932</v>
      </c>
      <c r="I172" s="589">
        <v>104.06</v>
      </c>
      <c r="J172" s="589">
        <v>30</v>
      </c>
      <c r="K172" s="590">
        <v>3170.2</v>
      </c>
    </row>
    <row r="173" spans="1:11" ht="14.4" customHeight="1" x14ac:dyDescent="0.3">
      <c r="A173" s="571" t="s">
        <v>485</v>
      </c>
      <c r="B173" s="572" t="s">
        <v>486</v>
      </c>
      <c r="C173" s="575" t="s">
        <v>504</v>
      </c>
      <c r="D173" s="603" t="s">
        <v>758</v>
      </c>
      <c r="E173" s="575" t="s">
        <v>2103</v>
      </c>
      <c r="F173" s="603" t="s">
        <v>2104</v>
      </c>
      <c r="G173" s="575" t="s">
        <v>1933</v>
      </c>
      <c r="H173" s="575" t="s">
        <v>1934</v>
      </c>
      <c r="I173" s="589">
        <v>442.005</v>
      </c>
      <c r="J173" s="589">
        <v>48</v>
      </c>
      <c r="K173" s="590">
        <v>21216.22</v>
      </c>
    </row>
    <row r="174" spans="1:11" ht="14.4" customHeight="1" x14ac:dyDescent="0.3">
      <c r="A174" s="571" t="s">
        <v>485</v>
      </c>
      <c r="B174" s="572" t="s">
        <v>486</v>
      </c>
      <c r="C174" s="575" t="s">
        <v>504</v>
      </c>
      <c r="D174" s="603" t="s">
        <v>758</v>
      </c>
      <c r="E174" s="575" t="s">
        <v>2103</v>
      </c>
      <c r="F174" s="603" t="s">
        <v>2104</v>
      </c>
      <c r="G174" s="575" t="s">
        <v>1715</v>
      </c>
      <c r="H174" s="575" t="s">
        <v>1716</v>
      </c>
      <c r="I174" s="589">
        <v>61.55</v>
      </c>
      <c r="J174" s="589">
        <v>180</v>
      </c>
      <c r="K174" s="590">
        <v>11079.45</v>
      </c>
    </row>
    <row r="175" spans="1:11" ht="14.4" customHeight="1" x14ac:dyDescent="0.3">
      <c r="A175" s="571" t="s">
        <v>485</v>
      </c>
      <c r="B175" s="572" t="s">
        <v>486</v>
      </c>
      <c r="C175" s="575" t="s">
        <v>504</v>
      </c>
      <c r="D175" s="603" t="s">
        <v>758</v>
      </c>
      <c r="E175" s="575" t="s">
        <v>2103</v>
      </c>
      <c r="F175" s="603" t="s">
        <v>2104</v>
      </c>
      <c r="G175" s="575" t="s">
        <v>1935</v>
      </c>
      <c r="H175" s="575" t="s">
        <v>1936</v>
      </c>
      <c r="I175" s="589">
        <v>113.85</v>
      </c>
      <c r="J175" s="589">
        <v>72</v>
      </c>
      <c r="K175" s="590">
        <v>8197.2000000000007</v>
      </c>
    </row>
    <row r="176" spans="1:11" ht="14.4" customHeight="1" x14ac:dyDescent="0.3">
      <c r="A176" s="571" t="s">
        <v>485</v>
      </c>
      <c r="B176" s="572" t="s">
        <v>486</v>
      </c>
      <c r="C176" s="575" t="s">
        <v>504</v>
      </c>
      <c r="D176" s="603" t="s">
        <v>758</v>
      </c>
      <c r="E176" s="575" t="s">
        <v>2103</v>
      </c>
      <c r="F176" s="603" t="s">
        <v>2104</v>
      </c>
      <c r="G176" s="575" t="s">
        <v>1717</v>
      </c>
      <c r="H176" s="575" t="s">
        <v>1718</v>
      </c>
      <c r="I176" s="589">
        <v>145.27000000000001</v>
      </c>
      <c r="J176" s="589">
        <v>48</v>
      </c>
      <c r="K176" s="590">
        <v>6972.96</v>
      </c>
    </row>
    <row r="177" spans="1:11" ht="14.4" customHeight="1" x14ac:dyDescent="0.3">
      <c r="A177" s="571" t="s">
        <v>485</v>
      </c>
      <c r="B177" s="572" t="s">
        <v>486</v>
      </c>
      <c r="C177" s="575" t="s">
        <v>504</v>
      </c>
      <c r="D177" s="603" t="s">
        <v>758</v>
      </c>
      <c r="E177" s="575" t="s">
        <v>2103</v>
      </c>
      <c r="F177" s="603" t="s">
        <v>2104</v>
      </c>
      <c r="G177" s="575" t="s">
        <v>1720</v>
      </c>
      <c r="H177" s="575" t="s">
        <v>1721</v>
      </c>
      <c r="I177" s="589">
        <v>68.739999999999995</v>
      </c>
      <c r="J177" s="589">
        <v>360</v>
      </c>
      <c r="K177" s="590">
        <v>24744.899999999998</v>
      </c>
    </row>
    <row r="178" spans="1:11" ht="14.4" customHeight="1" x14ac:dyDescent="0.3">
      <c r="A178" s="571" t="s">
        <v>485</v>
      </c>
      <c r="B178" s="572" t="s">
        <v>486</v>
      </c>
      <c r="C178" s="575" t="s">
        <v>504</v>
      </c>
      <c r="D178" s="603" t="s">
        <v>758</v>
      </c>
      <c r="E178" s="575" t="s">
        <v>2103</v>
      </c>
      <c r="F178" s="603" t="s">
        <v>2104</v>
      </c>
      <c r="G178" s="575" t="s">
        <v>1722</v>
      </c>
      <c r="H178" s="575" t="s">
        <v>1723</v>
      </c>
      <c r="I178" s="589">
        <v>97.83</v>
      </c>
      <c r="J178" s="589">
        <v>168</v>
      </c>
      <c r="K178" s="590">
        <v>16435.86</v>
      </c>
    </row>
    <row r="179" spans="1:11" ht="14.4" customHeight="1" x14ac:dyDescent="0.3">
      <c r="A179" s="571" t="s">
        <v>485</v>
      </c>
      <c r="B179" s="572" t="s">
        <v>486</v>
      </c>
      <c r="C179" s="575" t="s">
        <v>504</v>
      </c>
      <c r="D179" s="603" t="s">
        <v>758</v>
      </c>
      <c r="E179" s="575" t="s">
        <v>2103</v>
      </c>
      <c r="F179" s="603" t="s">
        <v>2104</v>
      </c>
      <c r="G179" s="575" t="s">
        <v>1724</v>
      </c>
      <c r="H179" s="575" t="s">
        <v>1725</v>
      </c>
      <c r="I179" s="589">
        <v>101.65</v>
      </c>
      <c r="J179" s="589">
        <v>36</v>
      </c>
      <c r="K179" s="590">
        <v>3659.58</v>
      </c>
    </row>
    <row r="180" spans="1:11" ht="14.4" customHeight="1" x14ac:dyDescent="0.3">
      <c r="A180" s="571" t="s">
        <v>485</v>
      </c>
      <c r="B180" s="572" t="s">
        <v>486</v>
      </c>
      <c r="C180" s="575" t="s">
        <v>504</v>
      </c>
      <c r="D180" s="603" t="s">
        <v>758</v>
      </c>
      <c r="E180" s="575" t="s">
        <v>2103</v>
      </c>
      <c r="F180" s="603" t="s">
        <v>2104</v>
      </c>
      <c r="G180" s="575" t="s">
        <v>1728</v>
      </c>
      <c r="H180" s="575" t="s">
        <v>1729</v>
      </c>
      <c r="I180" s="589">
        <v>129.18</v>
      </c>
      <c r="J180" s="589">
        <v>48</v>
      </c>
      <c r="K180" s="590">
        <v>6200.64</v>
      </c>
    </row>
    <row r="181" spans="1:11" ht="14.4" customHeight="1" x14ac:dyDescent="0.3">
      <c r="A181" s="571" t="s">
        <v>485</v>
      </c>
      <c r="B181" s="572" t="s">
        <v>486</v>
      </c>
      <c r="C181" s="575" t="s">
        <v>504</v>
      </c>
      <c r="D181" s="603" t="s">
        <v>758</v>
      </c>
      <c r="E181" s="575" t="s">
        <v>2103</v>
      </c>
      <c r="F181" s="603" t="s">
        <v>2104</v>
      </c>
      <c r="G181" s="575" t="s">
        <v>1937</v>
      </c>
      <c r="H181" s="575" t="s">
        <v>1938</v>
      </c>
      <c r="I181" s="589">
        <v>161.16999999999999</v>
      </c>
      <c r="J181" s="589">
        <v>48</v>
      </c>
      <c r="K181" s="590">
        <v>7736.17</v>
      </c>
    </row>
    <row r="182" spans="1:11" ht="14.4" customHeight="1" x14ac:dyDescent="0.3">
      <c r="A182" s="571" t="s">
        <v>485</v>
      </c>
      <c r="B182" s="572" t="s">
        <v>486</v>
      </c>
      <c r="C182" s="575" t="s">
        <v>504</v>
      </c>
      <c r="D182" s="603" t="s">
        <v>758</v>
      </c>
      <c r="E182" s="575" t="s">
        <v>2103</v>
      </c>
      <c r="F182" s="603" t="s">
        <v>2104</v>
      </c>
      <c r="G182" s="575" t="s">
        <v>1939</v>
      </c>
      <c r="H182" s="575" t="s">
        <v>1940</v>
      </c>
      <c r="I182" s="589">
        <v>131.68</v>
      </c>
      <c r="J182" s="589">
        <v>36</v>
      </c>
      <c r="K182" s="590">
        <v>4740.37</v>
      </c>
    </row>
    <row r="183" spans="1:11" ht="14.4" customHeight="1" x14ac:dyDescent="0.3">
      <c r="A183" s="571" t="s">
        <v>485</v>
      </c>
      <c r="B183" s="572" t="s">
        <v>486</v>
      </c>
      <c r="C183" s="575" t="s">
        <v>504</v>
      </c>
      <c r="D183" s="603" t="s">
        <v>758</v>
      </c>
      <c r="E183" s="575" t="s">
        <v>2103</v>
      </c>
      <c r="F183" s="603" t="s">
        <v>2104</v>
      </c>
      <c r="G183" s="575" t="s">
        <v>1735</v>
      </c>
      <c r="H183" s="575" t="s">
        <v>1736</v>
      </c>
      <c r="I183" s="589">
        <v>144.68</v>
      </c>
      <c r="J183" s="589">
        <v>36</v>
      </c>
      <c r="K183" s="590">
        <v>5208.6499999999996</v>
      </c>
    </row>
    <row r="184" spans="1:11" ht="14.4" customHeight="1" x14ac:dyDescent="0.3">
      <c r="A184" s="571" t="s">
        <v>485</v>
      </c>
      <c r="B184" s="572" t="s">
        <v>486</v>
      </c>
      <c r="C184" s="575" t="s">
        <v>504</v>
      </c>
      <c r="D184" s="603" t="s">
        <v>758</v>
      </c>
      <c r="E184" s="575" t="s">
        <v>2103</v>
      </c>
      <c r="F184" s="603" t="s">
        <v>2104</v>
      </c>
      <c r="G184" s="575" t="s">
        <v>1739</v>
      </c>
      <c r="H184" s="575" t="s">
        <v>1740</v>
      </c>
      <c r="I184" s="589">
        <v>136.62</v>
      </c>
      <c r="J184" s="589">
        <v>216</v>
      </c>
      <c r="K184" s="590">
        <v>29510.75</v>
      </c>
    </row>
    <row r="185" spans="1:11" ht="14.4" customHeight="1" x14ac:dyDescent="0.3">
      <c r="A185" s="571" t="s">
        <v>485</v>
      </c>
      <c r="B185" s="572" t="s">
        <v>486</v>
      </c>
      <c r="C185" s="575" t="s">
        <v>504</v>
      </c>
      <c r="D185" s="603" t="s">
        <v>758</v>
      </c>
      <c r="E185" s="575" t="s">
        <v>2103</v>
      </c>
      <c r="F185" s="603" t="s">
        <v>2104</v>
      </c>
      <c r="G185" s="575" t="s">
        <v>1941</v>
      </c>
      <c r="H185" s="575" t="s">
        <v>1942</v>
      </c>
      <c r="I185" s="589">
        <v>424.99</v>
      </c>
      <c r="J185" s="589">
        <v>60</v>
      </c>
      <c r="K185" s="590">
        <v>25499.42</v>
      </c>
    </row>
    <row r="186" spans="1:11" ht="14.4" customHeight="1" x14ac:dyDescent="0.3">
      <c r="A186" s="571" t="s">
        <v>485</v>
      </c>
      <c r="B186" s="572" t="s">
        <v>486</v>
      </c>
      <c r="C186" s="575" t="s">
        <v>504</v>
      </c>
      <c r="D186" s="603" t="s">
        <v>758</v>
      </c>
      <c r="E186" s="575" t="s">
        <v>2103</v>
      </c>
      <c r="F186" s="603" t="s">
        <v>2104</v>
      </c>
      <c r="G186" s="575" t="s">
        <v>1943</v>
      </c>
      <c r="H186" s="575" t="s">
        <v>1944</v>
      </c>
      <c r="I186" s="589">
        <v>30.42</v>
      </c>
      <c r="J186" s="589">
        <v>72</v>
      </c>
      <c r="K186" s="590">
        <v>2190.4299999999998</v>
      </c>
    </row>
    <row r="187" spans="1:11" ht="14.4" customHeight="1" x14ac:dyDescent="0.3">
      <c r="A187" s="571" t="s">
        <v>485</v>
      </c>
      <c r="B187" s="572" t="s">
        <v>486</v>
      </c>
      <c r="C187" s="575" t="s">
        <v>504</v>
      </c>
      <c r="D187" s="603" t="s">
        <v>758</v>
      </c>
      <c r="E187" s="575" t="s">
        <v>2103</v>
      </c>
      <c r="F187" s="603" t="s">
        <v>2104</v>
      </c>
      <c r="G187" s="575" t="s">
        <v>1743</v>
      </c>
      <c r="H187" s="575" t="s">
        <v>1744</v>
      </c>
      <c r="I187" s="589">
        <v>108.37</v>
      </c>
      <c r="J187" s="589">
        <v>240</v>
      </c>
      <c r="K187" s="590">
        <v>26009.8</v>
      </c>
    </row>
    <row r="188" spans="1:11" ht="14.4" customHeight="1" x14ac:dyDescent="0.3">
      <c r="A188" s="571" t="s">
        <v>485</v>
      </c>
      <c r="B188" s="572" t="s">
        <v>486</v>
      </c>
      <c r="C188" s="575" t="s">
        <v>504</v>
      </c>
      <c r="D188" s="603" t="s">
        <v>758</v>
      </c>
      <c r="E188" s="575" t="s">
        <v>2103</v>
      </c>
      <c r="F188" s="603" t="s">
        <v>2104</v>
      </c>
      <c r="G188" s="575" t="s">
        <v>1945</v>
      </c>
      <c r="H188" s="575" t="s">
        <v>1946</v>
      </c>
      <c r="I188" s="589">
        <v>177.26</v>
      </c>
      <c r="J188" s="589">
        <v>24</v>
      </c>
      <c r="K188" s="590">
        <v>4254.34</v>
      </c>
    </row>
    <row r="189" spans="1:11" ht="14.4" customHeight="1" x14ac:dyDescent="0.3">
      <c r="A189" s="571" t="s">
        <v>485</v>
      </c>
      <c r="B189" s="572" t="s">
        <v>486</v>
      </c>
      <c r="C189" s="575" t="s">
        <v>504</v>
      </c>
      <c r="D189" s="603" t="s">
        <v>758</v>
      </c>
      <c r="E189" s="575" t="s">
        <v>2103</v>
      </c>
      <c r="F189" s="603" t="s">
        <v>2104</v>
      </c>
      <c r="G189" s="575" t="s">
        <v>1749</v>
      </c>
      <c r="H189" s="575" t="s">
        <v>1750</v>
      </c>
      <c r="I189" s="589">
        <v>111.33</v>
      </c>
      <c r="J189" s="589">
        <v>72</v>
      </c>
      <c r="K189" s="590">
        <v>8015.87</v>
      </c>
    </row>
    <row r="190" spans="1:11" ht="14.4" customHeight="1" x14ac:dyDescent="0.3">
      <c r="A190" s="571" t="s">
        <v>485</v>
      </c>
      <c r="B190" s="572" t="s">
        <v>486</v>
      </c>
      <c r="C190" s="575" t="s">
        <v>504</v>
      </c>
      <c r="D190" s="603" t="s">
        <v>758</v>
      </c>
      <c r="E190" s="575" t="s">
        <v>2103</v>
      </c>
      <c r="F190" s="603" t="s">
        <v>2104</v>
      </c>
      <c r="G190" s="575" t="s">
        <v>1947</v>
      </c>
      <c r="H190" s="575" t="s">
        <v>1948</v>
      </c>
      <c r="I190" s="589">
        <v>218.47</v>
      </c>
      <c r="J190" s="589">
        <v>108</v>
      </c>
      <c r="K190" s="590">
        <v>23595.27</v>
      </c>
    </row>
    <row r="191" spans="1:11" ht="14.4" customHeight="1" x14ac:dyDescent="0.3">
      <c r="A191" s="571" t="s">
        <v>485</v>
      </c>
      <c r="B191" s="572" t="s">
        <v>486</v>
      </c>
      <c r="C191" s="575" t="s">
        <v>504</v>
      </c>
      <c r="D191" s="603" t="s">
        <v>758</v>
      </c>
      <c r="E191" s="575" t="s">
        <v>2103</v>
      </c>
      <c r="F191" s="603" t="s">
        <v>2104</v>
      </c>
      <c r="G191" s="575" t="s">
        <v>1755</v>
      </c>
      <c r="H191" s="575" t="s">
        <v>1756</v>
      </c>
      <c r="I191" s="589">
        <v>153.66999999999999</v>
      </c>
      <c r="J191" s="589">
        <v>108</v>
      </c>
      <c r="K191" s="590">
        <v>16596.14</v>
      </c>
    </row>
    <row r="192" spans="1:11" ht="14.4" customHeight="1" x14ac:dyDescent="0.3">
      <c r="A192" s="571" t="s">
        <v>485</v>
      </c>
      <c r="B192" s="572" t="s">
        <v>486</v>
      </c>
      <c r="C192" s="575" t="s">
        <v>504</v>
      </c>
      <c r="D192" s="603" t="s">
        <v>758</v>
      </c>
      <c r="E192" s="575" t="s">
        <v>2103</v>
      </c>
      <c r="F192" s="603" t="s">
        <v>2104</v>
      </c>
      <c r="G192" s="575" t="s">
        <v>1949</v>
      </c>
      <c r="H192" s="575" t="s">
        <v>1950</v>
      </c>
      <c r="I192" s="589">
        <v>134.16999999999999</v>
      </c>
      <c r="J192" s="589">
        <v>36</v>
      </c>
      <c r="K192" s="590">
        <v>4830.24</v>
      </c>
    </row>
    <row r="193" spans="1:11" ht="14.4" customHeight="1" x14ac:dyDescent="0.3">
      <c r="A193" s="571" t="s">
        <v>485</v>
      </c>
      <c r="B193" s="572" t="s">
        <v>486</v>
      </c>
      <c r="C193" s="575" t="s">
        <v>498</v>
      </c>
      <c r="D193" s="603" t="s">
        <v>756</v>
      </c>
      <c r="E193" s="575" t="s">
        <v>2097</v>
      </c>
      <c r="F193" s="603" t="s">
        <v>2098</v>
      </c>
      <c r="G193" s="575" t="s">
        <v>1615</v>
      </c>
      <c r="H193" s="575" t="s">
        <v>1616</v>
      </c>
      <c r="I193" s="589">
        <v>183.1</v>
      </c>
      <c r="J193" s="589">
        <v>3</v>
      </c>
      <c r="K193" s="590">
        <v>549.29999999999995</v>
      </c>
    </row>
    <row r="194" spans="1:11" ht="14.4" customHeight="1" x14ac:dyDescent="0.3">
      <c r="A194" s="571" t="s">
        <v>485</v>
      </c>
      <c r="B194" s="572" t="s">
        <v>486</v>
      </c>
      <c r="C194" s="575" t="s">
        <v>498</v>
      </c>
      <c r="D194" s="603" t="s">
        <v>756</v>
      </c>
      <c r="E194" s="575" t="s">
        <v>2097</v>
      </c>
      <c r="F194" s="603" t="s">
        <v>2098</v>
      </c>
      <c r="G194" s="575" t="s">
        <v>1617</v>
      </c>
      <c r="H194" s="575" t="s">
        <v>1618</v>
      </c>
      <c r="I194" s="589">
        <v>0.39200000000000007</v>
      </c>
      <c r="J194" s="589">
        <v>2800</v>
      </c>
      <c r="K194" s="590">
        <v>1095</v>
      </c>
    </row>
    <row r="195" spans="1:11" ht="14.4" customHeight="1" x14ac:dyDescent="0.3">
      <c r="A195" s="571" t="s">
        <v>485</v>
      </c>
      <c r="B195" s="572" t="s">
        <v>486</v>
      </c>
      <c r="C195" s="575" t="s">
        <v>498</v>
      </c>
      <c r="D195" s="603" t="s">
        <v>756</v>
      </c>
      <c r="E195" s="575" t="s">
        <v>2097</v>
      </c>
      <c r="F195" s="603" t="s">
        <v>2098</v>
      </c>
      <c r="G195" s="575" t="s">
        <v>1848</v>
      </c>
      <c r="H195" s="575" t="s">
        <v>1849</v>
      </c>
      <c r="I195" s="589">
        <v>2.4066666666666667</v>
      </c>
      <c r="J195" s="589">
        <v>440</v>
      </c>
      <c r="K195" s="590">
        <v>1057.5999999999999</v>
      </c>
    </row>
    <row r="196" spans="1:11" ht="14.4" customHeight="1" x14ac:dyDescent="0.3">
      <c r="A196" s="571" t="s">
        <v>485</v>
      </c>
      <c r="B196" s="572" t="s">
        <v>486</v>
      </c>
      <c r="C196" s="575" t="s">
        <v>498</v>
      </c>
      <c r="D196" s="603" t="s">
        <v>756</v>
      </c>
      <c r="E196" s="575" t="s">
        <v>2097</v>
      </c>
      <c r="F196" s="603" t="s">
        <v>2098</v>
      </c>
      <c r="G196" s="575" t="s">
        <v>1850</v>
      </c>
      <c r="H196" s="575" t="s">
        <v>1851</v>
      </c>
      <c r="I196" s="589">
        <v>3.1074999999999999</v>
      </c>
      <c r="J196" s="589">
        <v>640</v>
      </c>
      <c r="K196" s="590">
        <v>1988.4</v>
      </c>
    </row>
    <row r="197" spans="1:11" ht="14.4" customHeight="1" x14ac:dyDescent="0.3">
      <c r="A197" s="571" t="s">
        <v>485</v>
      </c>
      <c r="B197" s="572" t="s">
        <v>486</v>
      </c>
      <c r="C197" s="575" t="s">
        <v>498</v>
      </c>
      <c r="D197" s="603" t="s">
        <v>756</v>
      </c>
      <c r="E197" s="575" t="s">
        <v>2097</v>
      </c>
      <c r="F197" s="603" t="s">
        <v>2098</v>
      </c>
      <c r="G197" s="575" t="s">
        <v>1852</v>
      </c>
      <c r="H197" s="575" t="s">
        <v>1853</v>
      </c>
      <c r="I197" s="589">
        <v>3.7866666666666666</v>
      </c>
      <c r="J197" s="589">
        <v>520</v>
      </c>
      <c r="K197" s="590">
        <v>1969.6</v>
      </c>
    </row>
    <row r="198" spans="1:11" ht="14.4" customHeight="1" x14ac:dyDescent="0.3">
      <c r="A198" s="571" t="s">
        <v>485</v>
      </c>
      <c r="B198" s="572" t="s">
        <v>486</v>
      </c>
      <c r="C198" s="575" t="s">
        <v>498</v>
      </c>
      <c r="D198" s="603" t="s">
        <v>756</v>
      </c>
      <c r="E198" s="575" t="s">
        <v>2097</v>
      </c>
      <c r="F198" s="603" t="s">
        <v>2098</v>
      </c>
      <c r="G198" s="575" t="s">
        <v>1951</v>
      </c>
      <c r="H198" s="575" t="s">
        <v>1952</v>
      </c>
      <c r="I198" s="589">
        <v>8.5299999999999994</v>
      </c>
      <c r="J198" s="589">
        <v>1</v>
      </c>
      <c r="K198" s="590">
        <v>8.5299999999999994</v>
      </c>
    </row>
    <row r="199" spans="1:11" ht="14.4" customHeight="1" x14ac:dyDescent="0.3">
      <c r="A199" s="571" t="s">
        <v>485</v>
      </c>
      <c r="B199" s="572" t="s">
        <v>486</v>
      </c>
      <c r="C199" s="575" t="s">
        <v>498</v>
      </c>
      <c r="D199" s="603" t="s">
        <v>756</v>
      </c>
      <c r="E199" s="575" t="s">
        <v>2097</v>
      </c>
      <c r="F199" s="603" t="s">
        <v>2098</v>
      </c>
      <c r="G199" s="575" t="s">
        <v>1953</v>
      </c>
      <c r="H199" s="575" t="s">
        <v>1954</v>
      </c>
      <c r="I199" s="589">
        <v>210.65</v>
      </c>
      <c r="J199" s="589">
        <v>1</v>
      </c>
      <c r="K199" s="590">
        <v>210.65</v>
      </c>
    </row>
    <row r="200" spans="1:11" ht="14.4" customHeight="1" x14ac:dyDescent="0.3">
      <c r="A200" s="571" t="s">
        <v>485</v>
      </c>
      <c r="B200" s="572" t="s">
        <v>486</v>
      </c>
      <c r="C200" s="575" t="s">
        <v>498</v>
      </c>
      <c r="D200" s="603" t="s">
        <v>756</v>
      </c>
      <c r="E200" s="575" t="s">
        <v>2097</v>
      </c>
      <c r="F200" s="603" t="s">
        <v>2098</v>
      </c>
      <c r="G200" s="575" t="s">
        <v>1955</v>
      </c>
      <c r="H200" s="575" t="s">
        <v>1956</v>
      </c>
      <c r="I200" s="589">
        <v>8.08</v>
      </c>
      <c r="J200" s="589">
        <v>1</v>
      </c>
      <c r="K200" s="590">
        <v>8.08</v>
      </c>
    </row>
    <row r="201" spans="1:11" ht="14.4" customHeight="1" x14ac:dyDescent="0.3">
      <c r="A201" s="571" t="s">
        <v>485</v>
      </c>
      <c r="B201" s="572" t="s">
        <v>486</v>
      </c>
      <c r="C201" s="575" t="s">
        <v>498</v>
      </c>
      <c r="D201" s="603" t="s">
        <v>756</v>
      </c>
      <c r="E201" s="575" t="s">
        <v>2097</v>
      </c>
      <c r="F201" s="603" t="s">
        <v>2098</v>
      </c>
      <c r="G201" s="575" t="s">
        <v>1957</v>
      </c>
      <c r="H201" s="575" t="s">
        <v>1958</v>
      </c>
      <c r="I201" s="589">
        <v>12.37</v>
      </c>
      <c r="J201" s="589">
        <v>1</v>
      </c>
      <c r="K201" s="590">
        <v>12.37</v>
      </c>
    </row>
    <row r="202" spans="1:11" ht="14.4" customHeight="1" x14ac:dyDescent="0.3">
      <c r="A202" s="571" t="s">
        <v>485</v>
      </c>
      <c r="B202" s="572" t="s">
        <v>486</v>
      </c>
      <c r="C202" s="575" t="s">
        <v>498</v>
      </c>
      <c r="D202" s="603" t="s">
        <v>756</v>
      </c>
      <c r="E202" s="575" t="s">
        <v>2097</v>
      </c>
      <c r="F202" s="603" t="s">
        <v>2098</v>
      </c>
      <c r="G202" s="575" t="s">
        <v>1623</v>
      </c>
      <c r="H202" s="575" t="s">
        <v>1624</v>
      </c>
      <c r="I202" s="589">
        <v>2.9</v>
      </c>
      <c r="J202" s="589">
        <v>1680</v>
      </c>
      <c r="K202" s="590">
        <v>4850.3999999999996</v>
      </c>
    </row>
    <row r="203" spans="1:11" ht="14.4" customHeight="1" x14ac:dyDescent="0.3">
      <c r="A203" s="571" t="s">
        <v>485</v>
      </c>
      <c r="B203" s="572" t="s">
        <v>486</v>
      </c>
      <c r="C203" s="575" t="s">
        <v>498</v>
      </c>
      <c r="D203" s="603" t="s">
        <v>756</v>
      </c>
      <c r="E203" s="575" t="s">
        <v>2097</v>
      </c>
      <c r="F203" s="603" t="s">
        <v>2098</v>
      </c>
      <c r="G203" s="575" t="s">
        <v>1625</v>
      </c>
      <c r="H203" s="575" t="s">
        <v>1626</v>
      </c>
      <c r="I203" s="589">
        <v>0.88000000000000012</v>
      </c>
      <c r="J203" s="589">
        <v>4300</v>
      </c>
      <c r="K203" s="590">
        <v>3784</v>
      </c>
    </row>
    <row r="204" spans="1:11" ht="14.4" customHeight="1" x14ac:dyDescent="0.3">
      <c r="A204" s="571" t="s">
        <v>485</v>
      </c>
      <c r="B204" s="572" t="s">
        <v>486</v>
      </c>
      <c r="C204" s="575" t="s">
        <v>498</v>
      </c>
      <c r="D204" s="603" t="s">
        <v>756</v>
      </c>
      <c r="E204" s="575" t="s">
        <v>2097</v>
      </c>
      <c r="F204" s="603" t="s">
        <v>2098</v>
      </c>
      <c r="G204" s="575" t="s">
        <v>1627</v>
      </c>
      <c r="H204" s="575" t="s">
        <v>1628</v>
      </c>
      <c r="I204" s="589">
        <v>0.43</v>
      </c>
      <c r="J204" s="589">
        <v>5600</v>
      </c>
      <c r="K204" s="590">
        <v>2452</v>
      </c>
    </row>
    <row r="205" spans="1:11" ht="14.4" customHeight="1" x14ac:dyDescent="0.3">
      <c r="A205" s="571" t="s">
        <v>485</v>
      </c>
      <c r="B205" s="572" t="s">
        <v>486</v>
      </c>
      <c r="C205" s="575" t="s">
        <v>498</v>
      </c>
      <c r="D205" s="603" t="s">
        <v>756</v>
      </c>
      <c r="E205" s="575" t="s">
        <v>2097</v>
      </c>
      <c r="F205" s="603" t="s">
        <v>2098</v>
      </c>
      <c r="G205" s="575" t="s">
        <v>1959</v>
      </c>
      <c r="H205" s="575" t="s">
        <v>1960</v>
      </c>
      <c r="I205" s="589">
        <v>61.212000000000003</v>
      </c>
      <c r="J205" s="589">
        <v>10</v>
      </c>
      <c r="K205" s="590">
        <v>612.11</v>
      </c>
    </row>
    <row r="206" spans="1:11" ht="14.4" customHeight="1" x14ac:dyDescent="0.3">
      <c r="A206" s="571" t="s">
        <v>485</v>
      </c>
      <c r="B206" s="572" t="s">
        <v>486</v>
      </c>
      <c r="C206" s="575" t="s">
        <v>498</v>
      </c>
      <c r="D206" s="603" t="s">
        <v>756</v>
      </c>
      <c r="E206" s="575" t="s">
        <v>2097</v>
      </c>
      <c r="F206" s="603" t="s">
        <v>2098</v>
      </c>
      <c r="G206" s="575" t="s">
        <v>1629</v>
      </c>
      <c r="H206" s="575" t="s">
        <v>1630</v>
      </c>
      <c r="I206" s="589">
        <v>1.1499999999999999</v>
      </c>
      <c r="J206" s="589">
        <v>3000</v>
      </c>
      <c r="K206" s="590">
        <v>3443</v>
      </c>
    </row>
    <row r="207" spans="1:11" ht="14.4" customHeight="1" x14ac:dyDescent="0.3">
      <c r="A207" s="571" t="s">
        <v>485</v>
      </c>
      <c r="B207" s="572" t="s">
        <v>486</v>
      </c>
      <c r="C207" s="575" t="s">
        <v>498</v>
      </c>
      <c r="D207" s="603" t="s">
        <v>756</v>
      </c>
      <c r="E207" s="575" t="s">
        <v>2097</v>
      </c>
      <c r="F207" s="603" t="s">
        <v>2098</v>
      </c>
      <c r="G207" s="575" t="s">
        <v>1866</v>
      </c>
      <c r="H207" s="575" t="s">
        <v>1867</v>
      </c>
      <c r="I207" s="589">
        <v>4.2699999999999996</v>
      </c>
      <c r="J207" s="589">
        <v>240</v>
      </c>
      <c r="K207" s="590">
        <v>1024.8</v>
      </c>
    </row>
    <row r="208" spans="1:11" ht="14.4" customHeight="1" x14ac:dyDescent="0.3">
      <c r="A208" s="571" t="s">
        <v>485</v>
      </c>
      <c r="B208" s="572" t="s">
        <v>486</v>
      </c>
      <c r="C208" s="575" t="s">
        <v>498</v>
      </c>
      <c r="D208" s="603" t="s">
        <v>756</v>
      </c>
      <c r="E208" s="575" t="s">
        <v>2097</v>
      </c>
      <c r="F208" s="603" t="s">
        <v>2098</v>
      </c>
      <c r="G208" s="575" t="s">
        <v>1961</v>
      </c>
      <c r="H208" s="575" t="s">
        <v>1962</v>
      </c>
      <c r="I208" s="589">
        <v>1.33</v>
      </c>
      <c r="J208" s="589">
        <v>1000</v>
      </c>
      <c r="K208" s="590">
        <v>1331</v>
      </c>
    </row>
    <row r="209" spans="1:11" ht="14.4" customHeight="1" x14ac:dyDescent="0.3">
      <c r="A209" s="571" t="s">
        <v>485</v>
      </c>
      <c r="B209" s="572" t="s">
        <v>486</v>
      </c>
      <c r="C209" s="575" t="s">
        <v>498</v>
      </c>
      <c r="D209" s="603" t="s">
        <v>756</v>
      </c>
      <c r="E209" s="575" t="s">
        <v>2097</v>
      </c>
      <c r="F209" s="603" t="s">
        <v>2098</v>
      </c>
      <c r="G209" s="575" t="s">
        <v>1961</v>
      </c>
      <c r="H209" s="575" t="s">
        <v>1963</v>
      </c>
      <c r="I209" s="589">
        <v>1.27</v>
      </c>
      <c r="J209" s="589">
        <v>2000</v>
      </c>
      <c r="K209" s="590">
        <v>2541</v>
      </c>
    </row>
    <row r="210" spans="1:11" ht="14.4" customHeight="1" x14ac:dyDescent="0.3">
      <c r="A210" s="571" t="s">
        <v>485</v>
      </c>
      <c r="B210" s="572" t="s">
        <v>486</v>
      </c>
      <c r="C210" s="575" t="s">
        <v>498</v>
      </c>
      <c r="D210" s="603" t="s">
        <v>756</v>
      </c>
      <c r="E210" s="575" t="s">
        <v>2097</v>
      </c>
      <c r="F210" s="603" t="s">
        <v>2098</v>
      </c>
      <c r="G210" s="575" t="s">
        <v>1964</v>
      </c>
      <c r="H210" s="575" t="s">
        <v>1965</v>
      </c>
      <c r="I210" s="589">
        <v>8.68</v>
      </c>
      <c r="J210" s="589">
        <v>200</v>
      </c>
      <c r="K210" s="590">
        <v>1735.35</v>
      </c>
    </row>
    <row r="211" spans="1:11" ht="14.4" customHeight="1" x14ac:dyDescent="0.3">
      <c r="A211" s="571" t="s">
        <v>485</v>
      </c>
      <c r="B211" s="572" t="s">
        <v>486</v>
      </c>
      <c r="C211" s="575" t="s">
        <v>498</v>
      </c>
      <c r="D211" s="603" t="s">
        <v>756</v>
      </c>
      <c r="E211" s="575" t="s">
        <v>2097</v>
      </c>
      <c r="F211" s="603" t="s">
        <v>2098</v>
      </c>
      <c r="G211" s="575" t="s">
        <v>1966</v>
      </c>
      <c r="H211" s="575" t="s">
        <v>1967</v>
      </c>
      <c r="I211" s="589">
        <v>449.995</v>
      </c>
      <c r="J211" s="589">
        <v>3</v>
      </c>
      <c r="K211" s="590">
        <v>1349.99</v>
      </c>
    </row>
    <row r="212" spans="1:11" ht="14.4" customHeight="1" x14ac:dyDescent="0.3">
      <c r="A212" s="571" t="s">
        <v>485</v>
      </c>
      <c r="B212" s="572" t="s">
        <v>486</v>
      </c>
      <c r="C212" s="575" t="s">
        <v>498</v>
      </c>
      <c r="D212" s="603" t="s">
        <v>756</v>
      </c>
      <c r="E212" s="575" t="s">
        <v>2097</v>
      </c>
      <c r="F212" s="603" t="s">
        <v>2098</v>
      </c>
      <c r="G212" s="575" t="s">
        <v>1968</v>
      </c>
      <c r="H212" s="575" t="s">
        <v>1969</v>
      </c>
      <c r="I212" s="589">
        <v>13.02</v>
      </c>
      <c r="J212" s="589">
        <v>1</v>
      </c>
      <c r="K212" s="590">
        <v>13.02</v>
      </c>
    </row>
    <row r="213" spans="1:11" ht="14.4" customHeight="1" x14ac:dyDescent="0.3">
      <c r="A213" s="571" t="s">
        <v>485</v>
      </c>
      <c r="B213" s="572" t="s">
        <v>486</v>
      </c>
      <c r="C213" s="575" t="s">
        <v>498</v>
      </c>
      <c r="D213" s="603" t="s">
        <v>756</v>
      </c>
      <c r="E213" s="575" t="s">
        <v>2097</v>
      </c>
      <c r="F213" s="603" t="s">
        <v>2098</v>
      </c>
      <c r="G213" s="575" t="s">
        <v>1631</v>
      </c>
      <c r="H213" s="575" t="s">
        <v>1632</v>
      </c>
      <c r="I213" s="589">
        <v>1.17</v>
      </c>
      <c r="J213" s="589">
        <v>3900</v>
      </c>
      <c r="K213" s="590">
        <v>4563</v>
      </c>
    </row>
    <row r="214" spans="1:11" ht="14.4" customHeight="1" x14ac:dyDescent="0.3">
      <c r="A214" s="571" t="s">
        <v>485</v>
      </c>
      <c r="B214" s="572" t="s">
        <v>486</v>
      </c>
      <c r="C214" s="575" t="s">
        <v>498</v>
      </c>
      <c r="D214" s="603" t="s">
        <v>756</v>
      </c>
      <c r="E214" s="575" t="s">
        <v>2097</v>
      </c>
      <c r="F214" s="603" t="s">
        <v>2098</v>
      </c>
      <c r="G214" s="575" t="s">
        <v>1970</v>
      </c>
      <c r="H214" s="575" t="s">
        <v>1971</v>
      </c>
      <c r="I214" s="589">
        <v>19.805</v>
      </c>
      <c r="J214" s="589">
        <v>37</v>
      </c>
      <c r="K214" s="590">
        <v>732.89999999999986</v>
      </c>
    </row>
    <row r="215" spans="1:11" ht="14.4" customHeight="1" x14ac:dyDescent="0.3">
      <c r="A215" s="571" t="s">
        <v>485</v>
      </c>
      <c r="B215" s="572" t="s">
        <v>486</v>
      </c>
      <c r="C215" s="575" t="s">
        <v>498</v>
      </c>
      <c r="D215" s="603" t="s">
        <v>756</v>
      </c>
      <c r="E215" s="575" t="s">
        <v>2097</v>
      </c>
      <c r="F215" s="603" t="s">
        <v>2098</v>
      </c>
      <c r="G215" s="575" t="s">
        <v>1633</v>
      </c>
      <c r="H215" s="575" t="s">
        <v>1634</v>
      </c>
      <c r="I215" s="589">
        <v>26.164285714285715</v>
      </c>
      <c r="J215" s="589">
        <v>17</v>
      </c>
      <c r="K215" s="590">
        <v>444.81</v>
      </c>
    </row>
    <row r="216" spans="1:11" ht="14.4" customHeight="1" x14ac:dyDescent="0.3">
      <c r="A216" s="571" t="s">
        <v>485</v>
      </c>
      <c r="B216" s="572" t="s">
        <v>486</v>
      </c>
      <c r="C216" s="575" t="s">
        <v>498</v>
      </c>
      <c r="D216" s="603" t="s">
        <v>756</v>
      </c>
      <c r="E216" s="575" t="s">
        <v>2097</v>
      </c>
      <c r="F216" s="603" t="s">
        <v>2098</v>
      </c>
      <c r="G216" s="575" t="s">
        <v>1635</v>
      </c>
      <c r="H216" s="575" t="s">
        <v>1636</v>
      </c>
      <c r="I216" s="589">
        <v>9.1199999999999992</v>
      </c>
      <c r="J216" s="589">
        <v>80</v>
      </c>
      <c r="K216" s="590">
        <v>729.4</v>
      </c>
    </row>
    <row r="217" spans="1:11" ht="14.4" customHeight="1" x14ac:dyDescent="0.3">
      <c r="A217" s="571" t="s">
        <v>485</v>
      </c>
      <c r="B217" s="572" t="s">
        <v>486</v>
      </c>
      <c r="C217" s="575" t="s">
        <v>498</v>
      </c>
      <c r="D217" s="603" t="s">
        <v>756</v>
      </c>
      <c r="E217" s="575" t="s">
        <v>2097</v>
      </c>
      <c r="F217" s="603" t="s">
        <v>2098</v>
      </c>
      <c r="G217" s="575" t="s">
        <v>1637</v>
      </c>
      <c r="H217" s="575" t="s">
        <v>1638</v>
      </c>
      <c r="I217" s="589">
        <v>0.85499999999999998</v>
      </c>
      <c r="J217" s="589">
        <v>300</v>
      </c>
      <c r="K217" s="590">
        <v>256.5</v>
      </c>
    </row>
    <row r="218" spans="1:11" ht="14.4" customHeight="1" x14ac:dyDescent="0.3">
      <c r="A218" s="571" t="s">
        <v>485</v>
      </c>
      <c r="B218" s="572" t="s">
        <v>486</v>
      </c>
      <c r="C218" s="575" t="s">
        <v>498</v>
      </c>
      <c r="D218" s="603" t="s">
        <v>756</v>
      </c>
      <c r="E218" s="575" t="s">
        <v>2097</v>
      </c>
      <c r="F218" s="603" t="s">
        <v>2098</v>
      </c>
      <c r="G218" s="575" t="s">
        <v>1637</v>
      </c>
      <c r="H218" s="575" t="s">
        <v>1972</v>
      </c>
      <c r="I218" s="589">
        <v>0.85599999999999987</v>
      </c>
      <c r="J218" s="589">
        <v>600</v>
      </c>
      <c r="K218" s="590">
        <v>514</v>
      </c>
    </row>
    <row r="219" spans="1:11" ht="14.4" customHeight="1" x14ac:dyDescent="0.3">
      <c r="A219" s="571" t="s">
        <v>485</v>
      </c>
      <c r="B219" s="572" t="s">
        <v>486</v>
      </c>
      <c r="C219" s="575" t="s">
        <v>498</v>
      </c>
      <c r="D219" s="603" t="s">
        <v>756</v>
      </c>
      <c r="E219" s="575" t="s">
        <v>2097</v>
      </c>
      <c r="F219" s="603" t="s">
        <v>2098</v>
      </c>
      <c r="G219" s="575" t="s">
        <v>1639</v>
      </c>
      <c r="H219" s="575" t="s">
        <v>1640</v>
      </c>
      <c r="I219" s="589">
        <v>1.5149999999999999</v>
      </c>
      <c r="J219" s="589">
        <v>500</v>
      </c>
      <c r="K219" s="590">
        <v>758.5</v>
      </c>
    </row>
    <row r="220" spans="1:11" ht="14.4" customHeight="1" x14ac:dyDescent="0.3">
      <c r="A220" s="571" t="s">
        <v>485</v>
      </c>
      <c r="B220" s="572" t="s">
        <v>486</v>
      </c>
      <c r="C220" s="575" t="s">
        <v>498</v>
      </c>
      <c r="D220" s="603" t="s">
        <v>756</v>
      </c>
      <c r="E220" s="575" t="s">
        <v>2097</v>
      </c>
      <c r="F220" s="603" t="s">
        <v>2098</v>
      </c>
      <c r="G220" s="575" t="s">
        <v>1973</v>
      </c>
      <c r="H220" s="575" t="s">
        <v>1974</v>
      </c>
      <c r="I220" s="589">
        <v>2.0649999999999999</v>
      </c>
      <c r="J220" s="589">
        <v>250</v>
      </c>
      <c r="K220" s="590">
        <v>516</v>
      </c>
    </row>
    <row r="221" spans="1:11" ht="14.4" customHeight="1" x14ac:dyDescent="0.3">
      <c r="A221" s="571" t="s">
        <v>485</v>
      </c>
      <c r="B221" s="572" t="s">
        <v>486</v>
      </c>
      <c r="C221" s="575" t="s">
        <v>498</v>
      </c>
      <c r="D221" s="603" t="s">
        <v>756</v>
      </c>
      <c r="E221" s="575" t="s">
        <v>2097</v>
      </c>
      <c r="F221" s="603" t="s">
        <v>2098</v>
      </c>
      <c r="G221" s="575" t="s">
        <v>1870</v>
      </c>
      <c r="H221" s="575" t="s">
        <v>1871</v>
      </c>
      <c r="I221" s="589">
        <v>64</v>
      </c>
      <c r="J221" s="589">
        <v>10</v>
      </c>
      <c r="K221" s="590">
        <v>639.99</v>
      </c>
    </row>
    <row r="222" spans="1:11" ht="14.4" customHeight="1" x14ac:dyDescent="0.3">
      <c r="A222" s="571" t="s">
        <v>485</v>
      </c>
      <c r="B222" s="572" t="s">
        <v>486</v>
      </c>
      <c r="C222" s="575" t="s">
        <v>498</v>
      </c>
      <c r="D222" s="603" t="s">
        <v>756</v>
      </c>
      <c r="E222" s="575" t="s">
        <v>2097</v>
      </c>
      <c r="F222" s="603" t="s">
        <v>2098</v>
      </c>
      <c r="G222" s="575" t="s">
        <v>1878</v>
      </c>
      <c r="H222" s="575" t="s">
        <v>1879</v>
      </c>
      <c r="I222" s="589">
        <v>53.77</v>
      </c>
      <c r="J222" s="589">
        <v>12</v>
      </c>
      <c r="K222" s="590">
        <v>645.29</v>
      </c>
    </row>
    <row r="223" spans="1:11" ht="14.4" customHeight="1" x14ac:dyDescent="0.3">
      <c r="A223" s="571" t="s">
        <v>485</v>
      </c>
      <c r="B223" s="572" t="s">
        <v>486</v>
      </c>
      <c r="C223" s="575" t="s">
        <v>498</v>
      </c>
      <c r="D223" s="603" t="s">
        <v>756</v>
      </c>
      <c r="E223" s="575" t="s">
        <v>2097</v>
      </c>
      <c r="F223" s="603" t="s">
        <v>2098</v>
      </c>
      <c r="G223" s="575" t="s">
        <v>1975</v>
      </c>
      <c r="H223" s="575" t="s">
        <v>1976</v>
      </c>
      <c r="I223" s="589">
        <v>96.2</v>
      </c>
      <c r="J223" s="589">
        <v>5</v>
      </c>
      <c r="K223" s="590">
        <v>481</v>
      </c>
    </row>
    <row r="224" spans="1:11" ht="14.4" customHeight="1" x14ac:dyDescent="0.3">
      <c r="A224" s="571" t="s">
        <v>485</v>
      </c>
      <c r="B224" s="572" t="s">
        <v>486</v>
      </c>
      <c r="C224" s="575" t="s">
        <v>498</v>
      </c>
      <c r="D224" s="603" t="s">
        <v>756</v>
      </c>
      <c r="E224" s="575" t="s">
        <v>2097</v>
      </c>
      <c r="F224" s="603" t="s">
        <v>2098</v>
      </c>
      <c r="G224" s="575" t="s">
        <v>1975</v>
      </c>
      <c r="H224" s="575" t="s">
        <v>1977</v>
      </c>
      <c r="I224" s="589">
        <v>96.19</v>
      </c>
      <c r="J224" s="589">
        <v>4</v>
      </c>
      <c r="K224" s="590">
        <v>384.76</v>
      </c>
    </row>
    <row r="225" spans="1:11" ht="14.4" customHeight="1" x14ac:dyDescent="0.3">
      <c r="A225" s="571" t="s">
        <v>485</v>
      </c>
      <c r="B225" s="572" t="s">
        <v>486</v>
      </c>
      <c r="C225" s="575" t="s">
        <v>498</v>
      </c>
      <c r="D225" s="603" t="s">
        <v>756</v>
      </c>
      <c r="E225" s="575" t="s">
        <v>2097</v>
      </c>
      <c r="F225" s="603" t="s">
        <v>2098</v>
      </c>
      <c r="G225" s="575" t="s">
        <v>1978</v>
      </c>
      <c r="H225" s="575" t="s">
        <v>1979</v>
      </c>
      <c r="I225" s="589">
        <v>10.15</v>
      </c>
      <c r="J225" s="589">
        <v>300</v>
      </c>
      <c r="K225" s="590">
        <v>3046.35</v>
      </c>
    </row>
    <row r="226" spans="1:11" ht="14.4" customHeight="1" x14ac:dyDescent="0.3">
      <c r="A226" s="571" t="s">
        <v>485</v>
      </c>
      <c r="B226" s="572" t="s">
        <v>486</v>
      </c>
      <c r="C226" s="575" t="s">
        <v>498</v>
      </c>
      <c r="D226" s="603" t="s">
        <v>756</v>
      </c>
      <c r="E226" s="575" t="s">
        <v>2097</v>
      </c>
      <c r="F226" s="603" t="s">
        <v>2098</v>
      </c>
      <c r="G226" s="575" t="s">
        <v>1980</v>
      </c>
      <c r="H226" s="575" t="s">
        <v>1981</v>
      </c>
      <c r="I226" s="589">
        <v>40.340000000000003</v>
      </c>
      <c r="J226" s="589">
        <v>40</v>
      </c>
      <c r="K226" s="590">
        <v>1613.56</v>
      </c>
    </row>
    <row r="227" spans="1:11" ht="14.4" customHeight="1" x14ac:dyDescent="0.3">
      <c r="A227" s="571" t="s">
        <v>485</v>
      </c>
      <c r="B227" s="572" t="s">
        <v>486</v>
      </c>
      <c r="C227" s="575" t="s">
        <v>498</v>
      </c>
      <c r="D227" s="603" t="s">
        <v>756</v>
      </c>
      <c r="E227" s="575" t="s">
        <v>2097</v>
      </c>
      <c r="F227" s="603" t="s">
        <v>2098</v>
      </c>
      <c r="G227" s="575" t="s">
        <v>1980</v>
      </c>
      <c r="H227" s="575" t="s">
        <v>1982</v>
      </c>
      <c r="I227" s="589">
        <v>40.340000000000003</v>
      </c>
      <c r="J227" s="589">
        <v>30</v>
      </c>
      <c r="K227" s="590">
        <v>1210.17</v>
      </c>
    </row>
    <row r="228" spans="1:11" ht="14.4" customHeight="1" x14ac:dyDescent="0.3">
      <c r="A228" s="571" t="s">
        <v>485</v>
      </c>
      <c r="B228" s="572" t="s">
        <v>486</v>
      </c>
      <c r="C228" s="575" t="s">
        <v>498</v>
      </c>
      <c r="D228" s="603" t="s">
        <v>756</v>
      </c>
      <c r="E228" s="575" t="s">
        <v>2097</v>
      </c>
      <c r="F228" s="603" t="s">
        <v>2098</v>
      </c>
      <c r="G228" s="575" t="s">
        <v>1645</v>
      </c>
      <c r="H228" s="575" t="s">
        <v>1646</v>
      </c>
      <c r="I228" s="589">
        <v>5.1779999999999999</v>
      </c>
      <c r="J228" s="589">
        <v>210</v>
      </c>
      <c r="K228" s="590">
        <v>1086.5999999999999</v>
      </c>
    </row>
    <row r="229" spans="1:11" ht="14.4" customHeight="1" x14ac:dyDescent="0.3">
      <c r="A229" s="571" t="s">
        <v>485</v>
      </c>
      <c r="B229" s="572" t="s">
        <v>486</v>
      </c>
      <c r="C229" s="575" t="s">
        <v>498</v>
      </c>
      <c r="D229" s="603" t="s">
        <v>756</v>
      </c>
      <c r="E229" s="575" t="s">
        <v>2097</v>
      </c>
      <c r="F229" s="603" t="s">
        <v>2098</v>
      </c>
      <c r="G229" s="575" t="s">
        <v>1880</v>
      </c>
      <c r="H229" s="575" t="s">
        <v>1881</v>
      </c>
      <c r="I229" s="589">
        <v>9.7774999999999999</v>
      </c>
      <c r="J229" s="589">
        <v>180</v>
      </c>
      <c r="K229" s="590">
        <v>1759.5</v>
      </c>
    </row>
    <row r="230" spans="1:11" ht="14.4" customHeight="1" x14ac:dyDescent="0.3">
      <c r="A230" s="571" t="s">
        <v>485</v>
      </c>
      <c r="B230" s="572" t="s">
        <v>486</v>
      </c>
      <c r="C230" s="575" t="s">
        <v>498</v>
      </c>
      <c r="D230" s="603" t="s">
        <v>756</v>
      </c>
      <c r="E230" s="575" t="s">
        <v>2097</v>
      </c>
      <c r="F230" s="603" t="s">
        <v>2098</v>
      </c>
      <c r="G230" s="575" t="s">
        <v>1647</v>
      </c>
      <c r="H230" s="575" t="s">
        <v>1648</v>
      </c>
      <c r="I230" s="589">
        <v>2.8774999999999995</v>
      </c>
      <c r="J230" s="589">
        <v>350</v>
      </c>
      <c r="K230" s="590">
        <v>1006.25</v>
      </c>
    </row>
    <row r="231" spans="1:11" ht="14.4" customHeight="1" x14ac:dyDescent="0.3">
      <c r="A231" s="571" t="s">
        <v>485</v>
      </c>
      <c r="B231" s="572" t="s">
        <v>486</v>
      </c>
      <c r="C231" s="575" t="s">
        <v>498</v>
      </c>
      <c r="D231" s="603" t="s">
        <v>756</v>
      </c>
      <c r="E231" s="575" t="s">
        <v>2097</v>
      </c>
      <c r="F231" s="603" t="s">
        <v>2098</v>
      </c>
      <c r="G231" s="575" t="s">
        <v>1983</v>
      </c>
      <c r="H231" s="575" t="s">
        <v>1984</v>
      </c>
      <c r="I231" s="589">
        <v>0.31</v>
      </c>
      <c r="J231" s="589">
        <v>5</v>
      </c>
      <c r="K231" s="590">
        <v>1.55</v>
      </c>
    </row>
    <row r="232" spans="1:11" ht="14.4" customHeight="1" x14ac:dyDescent="0.3">
      <c r="A232" s="571" t="s">
        <v>485</v>
      </c>
      <c r="B232" s="572" t="s">
        <v>486</v>
      </c>
      <c r="C232" s="575" t="s">
        <v>498</v>
      </c>
      <c r="D232" s="603" t="s">
        <v>756</v>
      </c>
      <c r="E232" s="575" t="s">
        <v>2097</v>
      </c>
      <c r="F232" s="603" t="s">
        <v>2098</v>
      </c>
      <c r="G232" s="575" t="s">
        <v>1985</v>
      </c>
      <c r="H232" s="575" t="s">
        <v>1986</v>
      </c>
      <c r="I232" s="589">
        <v>6.59</v>
      </c>
      <c r="J232" s="589">
        <v>1</v>
      </c>
      <c r="K232" s="590">
        <v>6.59</v>
      </c>
    </row>
    <row r="233" spans="1:11" ht="14.4" customHeight="1" x14ac:dyDescent="0.3">
      <c r="A233" s="571" t="s">
        <v>485</v>
      </c>
      <c r="B233" s="572" t="s">
        <v>486</v>
      </c>
      <c r="C233" s="575" t="s">
        <v>498</v>
      </c>
      <c r="D233" s="603" t="s">
        <v>756</v>
      </c>
      <c r="E233" s="575" t="s">
        <v>2097</v>
      </c>
      <c r="F233" s="603" t="s">
        <v>2098</v>
      </c>
      <c r="G233" s="575" t="s">
        <v>1987</v>
      </c>
      <c r="H233" s="575" t="s">
        <v>1988</v>
      </c>
      <c r="I233" s="589">
        <v>7.78</v>
      </c>
      <c r="J233" s="589">
        <v>1</v>
      </c>
      <c r="K233" s="590">
        <v>7.78</v>
      </c>
    </row>
    <row r="234" spans="1:11" ht="14.4" customHeight="1" x14ac:dyDescent="0.3">
      <c r="A234" s="571" t="s">
        <v>485</v>
      </c>
      <c r="B234" s="572" t="s">
        <v>486</v>
      </c>
      <c r="C234" s="575" t="s">
        <v>498</v>
      </c>
      <c r="D234" s="603" t="s">
        <v>756</v>
      </c>
      <c r="E234" s="575" t="s">
        <v>2097</v>
      </c>
      <c r="F234" s="603" t="s">
        <v>2098</v>
      </c>
      <c r="G234" s="575" t="s">
        <v>1649</v>
      </c>
      <c r="H234" s="575" t="s">
        <v>1650</v>
      </c>
      <c r="I234" s="589">
        <v>3.9900000000000007</v>
      </c>
      <c r="J234" s="589">
        <v>324</v>
      </c>
      <c r="K234" s="590">
        <v>1293.75</v>
      </c>
    </row>
    <row r="235" spans="1:11" ht="14.4" customHeight="1" x14ac:dyDescent="0.3">
      <c r="A235" s="571" t="s">
        <v>485</v>
      </c>
      <c r="B235" s="572" t="s">
        <v>486</v>
      </c>
      <c r="C235" s="575" t="s">
        <v>498</v>
      </c>
      <c r="D235" s="603" t="s">
        <v>756</v>
      </c>
      <c r="E235" s="575" t="s">
        <v>2097</v>
      </c>
      <c r="F235" s="603" t="s">
        <v>2098</v>
      </c>
      <c r="G235" s="575" t="s">
        <v>1989</v>
      </c>
      <c r="H235" s="575" t="s">
        <v>1990</v>
      </c>
      <c r="I235" s="589">
        <v>749.27</v>
      </c>
      <c r="J235" s="589">
        <v>15</v>
      </c>
      <c r="K235" s="590">
        <v>11239.02</v>
      </c>
    </row>
    <row r="236" spans="1:11" ht="14.4" customHeight="1" x14ac:dyDescent="0.3">
      <c r="A236" s="571" t="s">
        <v>485</v>
      </c>
      <c r="B236" s="572" t="s">
        <v>486</v>
      </c>
      <c r="C236" s="575" t="s">
        <v>498</v>
      </c>
      <c r="D236" s="603" t="s">
        <v>756</v>
      </c>
      <c r="E236" s="575" t="s">
        <v>2097</v>
      </c>
      <c r="F236" s="603" t="s">
        <v>2098</v>
      </c>
      <c r="G236" s="575" t="s">
        <v>1991</v>
      </c>
      <c r="H236" s="575" t="s">
        <v>1992</v>
      </c>
      <c r="I236" s="589">
        <v>10.06</v>
      </c>
      <c r="J236" s="589">
        <v>2</v>
      </c>
      <c r="K236" s="590">
        <v>20.12</v>
      </c>
    </row>
    <row r="237" spans="1:11" ht="14.4" customHeight="1" x14ac:dyDescent="0.3">
      <c r="A237" s="571" t="s">
        <v>485</v>
      </c>
      <c r="B237" s="572" t="s">
        <v>486</v>
      </c>
      <c r="C237" s="575" t="s">
        <v>498</v>
      </c>
      <c r="D237" s="603" t="s">
        <v>756</v>
      </c>
      <c r="E237" s="575" t="s">
        <v>2097</v>
      </c>
      <c r="F237" s="603" t="s">
        <v>2098</v>
      </c>
      <c r="G237" s="575" t="s">
        <v>1651</v>
      </c>
      <c r="H237" s="575" t="s">
        <v>1652</v>
      </c>
      <c r="I237" s="589">
        <v>3.45</v>
      </c>
      <c r="J237" s="589">
        <v>210</v>
      </c>
      <c r="K237" s="590">
        <v>724.5</v>
      </c>
    </row>
    <row r="238" spans="1:11" ht="14.4" customHeight="1" x14ac:dyDescent="0.3">
      <c r="A238" s="571" t="s">
        <v>485</v>
      </c>
      <c r="B238" s="572" t="s">
        <v>486</v>
      </c>
      <c r="C238" s="575" t="s">
        <v>498</v>
      </c>
      <c r="D238" s="603" t="s">
        <v>756</v>
      </c>
      <c r="E238" s="575" t="s">
        <v>2097</v>
      </c>
      <c r="F238" s="603" t="s">
        <v>2098</v>
      </c>
      <c r="G238" s="575" t="s">
        <v>1993</v>
      </c>
      <c r="H238" s="575" t="s">
        <v>1994</v>
      </c>
      <c r="I238" s="589">
        <v>713.6</v>
      </c>
      <c r="J238" s="589">
        <v>20</v>
      </c>
      <c r="K238" s="590">
        <v>14271.95</v>
      </c>
    </row>
    <row r="239" spans="1:11" ht="14.4" customHeight="1" x14ac:dyDescent="0.3">
      <c r="A239" s="571" t="s">
        <v>485</v>
      </c>
      <c r="B239" s="572" t="s">
        <v>486</v>
      </c>
      <c r="C239" s="575" t="s">
        <v>498</v>
      </c>
      <c r="D239" s="603" t="s">
        <v>756</v>
      </c>
      <c r="E239" s="575" t="s">
        <v>2097</v>
      </c>
      <c r="F239" s="603" t="s">
        <v>2098</v>
      </c>
      <c r="G239" s="575" t="s">
        <v>1995</v>
      </c>
      <c r="H239" s="575" t="s">
        <v>1996</v>
      </c>
      <c r="I239" s="589">
        <v>927.67</v>
      </c>
      <c r="J239" s="589">
        <v>20</v>
      </c>
      <c r="K239" s="590">
        <v>18553.41</v>
      </c>
    </row>
    <row r="240" spans="1:11" ht="14.4" customHeight="1" x14ac:dyDescent="0.3">
      <c r="A240" s="571" t="s">
        <v>485</v>
      </c>
      <c r="B240" s="572" t="s">
        <v>486</v>
      </c>
      <c r="C240" s="575" t="s">
        <v>498</v>
      </c>
      <c r="D240" s="603" t="s">
        <v>756</v>
      </c>
      <c r="E240" s="575" t="s">
        <v>2097</v>
      </c>
      <c r="F240" s="603" t="s">
        <v>2098</v>
      </c>
      <c r="G240" s="575" t="s">
        <v>1997</v>
      </c>
      <c r="H240" s="575" t="s">
        <v>1998</v>
      </c>
      <c r="I240" s="589">
        <v>1106.06</v>
      </c>
      <c r="J240" s="589">
        <v>20</v>
      </c>
      <c r="K240" s="590">
        <v>22121.22</v>
      </c>
    </row>
    <row r="241" spans="1:11" ht="14.4" customHeight="1" x14ac:dyDescent="0.3">
      <c r="A241" s="571" t="s">
        <v>485</v>
      </c>
      <c r="B241" s="572" t="s">
        <v>486</v>
      </c>
      <c r="C241" s="575" t="s">
        <v>498</v>
      </c>
      <c r="D241" s="603" t="s">
        <v>756</v>
      </c>
      <c r="E241" s="575" t="s">
        <v>2097</v>
      </c>
      <c r="F241" s="603" t="s">
        <v>2098</v>
      </c>
      <c r="G241" s="575" t="s">
        <v>1999</v>
      </c>
      <c r="H241" s="575" t="s">
        <v>2000</v>
      </c>
      <c r="I241" s="589">
        <v>10.57</v>
      </c>
      <c r="J241" s="589">
        <v>1</v>
      </c>
      <c r="K241" s="590">
        <v>10.57</v>
      </c>
    </row>
    <row r="242" spans="1:11" ht="14.4" customHeight="1" x14ac:dyDescent="0.3">
      <c r="A242" s="571" t="s">
        <v>485</v>
      </c>
      <c r="B242" s="572" t="s">
        <v>486</v>
      </c>
      <c r="C242" s="575" t="s">
        <v>498</v>
      </c>
      <c r="D242" s="603" t="s">
        <v>756</v>
      </c>
      <c r="E242" s="575" t="s">
        <v>2097</v>
      </c>
      <c r="F242" s="603" t="s">
        <v>2098</v>
      </c>
      <c r="G242" s="575" t="s">
        <v>2001</v>
      </c>
      <c r="H242" s="575" t="s">
        <v>2002</v>
      </c>
      <c r="I242" s="589">
        <v>11.59</v>
      </c>
      <c r="J242" s="589">
        <v>1</v>
      </c>
      <c r="K242" s="590">
        <v>11.59</v>
      </c>
    </row>
    <row r="243" spans="1:11" ht="14.4" customHeight="1" x14ac:dyDescent="0.3">
      <c r="A243" s="571" t="s">
        <v>485</v>
      </c>
      <c r="B243" s="572" t="s">
        <v>486</v>
      </c>
      <c r="C243" s="575" t="s">
        <v>498</v>
      </c>
      <c r="D243" s="603" t="s">
        <v>756</v>
      </c>
      <c r="E243" s="575" t="s">
        <v>2097</v>
      </c>
      <c r="F243" s="603" t="s">
        <v>2098</v>
      </c>
      <c r="G243" s="575" t="s">
        <v>2003</v>
      </c>
      <c r="H243" s="575" t="s">
        <v>2004</v>
      </c>
      <c r="I243" s="589">
        <v>8.52</v>
      </c>
      <c r="J243" s="589">
        <v>2</v>
      </c>
      <c r="K243" s="590">
        <v>17.04</v>
      </c>
    </row>
    <row r="244" spans="1:11" ht="14.4" customHeight="1" x14ac:dyDescent="0.3">
      <c r="A244" s="571" t="s">
        <v>485</v>
      </c>
      <c r="B244" s="572" t="s">
        <v>486</v>
      </c>
      <c r="C244" s="575" t="s">
        <v>498</v>
      </c>
      <c r="D244" s="603" t="s">
        <v>756</v>
      </c>
      <c r="E244" s="575" t="s">
        <v>2097</v>
      </c>
      <c r="F244" s="603" t="s">
        <v>2098</v>
      </c>
      <c r="G244" s="575" t="s">
        <v>2005</v>
      </c>
      <c r="H244" s="575" t="s">
        <v>2006</v>
      </c>
      <c r="I244" s="589">
        <v>2.5750000000000002</v>
      </c>
      <c r="J244" s="589">
        <v>3</v>
      </c>
      <c r="K244" s="590">
        <v>7.7200000000000006</v>
      </c>
    </row>
    <row r="245" spans="1:11" ht="14.4" customHeight="1" x14ac:dyDescent="0.3">
      <c r="A245" s="571" t="s">
        <v>485</v>
      </c>
      <c r="B245" s="572" t="s">
        <v>486</v>
      </c>
      <c r="C245" s="575" t="s">
        <v>498</v>
      </c>
      <c r="D245" s="603" t="s">
        <v>756</v>
      </c>
      <c r="E245" s="575" t="s">
        <v>2097</v>
      </c>
      <c r="F245" s="603" t="s">
        <v>2098</v>
      </c>
      <c r="G245" s="575" t="s">
        <v>2007</v>
      </c>
      <c r="H245" s="575" t="s">
        <v>2008</v>
      </c>
      <c r="I245" s="589">
        <v>5.27</v>
      </c>
      <c r="J245" s="589">
        <v>50</v>
      </c>
      <c r="K245" s="590">
        <v>263.5</v>
      </c>
    </row>
    <row r="246" spans="1:11" ht="14.4" customHeight="1" x14ac:dyDescent="0.3">
      <c r="A246" s="571" t="s">
        <v>485</v>
      </c>
      <c r="B246" s="572" t="s">
        <v>486</v>
      </c>
      <c r="C246" s="575" t="s">
        <v>498</v>
      </c>
      <c r="D246" s="603" t="s">
        <v>756</v>
      </c>
      <c r="E246" s="575" t="s">
        <v>2097</v>
      </c>
      <c r="F246" s="603" t="s">
        <v>2098</v>
      </c>
      <c r="G246" s="575" t="s">
        <v>2009</v>
      </c>
      <c r="H246" s="575" t="s">
        <v>2010</v>
      </c>
      <c r="I246" s="589">
        <v>2.76</v>
      </c>
      <c r="J246" s="589">
        <v>20</v>
      </c>
      <c r="K246" s="590">
        <v>55.2</v>
      </c>
    </row>
    <row r="247" spans="1:11" ht="14.4" customHeight="1" x14ac:dyDescent="0.3">
      <c r="A247" s="571" t="s">
        <v>485</v>
      </c>
      <c r="B247" s="572" t="s">
        <v>486</v>
      </c>
      <c r="C247" s="575" t="s">
        <v>498</v>
      </c>
      <c r="D247" s="603" t="s">
        <v>756</v>
      </c>
      <c r="E247" s="575" t="s">
        <v>2097</v>
      </c>
      <c r="F247" s="603" t="s">
        <v>2098</v>
      </c>
      <c r="G247" s="575" t="s">
        <v>1657</v>
      </c>
      <c r="H247" s="575" t="s">
        <v>1658</v>
      </c>
      <c r="I247" s="589">
        <v>16.329999999999998</v>
      </c>
      <c r="J247" s="589">
        <v>90</v>
      </c>
      <c r="K247" s="590">
        <v>1469.6999999999998</v>
      </c>
    </row>
    <row r="248" spans="1:11" ht="14.4" customHeight="1" x14ac:dyDescent="0.3">
      <c r="A248" s="571" t="s">
        <v>485</v>
      </c>
      <c r="B248" s="572" t="s">
        <v>486</v>
      </c>
      <c r="C248" s="575" t="s">
        <v>498</v>
      </c>
      <c r="D248" s="603" t="s">
        <v>756</v>
      </c>
      <c r="E248" s="575" t="s">
        <v>2097</v>
      </c>
      <c r="F248" s="603" t="s">
        <v>2098</v>
      </c>
      <c r="G248" s="575" t="s">
        <v>2011</v>
      </c>
      <c r="H248" s="575" t="s">
        <v>2012</v>
      </c>
      <c r="I248" s="589">
        <v>0.56999999999999995</v>
      </c>
      <c r="J248" s="589">
        <v>200</v>
      </c>
      <c r="K248" s="590">
        <v>113.8</v>
      </c>
    </row>
    <row r="249" spans="1:11" ht="14.4" customHeight="1" x14ac:dyDescent="0.3">
      <c r="A249" s="571" t="s">
        <v>485</v>
      </c>
      <c r="B249" s="572" t="s">
        <v>486</v>
      </c>
      <c r="C249" s="575" t="s">
        <v>498</v>
      </c>
      <c r="D249" s="603" t="s">
        <v>756</v>
      </c>
      <c r="E249" s="575" t="s">
        <v>2097</v>
      </c>
      <c r="F249" s="603" t="s">
        <v>2098</v>
      </c>
      <c r="G249" s="575" t="s">
        <v>2013</v>
      </c>
      <c r="H249" s="575" t="s">
        <v>2014</v>
      </c>
      <c r="I249" s="589">
        <v>609.88</v>
      </c>
      <c r="J249" s="589">
        <v>10</v>
      </c>
      <c r="K249" s="590">
        <v>6098.76</v>
      </c>
    </row>
    <row r="250" spans="1:11" ht="14.4" customHeight="1" x14ac:dyDescent="0.3">
      <c r="A250" s="571" t="s">
        <v>485</v>
      </c>
      <c r="B250" s="572" t="s">
        <v>486</v>
      </c>
      <c r="C250" s="575" t="s">
        <v>498</v>
      </c>
      <c r="D250" s="603" t="s">
        <v>756</v>
      </c>
      <c r="E250" s="575" t="s">
        <v>2097</v>
      </c>
      <c r="F250" s="603" t="s">
        <v>2098</v>
      </c>
      <c r="G250" s="575" t="s">
        <v>2015</v>
      </c>
      <c r="H250" s="575" t="s">
        <v>2016</v>
      </c>
      <c r="I250" s="589">
        <v>5.09</v>
      </c>
      <c r="J250" s="589">
        <v>240</v>
      </c>
      <c r="K250" s="590">
        <v>1222.68</v>
      </c>
    </row>
    <row r="251" spans="1:11" ht="14.4" customHeight="1" x14ac:dyDescent="0.3">
      <c r="A251" s="571" t="s">
        <v>485</v>
      </c>
      <c r="B251" s="572" t="s">
        <v>486</v>
      </c>
      <c r="C251" s="575" t="s">
        <v>498</v>
      </c>
      <c r="D251" s="603" t="s">
        <v>756</v>
      </c>
      <c r="E251" s="575" t="s">
        <v>2097</v>
      </c>
      <c r="F251" s="603" t="s">
        <v>2098</v>
      </c>
      <c r="G251" s="575" t="s">
        <v>2017</v>
      </c>
      <c r="H251" s="575" t="s">
        <v>2018</v>
      </c>
      <c r="I251" s="589">
        <v>1783.98</v>
      </c>
      <c r="J251" s="589">
        <v>1</v>
      </c>
      <c r="K251" s="590">
        <v>1783.98</v>
      </c>
    </row>
    <row r="252" spans="1:11" ht="14.4" customHeight="1" x14ac:dyDescent="0.3">
      <c r="A252" s="571" t="s">
        <v>485</v>
      </c>
      <c r="B252" s="572" t="s">
        <v>486</v>
      </c>
      <c r="C252" s="575" t="s">
        <v>498</v>
      </c>
      <c r="D252" s="603" t="s">
        <v>756</v>
      </c>
      <c r="E252" s="575" t="s">
        <v>2097</v>
      </c>
      <c r="F252" s="603" t="s">
        <v>2098</v>
      </c>
      <c r="G252" s="575" t="s">
        <v>2019</v>
      </c>
      <c r="H252" s="575" t="s">
        <v>2020</v>
      </c>
      <c r="I252" s="589">
        <v>67.06</v>
      </c>
      <c r="J252" s="589">
        <v>20</v>
      </c>
      <c r="K252" s="590">
        <v>1341.25</v>
      </c>
    </row>
    <row r="253" spans="1:11" ht="14.4" customHeight="1" x14ac:dyDescent="0.3">
      <c r="A253" s="571" t="s">
        <v>485</v>
      </c>
      <c r="B253" s="572" t="s">
        <v>486</v>
      </c>
      <c r="C253" s="575" t="s">
        <v>498</v>
      </c>
      <c r="D253" s="603" t="s">
        <v>756</v>
      </c>
      <c r="E253" s="575" t="s">
        <v>2097</v>
      </c>
      <c r="F253" s="603" t="s">
        <v>2098</v>
      </c>
      <c r="G253" s="575" t="s">
        <v>2021</v>
      </c>
      <c r="H253" s="575" t="s">
        <v>2022</v>
      </c>
      <c r="I253" s="589">
        <v>713.6</v>
      </c>
      <c r="J253" s="589">
        <v>20</v>
      </c>
      <c r="K253" s="590">
        <v>14271.95</v>
      </c>
    </row>
    <row r="254" spans="1:11" ht="14.4" customHeight="1" x14ac:dyDescent="0.3">
      <c r="A254" s="571" t="s">
        <v>485</v>
      </c>
      <c r="B254" s="572" t="s">
        <v>486</v>
      </c>
      <c r="C254" s="575" t="s">
        <v>498</v>
      </c>
      <c r="D254" s="603" t="s">
        <v>756</v>
      </c>
      <c r="E254" s="575" t="s">
        <v>2097</v>
      </c>
      <c r="F254" s="603" t="s">
        <v>2098</v>
      </c>
      <c r="G254" s="575" t="s">
        <v>2023</v>
      </c>
      <c r="H254" s="575" t="s">
        <v>2024</v>
      </c>
      <c r="I254" s="589">
        <v>2.81</v>
      </c>
      <c r="J254" s="589">
        <v>200</v>
      </c>
      <c r="K254" s="590">
        <v>562.72</v>
      </c>
    </row>
    <row r="255" spans="1:11" ht="14.4" customHeight="1" x14ac:dyDescent="0.3">
      <c r="A255" s="571" t="s">
        <v>485</v>
      </c>
      <c r="B255" s="572" t="s">
        <v>486</v>
      </c>
      <c r="C255" s="575" t="s">
        <v>498</v>
      </c>
      <c r="D255" s="603" t="s">
        <v>756</v>
      </c>
      <c r="E255" s="575" t="s">
        <v>2097</v>
      </c>
      <c r="F255" s="603" t="s">
        <v>2098</v>
      </c>
      <c r="G255" s="575" t="s">
        <v>2025</v>
      </c>
      <c r="H255" s="575" t="s">
        <v>2026</v>
      </c>
      <c r="I255" s="589">
        <v>94.95</v>
      </c>
      <c r="J255" s="589">
        <v>25</v>
      </c>
      <c r="K255" s="590">
        <v>2373.75</v>
      </c>
    </row>
    <row r="256" spans="1:11" ht="14.4" customHeight="1" x14ac:dyDescent="0.3">
      <c r="A256" s="571" t="s">
        <v>485</v>
      </c>
      <c r="B256" s="572" t="s">
        <v>486</v>
      </c>
      <c r="C256" s="575" t="s">
        <v>498</v>
      </c>
      <c r="D256" s="603" t="s">
        <v>756</v>
      </c>
      <c r="E256" s="575" t="s">
        <v>2097</v>
      </c>
      <c r="F256" s="603" t="s">
        <v>2098</v>
      </c>
      <c r="G256" s="575" t="s">
        <v>2027</v>
      </c>
      <c r="H256" s="575" t="s">
        <v>2028</v>
      </c>
      <c r="I256" s="589">
        <v>4480.3999999999996</v>
      </c>
      <c r="J256" s="589">
        <v>2</v>
      </c>
      <c r="K256" s="590">
        <v>8960.7999999999993</v>
      </c>
    </row>
    <row r="257" spans="1:11" ht="14.4" customHeight="1" x14ac:dyDescent="0.3">
      <c r="A257" s="571" t="s">
        <v>485</v>
      </c>
      <c r="B257" s="572" t="s">
        <v>486</v>
      </c>
      <c r="C257" s="575" t="s">
        <v>498</v>
      </c>
      <c r="D257" s="603" t="s">
        <v>756</v>
      </c>
      <c r="E257" s="575" t="s">
        <v>2097</v>
      </c>
      <c r="F257" s="603" t="s">
        <v>2098</v>
      </c>
      <c r="G257" s="575" t="s">
        <v>2029</v>
      </c>
      <c r="H257" s="575" t="s">
        <v>2030</v>
      </c>
      <c r="I257" s="589">
        <v>7.81</v>
      </c>
      <c r="J257" s="589">
        <v>600</v>
      </c>
      <c r="K257" s="590">
        <v>4688.3999999999996</v>
      </c>
    </row>
    <row r="258" spans="1:11" ht="14.4" customHeight="1" x14ac:dyDescent="0.3">
      <c r="A258" s="571" t="s">
        <v>485</v>
      </c>
      <c r="B258" s="572" t="s">
        <v>486</v>
      </c>
      <c r="C258" s="575" t="s">
        <v>498</v>
      </c>
      <c r="D258" s="603" t="s">
        <v>756</v>
      </c>
      <c r="E258" s="575" t="s">
        <v>2099</v>
      </c>
      <c r="F258" s="603" t="s">
        <v>2100</v>
      </c>
      <c r="G258" s="575" t="s">
        <v>1661</v>
      </c>
      <c r="H258" s="575" t="s">
        <v>1662</v>
      </c>
      <c r="I258" s="589">
        <v>1.0333333333333334</v>
      </c>
      <c r="J258" s="589">
        <v>300</v>
      </c>
      <c r="K258" s="590">
        <v>310</v>
      </c>
    </row>
    <row r="259" spans="1:11" ht="14.4" customHeight="1" x14ac:dyDescent="0.3">
      <c r="A259" s="571" t="s">
        <v>485</v>
      </c>
      <c r="B259" s="572" t="s">
        <v>486</v>
      </c>
      <c r="C259" s="575" t="s">
        <v>498</v>
      </c>
      <c r="D259" s="603" t="s">
        <v>756</v>
      </c>
      <c r="E259" s="575" t="s">
        <v>2099</v>
      </c>
      <c r="F259" s="603" t="s">
        <v>2100</v>
      </c>
      <c r="G259" s="575" t="s">
        <v>1888</v>
      </c>
      <c r="H259" s="575" t="s">
        <v>1889</v>
      </c>
      <c r="I259" s="589">
        <v>1.56</v>
      </c>
      <c r="J259" s="589">
        <v>300</v>
      </c>
      <c r="K259" s="590">
        <v>456</v>
      </c>
    </row>
    <row r="260" spans="1:11" ht="14.4" customHeight="1" x14ac:dyDescent="0.3">
      <c r="A260" s="571" t="s">
        <v>485</v>
      </c>
      <c r="B260" s="572" t="s">
        <v>486</v>
      </c>
      <c r="C260" s="575" t="s">
        <v>498</v>
      </c>
      <c r="D260" s="603" t="s">
        <v>756</v>
      </c>
      <c r="E260" s="575" t="s">
        <v>2099</v>
      </c>
      <c r="F260" s="603" t="s">
        <v>2100</v>
      </c>
      <c r="G260" s="575" t="s">
        <v>1663</v>
      </c>
      <c r="H260" s="575" t="s">
        <v>1664</v>
      </c>
      <c r="I260" s="589">
        <v>0.44499999999999995</v>
      </c>
      <c r="J260" s="589">
        <v>300</v>
      </c>
      <c r="K260" s="590">
        <v>131</v>
      </c>
    </row>
    <row r="261" spans="1:11" ht="14.4" customHeight="1" x14ac:dyDescent="0.3">
      <c r="A261" s="571" t="s">
        <v>485</v>
      </c>
      <c r="B261" s="572" t="s">
        <v>486</v>
      </c>
      <c r="C261" s="575" t="s">
        <v>498</v>
      </c>
      <c r="D261" s="603" t="s">
        <v>756</v>
      </c>
      <c r="E261" s="575" t="s">
        <v>2099</v>
      </c>
      <c r="F261" s="603" t="s">
        <v>2100</v>
      </c>
      <c r="G261" s="575" t="s">
        <v>1665</v>
      </c>
      <c r="H261" s="575" t="s">
        <v>1666</v>
      </c>
      <c r="I261" s="589">
        <v>0.65</v>
      </c>
      <c r="J261" s="589">
        <v>700</v>
      </c>
      <c r="K261" s="590">
        <v>457</v>
      </c>
    </row>
    <row r="262" spans="1:11" ht="14.4" customHeight="1" x14ac:dyDescent="0.3">
      <c r="A262" s="571" t="s">
        <v>485</v>
      </c>
      <c r="B262" s="572" t="s">
        <v>486</v>
      </c>
      <c r="C262" s="575" t="s">
        <v>498</v>
      </c>
      <c r="D262" s="603" t="s">
        <v>756</v>
      </c>
      <c r="E262" s="575" t="s">
        <v>2099</v>
      </c>
      <c r="F262" s="603" t="s">
        <v>2100</v>
      </c>
      <c r="G262" s="575" t="s">
        <v>2031</v>
      </c>
      <c r="H262" s="575" t="s">
        <v>2032</v>
      </c>
      <c r="I262" s="589">
        <v>5.32</v>
      </c>
      <c r="J262" s="589">
        <v>400</v>
      </c>
      <c r="K262" s="590">
        <v>2128.4</v>
      </c>
    </row>
    <row r="263" spans="1:11" ht="14.4" customHeight="1" x14ac:dyDescent="0.3">
      <c r="A263" s="571" t="s">
        <v>485</v>
      </c>
      <c r="B263" s="572" t="s">
        <v>486</v>
      </c>
      <c r="C263" s="575" t="s">
        <v>498</v>
      </c>
      <c r="D263" s="603" t="s">
        <v>756</v>
      </c>
      <c r="E263" s="575" t="s">
        <v>2099</v>
      </c>
      <c r="F263" s="603" t="s">
        <v>2100</v>
      </c>
      <c r="G263" s="575" t="s">
        <v>2033</v>
      </c>
      <c r="H263" s="575" t="s">
        <v>2034</v>
      </c>
      <c r="I263" s="589">
        <v>2.1800000000000002</v>
      </c>
      <c r="J263" s="589">
        <v>200</v>
      </c>
      <c r="K263" s="590">
        <v>435.48</v>
      </c>
    </row>
    <row r="264" spans="1:11" ht="14.4" customHeight="1" x14ac:dyDescent="0.3">
      <c r="A264" s="571" t="s">
        <v>485</v>
      </c>
      <c r="B264" s="572" t="s">
        <v>486</v>
      </c>
      <c r="C264" s="575" t="s">
        <v>498</v>
      </c>
      <c r="D264" s="603" t="s">
        <v>756</v>
      </c>
      <c r="E264" s="575" t="s">
        <v>2099</v>
      </c>
      <c r="F264" s="603" t="s">
        <v>2100</v>
      </c>
      <c r="G264" s="575" t="s">
        <v>2035</v>
      </c>
      <c r="H264" s="575" t="s">
        <v>2036</v>
      </c>
      <c r="I264" s="589">
        <v>5.57</v>
      </c>
      <c r="J264" s="589">
        <v>10</v>
      </c>
      <c r="K264" s="590">
        <v>55.7</v>
      </c>
    </row>
    <row r="265" spans="1:11" ht="14.4" customHeight="1" x14ac:dyDescent="0.3">
      <c r="A265" s="571" t="s">
        <v>485</v>
      </c>
      <c r="B265" s="572" t="s">
        <v>486</v>
      </c>
      <c r="C265" s="575" t="s">
        <v>498</v>
      </c>
      <c r="D265" s="603" t="s">
        <v>756</v>
      </c>
      <c r="E265" s="575" t="s">
        <v>2099</v>
      </c>
      <c r="F265" s="603" t="s">
        <v>2100</v>
      </c>
      <c r="G265" s="575" t="s">
        <v>2037</v>
      </c>
      <c r="H265" s="575" t="s">
        <v>2038</v>
      </c>
      <c r="I265" s="589">
        <v>2.34</v>
      </c>
      <c r="J265" s="589">
        <v>100</v>
      </c>
      <c r="K265" s="590">
        <v>234</v>
      </c>
    </row>
    <row r="266" spans="1:11" ht="14.4" customHeight="1" x14ac:dyDescent="0.3">
      <c r="A266" s="571" t="s">
        <v>485</v>
      </c>
      <c r="B266" s="572" t="s">
        <v>486</v>
      </c>
      <c r="C266" s="575" t="s">
        <v>498</v>
      </c>
      <c r="D266" s="603" t="s">
        <v>756</v>
      </c>
      <c r="E266" s="575" t="s">
        <v>2099</v>
      </c>
      <c r="F266" s="603" t="s">
        <v>2100</v>
      </c>
      <c r="G266" s="575" t="s">
        <v>2037</v>
      </c>
      <c r="H266" s="575" t="s">
        <v>2039</v>
      </c>
      <c r="I266" s="589">
        <v>2.335</v>
      </c>
      <c r="J266" s="589">
        <v>200</v>
      </c>
      <c r="K266" s="590">
        <v>467</v>
      </c>
    </row>
    <row r="267" spans="1:11" ht="14.4" customHeight="1" x14ac:dyDescent="0.3">
      <c r="A267" s="571" t="s">
        <v>485</v>
      </c>
      <c r="B267" s="572" t="s">
        <v>486</v>
      </c>
      <c r="C267" s="575" t="s">
        <v>498</v>
      </c>
      <c r="D267" s="603" t="s">
        <v>756</v>
      </c>
      <c r="E267" s="575" t="s">
        <v>2099</v>
      </c>
      <c r="F267" s="603" t="s">
        <v>2100</v>
      </c>
      <c r="G267" s="575" t="s">
        <v>2040</v>
      </c>
      <c r="H267" s="575" t="s">
        <v>2041</v>
      </c>
      <c r="I267" s="589">
        <v>4.3099999999999996</v>
      </c>
      <c r="J267" s="589">
        <v>100</v>
      </c>
      <c r="K267" s="590">
        <v>431.06</v>
      </c>
    </row>
    <row r="268" spans="1:11" ht="14.4" customHeight="1" x14ac:dyDescent="0.3">
      <c r="A268" s="571" t="s">
        <v>485</v>
      </c>
      <c r="B268" s="572" t="s">
        <v>486</v>
      </c>
      <c r="C268" s="575" t="s">
        <v>498</v>
      </c>
      <c r="D268" s="603" t="s">
        <v>756</v>
      </c>
      <c r="E268" s="575" t="s">
        <v>2099</v>
      </c>
      <c r="F268" s="603" t="s">
        <v>2100</v>
      </c>
      <c r="G268" s="575" t="s">
        <v>2042</v>
      </c>
      <c r="H268" s="575" t="s">
        <v>2043</v>
      </c>
      <c r="I268" s="589">
        <v>1.78</v>
      </c>
      <c r="J268" s="589">
        <v>50</v>
      </c>
      <c r="K268" s="590">
        <v>89</v>
      </c>
    </row>
    <row r="269" spans="1:11" ht="14.4" customHeight="1" x14ac:dyDescent="0.3">
      <c r="A269" s="571" t="s">
        <v>485</v>
      </c>
      <c r="B269" s="572" t="s">
        <v>486</v>
      </c>
      <c r="C269" s="575" t="s">
        <v>498</v>
      </c>
      <c r="D269" s="603" t="s">
        <v>756</v>
      </c>
      <c r="E269" s="575" t="s">
        <v>2099</v>
      </c>
      <c r="F269" s="603" t="s">
        <v>2100</v>
      </c>
      <c r="G269" s="575" t="s">
        <v>2044</v>
      </c>
      <c r="H269" s="575" t="s">
        <v>2045</v>
      </c>
      <c r="I269" s="589">
        <v>1.7549999999999999</v>
      </c>
      <c r="J269" s="589">
        <v>200</v>
      </c>
      <c r="K269" s="590">
        <v>351</v>
      </c>
    </row>
    <row r="270" spans="1:11" ht="14.4" customHeight="1" x14ac:dyDescent="0.3">
      <c r="A270" s="571" t="s">
        <v>485</v>
      </c>
      <c r="B270" s="572" t="s">
        <v>486</v>
      </c>
      <c r="C270" s="575" t="s">
        <v>498</v>
      </c>
      <c r="D270" s="603" t="s">
        <v>756</v>
      </c>
      <c r="E270" s="575" t="s">
        <v>2099</v>
      </c>
      <c r="F270" s="603" t="s">
        <v>2100</v>
      </c>
      <c r="G270" s="575" t="s">
        <v>2046</v>
      </c>
      <c r="H270" s="575" t="s">
        <v>2047</v>
      </c>
      <c r="I270" s="589">
        <v>2.0499999999999998</v>
      </c>
      <c r="J270" s="589">
        <v>60</v>
      </c>
      <c r="K270" s="590">
        <v>123</v>
      </c>
    </row>
    <row r="271" spans="1:11" ht="14.4" customHeight="1" x14ac:dyDescent="0.3">
      <c r="A271" s="571" t="s">
        <v>485</v>
      </c>
      <c r="B271" s="572" t="s">
        <v>486</v>
      </c>
      <c r="C271" s="575" t="s">
        <v>498</v>
      </c>
      <c r="D271" s="603" t="s">
        <v>756</v>
      </c>
      <c r="E271" s="575" t="s">
        <v>2099</v>
      </c>
      <c r="F271" s="603" t="s">
        <v>2100</v>
      </c>
      <c r="G271" s="575" t="s">
        <v>2048</v>
      </c>
      <c r="H271" s="575" t="s">
        <v>2049</v>
      </c>
      <c r="I271" s="589">
        <v>2.4040000000000004</v>
      </c>
      <c r="J271" s="589">
        <v>230</v>
      </c>
      <c r="K271" s="590">
        <v>553</v>
      </c>
    </row>
    <row r="272" spans="1:11" ht="14.4" customHeight="1" x14ac:dyDescent="0.3">
      <c r="A272" s="571" t="s">
        <v>485</v>
      </c>
      <c r="B272" s="572" t="s">
        <v>486</v>
      </c>
      <c r="C272" s="575" t="s">
        <v>498</v>
      </c>
      <c r="D272" s="603" t="s">
        <v>756</v>
      </c>
      <c r="E272" s="575" t="s">
        <v>2099</v>
      </c>
      <c r="F272" s="603" t="s">
        <v>2100</v>
      </c>
      <c r="G272" s="575" t="s">
        <v>1669</v>
      </c>
      <c r="H272" s="575" t="s">
        <v>1670</v>
      </c>
      <c r="I272" s="589">
        <v>4.2350000000000003</v>
      </c>
      <c r="J272" s="589">
        <v>100</v>
      </c>
      <c r="K272" s="590">
        <v>423.5</v>
      </c>
    </row>
    <row r="273" spans="1:11" ht="14.4" customHeight="1" x14ac:dyDescent="0.3">
      <c r="A273" s="571" t="s">
        <v>485</v>
      </c>
      <c r="B273" s="572" t="s">
        <v>486</v>
      </c>
      <c r="C273" s="575" t="s">
        <v>498</v>
      </c>
      <c r="D273" s="603" t="s">
        <v>756</v>
      </c>
      <c r="E273" s="575" t="s">
        <v>2099</v>
      </c>
      <c r="F273" s="603" t="s">
        <v>2100</v>
      </c>
      <c r="G273" s="575" t="s">
        <v>2050</v>
      </c>
      <c r="H273" s="575" t="s">
        <v>2051</v>
      </c>
      <c r="I273" s="589">
        <v>34.729999999999997</v>
      </c>
      <c r="J273" s="589">
        <v>40</v>
      </c>
      <c r="K273" s="590">
        <v>1389.1</v>
      </c>
    </row>
    <row r="274" spans="1:11" ht="14.4" customHeight="1" x14ac:dyDescent="0.3">
      <c r="A274" s="571" t="s">
        <v>485</v>
      </c>
      <c r="B274" s="572" t="s">
        <v>486</v>
      </c>
      <c r="C274" s="575" t="s">
        <v>498</v>
      </c>
      <c r="D274" s="603" t="s">
        <v>756</v>
      </c>
      <c r="E274" s="575" t="s">
        <v>2099</v>
      </c>
      <c r="F274" s="603" t="s">
        <v>2100</v>
      </c>
      <c r="G274" s="575" t="s">
        <v>1675</v>
      </c>
      <c r="H274" s="575" t="s">
        <v>1676</v>
      </c>
      <c r="I274" s="589">
        <v>2.9050000000000002</v>
      </c>
      <c r="J274" s="589">
        <v>1000</v>
      </c>
      <c r="K274" s="590">
        <v>2904</v>
      </c>
    </row>
    <row r="275" spans="1:11" ht="14.4" customHeight="1" x14ac:dyDescent="0.3">
      <c r="A275" s="571" t="s">
        <v>485</v>
      </c>
      <c r="B275" s="572" t="s">
        <v>486</v>
      </c>
      <c r="C275" s="575" t="s">
        <v>498</v>
      </c>
      <c r="D275" s="603" t="s">
        <v>756</v>
      </c>
      <c r="E275" s="575" t="s">
        <v>2099</v>
      </c>
      <c r="F275" s="603" t="s">
        <v>2100</v>
      </c>
      <c r="G275" s="575" t="s">
        <v>1677</v>
      </c>
      <c r="H275" s="575" t="s">
        <v>1678</v>
      </c>
      <c r="I275" s="589">
        <v>2.0499999999999998</v>
      </c>
      <c r="J275" s="589">
        <v>300</v>
      </c>
      <c r="K275" s="590">
        <v>615</v>
      </c>
    </row>
    <row r="276" spans="1:11" ht="14.4" customHeight="1" x14ac:dyDescent="0.3">
      <c r="A276" s="571" t="s">
        <v>485</v>
      </c>
      <c r="B276" s="572" t="s">
        <v>486</v>
      </c>
      <c r="C276" s="575" t="s">
        <v>498</v>
      </c>
      <c r="D276" s="603" t="s">
        <v>756</v>
      </c>
      <c r="E276" s="575" t="s">
        <v>2099</v>
      </c>
      <c r="F276" s="603" t="s">
        <v>2100</v>
      </c>
      <c r="G276" s="575" t="s">
        <v>2052</v>
      </c>
      <c r="H276" s="575" t="s">
        <v>2053</v>
      </c>
      <c r="I276" s="589">
        <v>5.1316666666666659</v>
      </c>
      <c r="J276" s="589">
        <v>220</v>
      </c>
      <c r="K276" s="590">
        <v>1129.1000000000001</v>
      </c>
    </row>
    <row r="277" spans="1:11" ht="14.4" customHeight="1" x14ac:dyDescent="0.3">
      <c r="A277" s="571" t="s">
        <v>485</v>
      </c>
      <c r="B277" s="572" t="s">
        <v>486</v>
      </c>
      <c r="C277" s="575" t="s">
        <v>498</v>
      </c>
      <c r="D277" s="603" t="s">
        <v>756</v>
      </c>
      <c r="E277" s="575" t="s">
        <v>2099</v>
      </c>
      <c r="F277" s="603" t="s">
        <v>2100</v>
      </c>
      <c r="G277" s="575" t="s">
        <v>1679</v>
      </c>
      <c r="H277" s="575" t="s">
        <v>1680</v>
      </c>
      <c r="I277" s="589">
        <v>44.526666666666664</v>
      </c>
      <c r="J277" s="589">
        <v>80</v>
      </c>
      <c r="K277" s="590">
        <v>3557.3999999999996</v>
      </c>
    </row>
    <row r="278" spans="1:11" ht="14.4" customHeight="1" x14ac:dyDescent="0.3">
      <c r="A278" s="571" t="s">
        <v>485</v>
      </c>
      <c r="B278" s="572" t="s">
        <v>486</v>
      </c>
      <c r="C278" s="575" t="s">
        <v>498</v>
      </c>
      <c r="D278" s="603" t="s">
        <v>756</v>
      </c>
      <c r="E278" s="575" t="s">
        <v>2099</v>
      </c>
      <c r="F278" s="603" t="s">
        <v>2100</v>
      </c>
      <c r="G278" s="575" t="s">
        <v>1681</v>
      </c>
      <c r="H278" s="575" t="s">
        <v>1682</v>
      </c>
      <c r="I278" s="589">
        <v>1.6866666666666668</v>
      </c>
      <c r="J278" s="589">
        <v>165</v>
      </c>
      <c r="K278" s="590">
        <v>278.37</v>
      </c>
    </row>
    <row r="279" spans="1:11" ht="14.4" customHeight="1" x14ac:dyDescent="0.3">
      <c r="A279" s="571" t="s">
        <v>485</v>
      </c>
      <c r="B279" s="572" t="s">
        <v>486</v>
      </c>
      <c r="C279" s="575" t="s">
        <v>498</v>
      </c>
      <c r="D279" s="603" t="s">
        <v>756</v>
      </c>
      <c r="E279" s="575" t="s">
        <v>2099</v>
      </c>
      <c r="F279" s="603" t="s">
        <v>2100</v>
      </c>
      <c r="G279" s="575" t="s">
        <v>1683</v>
      </c>
      <c r="H279" s="575" t="s">
        <v>1684</v>
      </c>
      <c r="I279" s="589">
        <v>15</v>
      </c>
      <c r="J279" s="589">
        <v>7</v>
      </c>
      <c r="K279" s="590">
        <v>105</v>
      </c>
    </row>
    <row r="280" spans="1:11" ht="14.4" customHeight="1" x14ac:dyDescent="0.3">
      <c r="A280" s="571" t="s">
        <v>485</v>
      </c>
      <c r="B280" s="572" t="s">
        <v>486</v>
      </c>
      <c r="C280" s="575" t="s">
        <v>498</v>
      </c>
      <c r="D280" s="603" t="s">
        <v>756</v>
      </c>
      <c r="E280" s="575" t="s">
        <v>2099</v>
      </c>
      <c r="F280" s="603" t="s">
        <v>2100</v>
      </c>
      <c r="G280" s="575" t="s">
        <v>2054</v>
      </c>
      <c r="H280" s="575" t="s">
        <v>2055</v>
      </c>
      <c r="I280" s="589">
        <v>12.1</v>
      </c>
      <c r="J280" s="589">
        <v>25</v>
      </c>
      <c r="K280" s="590">
        <v>302.5</v>
      </c>
    </row>
    <row r="281" spans="1:11" ht="14.4" customHeight="1" x14ac:dyDescent="0.3">
      <c r="A281" s="571" t="s">
        <v>485</v>
      </c>
      <c r="B281" s="572" t="s">
        <v>486</v>
      </c>
      <c r="C281" s="575" t="s">
        <v>498</v>
      </c>
      <c r="D281" s="603" t="s">
        <v>756</v>
      </c>
      <c r="E281" s="575" t="s">
        <v>2099</v>
      </c>
      <c r="F281" s="603" t="s">
        <v>2100</v>
      </c>
      <c r="G281" s="575" t="s">
        <v>2056</v>
      </c>
      <c r="H281" s="575" t="s">
        <v>2057</v>
      </c>
      <c r="I281" s="589">
        <v>2.91</v>
      </c>
      <c r="J281" s="589">
        <v>50</v>
      </c>
      <c r="K281" s="590">
        <v>145.5</v>
      </c>
    </row>
    <row r="282" spans="1:11" ht="14.4" customHeight="1" x14ac:dyDescent="0.3">
      <c r="A282" s="571" t="s">
        <v>485</v>
      </c>
      <c r="B282" s="572" t="s">
        <v>486</v>
      </c>
      <c r="C282" s="575" t="s">
        <v>498</v>
      </c>
      <c r="D282" s="603" t="s">
        <v>756</v>
      </c>
      <c r="E282" s="575" t="s">
        <v>2099</v>
      </c>
      <c r="F282" s="603" t="s">
        <v>2100</v>
      </c>
      <c r="G282" s="575" t="s">
        <v>2058</v>
      </c>
      <c r="H282" s="575" t="s">
        <v>2059</v>
      </c>
      <c r="I282" s="589">
        <v>18.95</v>
      </c>
      <c r="J282" s="589">
        <v>180</v>
      </c>
      <c r="K282" s="590">
        <v>3548</v>
      </c>
    </row>
    <row r="283" spans="1:11" ht="14.4" customHeight="1" x14ac:dyDescent="0.3">
      <c r="A283" s="571" t="s">
        <v>485</v>
      </c>
      <c r="B283" s="572" t="s">
        <v>486</v>
      </c>
      <c r="C283" s="575" t="s">
        <v>498</v>
      </c>
      <c r="D283" s="603" t="s">
        <v>756</v>
      </c>
      <c r="E283" s="575" t="s">
        <v>2099</v>
      </c>
      <c r="F283" s="603" t="s">
        <v>2100</v>
      </c>
      <c r="G283" s="575" t="s">
        <v>2060</v>
      </c>
      <c r="H283" s="575" t="s">
        <v>2061</v>
      </c>
      <c r="I283" s="589">
        <v>0.48</v>
      </c>
      <c r="J283" s="589">
        <v>30</v>
      </c>
      <c r="K283" s="590">
        <v>14.4</v>
      </c>
    </row>
    <row r="284" spans="1:11" ht="14.4" customHeight="1" x14ac:dyDescent="0.3">
      <c r="A284" s="571" t="s">
        <v>485</v>
      </c>
      <c r="B284" s="572" t="s">
        <v>486</v>
      </c>
      <c r="C284" s="575" t="s">
        <v>498</v>
      </c>
      <c r="D284" s="603" t="s">
        <v>756</v>
      </c>
      <c r="E284" s="575" t="s">
        <v>2099</v>
      </c>
      <c r="F284" s="603" t="s">
        <v>2100</v>
      </c>
      <c r="G284" s="575" t="s">
        <v>1685</v>
      </c>
      <c r="H284" s="575" t="s">
        <v>1686</v>
      </c>
      <c r="I284" s="589">
        <v>199.85</v>
      </c>
      <c r="J284" s="589">
        <v>2</v>
      </c>
      <c r="K284" s="590">
        <v>399.7</v>
      </c>
    </row>
    <row r="285" spans="1:11" ht="14.4" customHeight="1" x14ac:dyDescent="0.3">
      <c r="A285" s="571" t="s">
        <v>485</v>
      </c>
      <c r="B285" s="572" t="s">
        <v>486</v>
      </c>
      <c r="C285" s="575" t="s">
        <v>498</v>
      </c>
      <c r="D285" s="603" t="s">
        <v>756</v>
      </c>
      <c r="E285" s="575" t="s">
        <v>2099</v>
      </c>
      <c r="F285" s="603" t="s">
        <v>2100</v>
      </c>
      <c r="G285" s="575" t="s">
        <v>2062</v>
      </c>
      <c r="H285" s="575" t="s">
        <v>2063</v>
      </c>
      <c r="I285" s="589">
        <v>193.12</v>
      </c>
      <c r="J285" s="589">
        <v>7</v>
      </c>
      <c r="K285" s="590">
        <v>1351.81</v>
      </c>
    </row>
    <row r="286" spans="1:11" ht="14.4" customHeight="1" x14ac:dyDescent="0.3">
      <c r="A286" s="571" t="s">
        <v>485</v>
      </c>
      <c r="B286" s="572" t="s">
        <v>486</v>
      </c>
      <c r="C286" s="575" t="s">
        <v>498</v>
      </c>
      <c r="D286" s="603" t="s">
        <v>756</v>
      </c>
      <c r="E286" s="575" t="s">
        <v>2099</v>
      </c>
      <c r="F286" s="603" t="s">
        <v>2100</v>
      </c>
      <c r="G286" s="575" t="s">
        <v>2064</v>
      </c>
      <c r="H286" s="575" t="s">
        <v>2065</v>
      </c>
      <c r="I286" s="589">
        <v>200.01</v>
      </c>
      <c r="J286" s="589">
        <v>6</v>
      </c>
      <c r="K286" s="590">
        <v>1200.08</v>
      </c>
    </row>
    <row r="287" spans="1:11" ht="14.4" customHeight="1" x14ac:dyDescent="0.3">
      <c r="A287" s="571" t="s">
        <v>485</v>
      </c>
      <c r="B287" s="572" t="s">
        <v>486</v>
      </c>
      <c r="C287" s="575" t="s">
        <v>498</v>
      </c>
      <c r="D287" s="603" t="s">
        <v>756</v>
      </c>
      <c r="E287" s="575" t="s">
        <v>2099</v>
      </c>
      <c r="F287" s="603" t="s">
        <v>2100</v>
      </c>
      <c r="G287" s="575" t="s">
        <v>2066</v>
      </c>
      <c r="H287" s="575" t="s">
        <v>2067</v>
      </c>
      <c r="I287" s="589">
        <v>427.92</v>
      </c>
      <c r="J287" s="589">
        <v>10</v>
      </c>
      <c r="K287" s="590">
        <v>4279.17</v>
      </c>
    </row>
    <row r="288" spans="1:11" ht="14.4" customHeight="1" x14ac:dyDescent="0.3">
      <c r="A288" s="571" t="s">
        <v>485</v>
      </c>
      <c r="B288" s="572" t="s">
        <v>486</v>
      </c>
      <c r="C288" s="575" t="s">
        <v>498</v>
      </c>
      <c r="D288" s="603" t="s">
        <v>756</v>
      </c>
      <c r="E288" s="575" t="s">
        <v>2099</v>
      </c>
      <c r="F288" s="603" t="s">
        <v>2100</v>
      </c>
      <c r="G288" s="575" t="s">
        <v>2068</v>
      </c>
      <c r="H288" s="575" t="s">
        <v>2069</v>
      </c>
      <c r="I288" s="589">
        <v>1262.33</v>
      </c>
      <c r="J288" s="589">
        <v>3</v>
      </c>
      <c r="K288" s="590">
        <v>3787</v>
      </c>
    </row>
    <row r="289" spans="1:11" ht="14.4" customHeight="1" x14ac:dyDescent="0.3">
      <c r="A289" s="571" t="s">
        <v>485</v>
      </c>
      <c r="B289" s="572" t="s">
        <v>486</v>
      </c>
      <c r="C289" s="575" t="s">
        <v>498</v>
      </c>
      <c r="D289" s="603" t="s">
        <v>756</v>
      </c>
      <c r="E289" s="575" t="s">
        <v>2099</v>
      </c>
      <c r="F289" s="603" t="s">
        <v>2100</v>
      </c>
      <c r="G289" s="575" t="s">
        <v>2070</v>
      </c>
      <c r="H289" s="575" t="s">
        <v>2071</v>
      </c>
      <c r="I289" s="589">
        <v>14.52</v>
      </c>
      <c r="J289" s="589">
        <v>10</v>
      </c>
      <c r="K289" s="590">
        <v>145.19999999999999</v>
      </c>
    </row>
    <row r="290" spans="1:11" ht="14.4" customHeight="1" x14ac:dyDescent="0.3">
      <c r="A290" s="571" t="s">
        <v>485</v>
      </c>
      <c r="B290" s="572" t="s">
        <v>486</v>
      </c>
      <c r="C290" s="575" t="s">
        <v>498</v>
      </c>
      <c r="D290" s="603" t="s">
        <v>756</v>
      </c>
      <c r="E290" s="575" t="s">
        <v>2099</v>
      </c>
      <c r="F290" s="603" t="s">
        <v>2100</v>
      </c>
      <c r="G290" s="575" t="s">
        <v>2072</v>
      </c>
      <c r="H290" s="575" t="s">
        <v>2073</v>
      </c>
      <c r="I290" s="589">
        <v>24.2</v>
      </c>
      <c r="J290" s="589">
        <v>10</v>
      </c>
      <c r="K290" s="590">
        <v>242</v>
      </c>
    </row>
    <row r="291" spans="1:11" ht="14.4" customHeight="1" x14ac:dyDescent="0.3">
      <c r="A291" s="571" t="s">
        <v>485</v>
      </c>
      <c r="B291" s="572" t="s">
        <v>486</v>
      </c>
      <c r="C291" s="575" t="s">
        <v>498</v>
      </c>
      <c r="D291" s="603" t="s">
        <v>756</v>
      </c>
      <c r="E291" s="575" t="s">
        <v>2115</v>
      </c>
      <c r="F291" s="603" t="s">
        <v>2116</v>
      </c>
      <c r="G291" s="575" t="s">
        <v>2074</v>
      </c>
      <c r="H291" s="575" t="s">
        <v>2075</v>
      </c>
      <c r="I291" s="589">
        <v>8.17</v>
      </c>
      <c r="J291" s="589">
        <v>30</v>
      </c>
      <c r="K291" s="590">
        <v>245.1</v>
      </c>
    </row>
    <row r="292" spans="1:11" ht="14.4" customHeight="1" x14ac:dyDescent="0.3">
      <c r="A292" s="571" t="s">
        <v>485</v>
      </c>
      <c r="B292" s="572" t="s">
        <v>486</v>
      </c>
      <c r="C292" s="575" t="s">
        <v>498</v>
      </c>
      <c r="D292" s="603" t="s">
        <v>756</v>
      </c>
      <c r="E292" s="575" t="s">
        <v>2105</v>
      </c>
      <c r="F292" s="603" t="s">
        <v>2106</v>
      </c>
      <c r="G292" s="575" t="s">
        <v>1761</v>
      </c>
      <c r="H292" s="575" t="s">
        <v>1762</v>
      </c>
      <c r="I292" s="589">
        <v>0.3</v>
      </c>
      <c r="J292" s="589">
        <v>800</v>
      </c>
      <c r="K292" s="590">
        <v>240</v>
      </c>
    </row>
    <row r="293" spans="1:11" ht="14.4" customHeight="1" x14ac:dyDescent="0.3">
      <c r="A293" s="571" t="s">
        <v>485</v>
      </c>
      <c r="B293" s="572" t="s">
        <v>486</v>
      </c>
      <c r="C293" s="575" t="s">
        <v>498</v>
      </c>
      <c r="D293" s="603" t="s">
        <v>756</v>
      </c>
      <c r="E293" s="575" t="s">
        <v>2105</v>
      </c>
      <c r="F293" s="603" t="s">
        <v>2106</v>
      </c>
      <c r="G293" s="575" t="s">
        <v>1765</v>
      </c>
      <c r="H293" s="575" t="s">
        <v>1766</v>
      </c>
      <c r="I293" s="589">
        <v>0.31</v>
      </c>
      <c r="J293" s="589">
        <v>100</v>
      </c>
      <c r="K293" s="590">
        <v>31</v>
      </c>
    </row>
    <row r="294" spans="1:11" ht="14.4" customHeight="1" x14ac:dyDescent="0.3">
      <c r="A294" s="571" t="s">
        <v>485</v>
      </c>
      <c r="B294" s="572" t="s">
        <v>486</v>
      </c>
      <c r="C294" s="575" t="s">
        <v>498</v>
      </c>
      <c r="D294" s="603" t="s">
        <v>756</v>
      </c>
      <c r="E294" s="575" t="s">
        <v>2105</v>
      </c>
      <c r="F294" s="603" t="s">
        <v>2106</v>
      </c>
      <c r="G294" s="575" t="s">
        <v>1767</v>
      </c>
      <c r="H294" s="575" t="s">
        <v>1768</v>
      </c>
      <c r="I294" s="589">
        <v>0.30249999999999999</v>
      </c>
      <c r="J294" s="589">
        <v>700</v>
      </c>
      <c r="K294" s="590">
        <v>212</v>
      </c>
    </row>
    <row r="295" spans="1:11" ht="14.4" customHeight="1" x14ac:dyDescent="0.3">
      <c r="A295" s="571" t="s">
        <v>485</v>
      </c>
      <c r="B295" s="572" t="s">
        <v>486</v>
      </c>
      <c r="C295" s="575" t="s">
        <v>498</v>
      </c>
      <c r="D295" s="603" t="s">
        <v>756</v>
      </c>
      <c r="E295" s="575" t="s">
        <v>2105</v>
      </c>
      <c r="F295" s="603" t="s">
        <v>2106</v>
      </c>
      <c r="G295" s="575" t="s">
        <v>1769</v>
      </c>
      <c r="H295" s="575" t="s">
        <v>1770</v>
      </c>
      <c r="I295" s="589">
        <v>0.30499999999999999</v>
      </c>
      <c r="J295" s="589">
        <v>400</v>
      </c>
      <c r="K295" s="590">
        <v>122</v>
      </c>
    </row>
    <row r="296" spans="1:11" ht="14.4" customHeight="1" x14ac:dyDescent="0.3">
      <c r="A296" s="571" t="s">
        <v>485</v>
      </c>
      <c r="B296" s="572" t="s">
        <v>486</v>
      </c>
      <c r="C296" s="575" t="s">
        <v>498</v>
      </c>
      <c r="D296" s="603" t="s">
        <v>756</v>
      </c>
      <c r="E296" s="575" t="s">
        <v>2105</v>
      </c>
      <c r="F296" s="603" t="s">
        <v>2106</v>
      </c>
      <c r="G296" s="575" t="s">
        <v>2076</v>
      </c>
      <c r="H296" s="575" t="s">
        <v>2077</v>
      </c>
      <c r="I296" s="589">
        <v>2.67</v>
      </c>
      <c r="J296" s="589">
        <v>100</v>
      </c>
      <c r="K296" s="590">
        <v>266.56</v>
      </c>
    </row>
    <row r="297" spans="1:11" ht="14.4" customHeight="1" x14ac:dyDescent="0.3">
      <c r="A297" s="571" t="s">
        <v>485</v>
      </c>
      <c r="B297" s="572" t="s">
        <v>486</v>
      </c>
      <c r="C297" s="575" t="s">
        <v>498</v>
      </c>
      <c r="D297" s="603" t="s">
        <v>756</v>
      </c>
      <c r="E297" s="575" t="s">
        <v>2107</v>
      </c>
      <c r="F297" s="603" t="s">
        <v>2108</v>
      </c>
      <c r="G297" s="575" t="s">
        <v>1771</v>
      </c>
      <c r="H297" s="575" t="s">
        <v>1772</v>
      </c>
      <c r="I297" s="589">
        <v>10.55</v>
      </c>
      <c r="J297" s="589">
        <v>40</v>
      </c>
      <c r="K297" s="590">
        <v>422.05</v>
      </c>
    </row>
    <row r="298" spans="1:11" ht="14.4" customHeight="1" x14ac:dyDescent="0.3">
      <c r="A298" s="571" t="s">
        <v>485</v>
      </c>
      <c r="B298" s="572" t="s">
        <v>486</v>
      </c>
      <c r="C298" s="575" t="s">
        <v>498</v>
      </c>
      <c r="D298" s="603" t="s">
        <v>756</v>
      </c>
      <c r="E298" s="575" t="s">
        <v>2107</v>
      </c>
      <c r="F298" s="603" t="s">
        <v>2108</v>
      </c>
      <c r="G298" s="575" t="s">
        <v>1775</v>
      </c>
      <c r="H298" s="575" t="s">
        <v>1776</v>
      </c>
      <c r="I298" s="589">
        <v>0.72666666666666657</v>
      </c>
      <c r="J298" s="589">
        <v>900</v>
      </c>
      <c r="K298" s="590">
        <v>655.30999999999995</v>
      </c>
    </row>
    <row r="299" spans="1:11" ht="14.4" customHeight="1" x14ac:dyDescent="0.3">
      <c r="A299" s="571" t="s">
        <v>485</v>
      </c>
      <c r="B299" s="572" t="s">
        <v>486</v>
      </c>
      <c r="C299" s="575" t="s">
        <v>498</v>
      </c>
      <c r="D299" s="603" t="s">
        <v>756</v>
      </c>
      <c r="E299" s="575" t="s">
        <v>2107</v>
      </c>
      <c r="F299" s="603" t="s">
        <v>2108</v>
      </c>
      <c r="G299" s="575" t="s">
        <v>1777</v>
      </c>
      <c r="H299" s="575" t="s">
        <v>1778</v>
      </c>
      <c r="I299" s="589">
        <v>0.72666666666666657</v>
      </c>
      <c r="J299" s="589">
        <v>900</v>
      </c>
      <c r="K299" s="590">
        <v>654.74</v>
      </c>
    </row>
    <row r="300" spans="1:11" ht="14.4" customHeight="1" x14ac:dyDescent="0.3">
      <c r="A300" s="571" t="s">
        <v>485</v>
      </c>
      <c r="B300" s="572" t="s">
        <v>486</v>
      </c>
      <c r="C300" s="575" t="s">
        <v>498</v>
      </c>
      <c r="D300" s="603" t="s">
        <v>756</v>
      </c>
      <c r="E300" s="575" t="s">
        <v>2107</v>
      </c>
      <c r="F300" s="603" t="s">
        <v>2108</v>
      </c>
      <c r="G300" s="575" t="s">
        <v>1779</v>
      </c>
      <c r="H300" s="575" t="s">
        <v>1780</v>
      </c>
      <c r="I300" s="589">
        <v>7.5</v>
      </c>
      <c r="J300" s="589">
        <v>70</v>
      </c>
      <c r="K300" s="590">
        <v>525</v>
      </c>
    </row>
    <row r="301" spans="1:11" ht="14.4" customHeight="1" x14ac:dyDescent="0.3">
      <c r="A301" s="571" t="s">
        <v>485</v>
      </c>
      <c r="B301" s="572" t="s">
        <v>486</v>
      </c>
      <c r="C301" s="575" t="s">
        <v>498</v>
      </c>
      <c r="D301" s="603" t="s">
        <v>756</v>
      </c>
      <c r="E301" s="575" t="s">
        <v>2107</v>
      </c>
      <c r="F301" s="603" t="s">
        <v>2108</v>
      </c>
      <c r="G301" s="575" t="s">
        <v>1781</v>
      </c>
      <c r="H301" s="575" t="s">
        <v>2078</v>
      </c>
      <c r="I301" s="589">
        <v>7.5</v>
      </c>
      <c r="J301" s="589">
        <v>50</v>
      </c>
      <c r="K301" s="590">
        <v>375</v>
      </c>
    </row>
    <row r="302" spans="1:11" ht="14.4" customHeight="1" x14ac:dyDescent="0.3">
      <c r="A302" s="571" t="s">
        <v>485</v>
      </c>
      <c r="B302" s="572" t="s">
        <v>486</v>
      </c>
      <c r="C302" s="575" t="s">
        <v>498</v>
      </c>
      <c r="D302" s="603" t="s">
        <v>756</v>
      </c>
      <c r="E302" s="575" t="s">
        <v>2107</v>
      </c>
      <c r="F302" s="603" t="s">
        <v>2108</v>
      </c>
      <c r="G302" s="575" t="s">
        <v>1781</v>
      </c>
      <c r="H302" s="575" t="s">
        <v>1783</v>
      </c>
      <c r="I302" s="589">
        <v>7.5</v>
      </c>
      <c r="J302" s="589">
        <v>40</v>
      </c>
      <c r="K302" s="590">
        <v>300</v>
      </c>
    </row>
    <row r="303" spans="1:11" ht="14.4" customHeight="1" x14ac:dyDescent="0.3">
      <c r="A303" s="571" t="s">
        <v>485</v>
      </c>
      <c r="B303" s="572" t="s">
        <v>486</v>
      </c>
      <c r="C303" s="575" t="s">
        <v>498</v>
      </c>
      <c r="D303" s="603" t="s">
        <v>756</v>
      </c>
      <c r="E303" s="575" t="s">
        <v>2107</v>
      </c>
      <c r="F303" s="603" t="s">
        <v>2108</v>
      </c>
      <c r="G303" s="575" t="s">
        <v>1784</v>
      </c>
      <c r="H303" s="575" t="s">
        <v>2079</v>
      </c>
      <c r="I303" s="589">
        <v>7.503333333333333</v>
      </c>
      <c r="J303" s="589">
        <v>50</v>
      </c>
      <c r="K303" s="590">
        <v>375.5</v>
      </c>
    </row>
    <row r="304" spans="1:11" ht="14.4" customHeight="1" x14ac:dyDescent="0.3">
      <c r="A304" s="571" t="s">
        <v>485</v>
      </c>
      <c r="B304" s="572" t="s">
        <v>486</v>
      </c>
      <c r="C304" s="575" t="s">
        <v>498</v>
      </c>
      <c r="D304" s="603" t="s">
        <v>756</v>
      </c>
      <c r="E304" s="575" t="s">
        <v>2107</v>
      </c>
      <c r="F304" s="603" t="s">
        <v>2108</v>
      </c>
      <c r="G304" s="575" t="s">
        <v>1784</v>
      </c>
      <c r="H304" s="575" t="s">
        <v>1786</v>
      </c>
      <c r="I304" s="589">
        <v>7.5049999999999999</v>
      </c>
      <c r="J304" s="589">
        <v>90</v>
      </c>
      <c r="K304" s="590">
        <v>675.5</v>
      </c>
    </row>
    <row r="305" spans="1:11" ht="14.4" customHeight="1" x14ac:dyDescent="0.3">
      <c r="A305" s="571" t="s">
        <v>485</v>
      </c>
      <c r="B305" s="572" t="s">
        <v>486</v>
      </c>
      <c r="C305" s="575" t="s">
        <v>498</v>
      </c>
      <c r="D305" s="603" t="s">
        <v>756</v>
      </c>
      <c r="E305" s="575" t="s">
        <v>2107</v>
      </c>
      <c r="F305" s="603" t="s">
        <v>2108</v>
      </c>
      <c r="G305" s="575" t="s">
        <v>1787</v>
      </c>
      <c r="H305" s="575" t="s">
        <v>2080</v>
      </c>
      <c r="I305" s="589">
        <v>7.5049999999999999</v>
      </c>
      <c r="J305" s="589">
        <v>80</v>
      </c>
      <c r="K305" s="590">
        <v>600.5</v>
      </c>
    </row>
    <row r="306" spans="1:11" ht="14.4" customHeight="1" x14ac:dyDescent="0.3">
      <c r="A306" s="571" t="s">
        <v>485</v>
      </c>
      <c r="B306" s="572" t="s">
        <v>486</v>
      </c>
      <c r="C306" s="575" t="s">
        <v>498</v>
      </c>
      <c r="D306" s="603" t="s">
        <v>756</v>
      </c>
      <c r="E306" s="575" t="s">
        <v>2107</v>
      </c>
      <c r="F306" s="603" t="s">
        <v>2108</v>
      </c>
      <c r="G306" s="575" t="s">
        <v>1789</v>
      </c>
      <c r="H306" s="575" t="s">
        <v>1790</v>
      </c>
      <c r="I306" s="589">
        <v>11.01</v>
      </c>
      <c r="J306" s="589">
        <v>40</v>
      </c>
      <c r="K306" s="590">
        <v>440.4</v>
      </c>
    </row>
    <row r="307" spans="1:11" ht="14.4" customHeight="1" x14ac:dyDescent="0.3">
      <c r="A307" s="571" t="s">
        <v>485</v>
      </c>
      <c r="B307" s="572" t="s">
        <v>486</v>
      </c>
      <c r="C307" s="575" t="s">
        <v>498</v>
      </c>
      <c r="D307" s="603" t="s">
        <v>756</v>
      </c>
      <c r="E307" s="575" t="s">
        <v>2107</v>
      </c>
      <c r="F307" s="603" t="s">
        <v>2108</v>
      </c>
      <c r="G307" s="575" t="s">
        <v>1791</v>
      </c>
      <c r="H307" s="575" t="s">
        <v>1792</v>
      </c>
      <c r="I307" s="589">
        <v>11.01</v>
      </c>
      <c r="J307" s="589">
        <v>40</v>
      </c>
      <c r="K307" s="590">
        <v>440.4</v>
      </c>
    </row>
    <row r="308" spans="1:11" ht="14.4" customHeight="1" x14ac:dyDescent="0.3">
      <c r="A308" s="571" t="s">
        <v>485</v>
      </c>
      <c r="B308" s="572" t="s">
        <v>486</v>
      </c>
      <c r="C308" s="575" t="s">
        <v>498</v>
      </c>
      <c r="D308" s="603" t="s">
        <v>756</v>
      </c>
      <c r="E308" s="575" t="s">
        <v>2107</v>
      </c>
      <c r="F308" s="603" t="s">
        <v>2108</v>
      </c>
      <c r="G308" s="575" t="s">
        <v>1795</v>
      </c>
      <c r="H308" s="575" t="s">
        <v>1796</v>
      </c>
      <c r="I308" s="589">
        <v>10.55</v>
      </c>
      <c r="J308" s="589">
        <v>80</v>
      </c>
      <c r="K308" s="590">
        <v>844.1</v>
      </c>
    </row>
    <row r="309" spans="1:11" ht="14.4" customHeight="1" x14ac:dyDescent="0.3">
      <c r="A309" s="571" t="s">
        <v>485</v>
      </c>
      <c r="B309" s="572" t="s">
        <v>486</v>
      </c>
      <c r="C309" s="575" t="s">
        <v>498</v>
      </c>
      <c r="D309" s="603" t="s">
        <v>756</v>
      </c>
      <c r="E309" s="575" t="s">
        <v>2107</v>
      </c>
      <c r="F309" s="603" t="s">
        <v>2108</v>
      </c>
      <c r="G309" s="575" t="s">
        <v>1797</v>
      </c>
      <c r="H309" s="575" t="s">
        <v>1799</v>
      </c>
      <c r="I309" s="589">
        <v>10.55</v>
      </c>
      <c r="J309" s="589">
        <v>80</v>
      </c>
      <c r="K309" s="590">
        <v>844.09</v>
      </c>
    </row>
    <row r="310" spans="1:11" ht="14.4" customHeight="1" x14ac:dyDescent="0.3">
      <c r="A310" s="571" t="s">
        <v>485</v>
      </c>
      <c r="B310" s="572" t="s">
        <v>486</v>
      </c>
      <c r="C310" s="575" t="s">
        <v>498</v>
      </c>
      <c r="D310" s="603" t="s">
        <v>756</v>
      </c>
      <c r="E310" s="575" t="s">
        <v>2107</v>
      </c>
      <c r="F310" s="603" t="s">
        <v>2108</v>
      </c>
      <c r="G310" s="575" t="s">
        <v>2081</v>
      </c>
      <c r="H310" s="575" t="s">
        <v>2082</v>
      </c>
      <c r="I310" s="589">
        <v>10.55</v>
      </c>
      <c r="J310" s="589">
        <v>40</v>
      </c>
      <c r="K310" s="590">
        <v>422.05</v>
      </c>
    </row>
    <row r="311" spans="1:11" ht="14.4" customHeight="1" x14ac:dyDescent="0.3">
      <c r="A311" s="571" t="s">
        <v>485</v>
      </c>
      <c r="B311" s="572" t="s">
        <v>486</v>
      </c>
      <c r="C311" s="575" t="s">
        <v>498</v>
      </c>
      <c r="D311" s="603" t="s">
        <v>756</v>
      </c>
      <c r="E311" s="575" t="s">
        <v>2107</v>
      </c>
      <c r="F311" s="603" t="s">
        <v>2108</v>
      </c>
      <c r="G311" s="575" t="s">
        <v>2083</v>
      </c>
      <c r="H311" s="575" t="s">
        <v>2084</v>
      </c>
      <c r="I311" s="589">
        <v>0.77333333333333343</v>
      </c>
      <c r="J311" s="589">
        <v>1000</v>
      </c>
      <c r="K311" s="590">
        <v>774</v>
      </c>
    </row>
    <row r="312" spans="1:11" ht="14.4" customHeight="1" x14ac:dyDescent="0.3">
      <c r="A312" s="571" t="s">
        <v>485</v>
      </c>
      <c r="B312" s="572" t="s">
        <v>486</v>
      </c>
      <c r="C312" s="575" t="s">
        <v>498</v>
      </c>
      <c r="D312" s="603" t="s">
        <v>756</v>
      </c>
      <c r="E312" s="575" t="s">
        <v>2107</v>
      </c>
      <c r="F312" s="603" t="s">
        <v>2108</v>
      </c>
      <c r="G312" s="575" t="s">
        <v>2085</v>
      </c>
      <c r="H312" s="575" t="s">
        <v>2086</v>
      </c>
      <c r="I312" s="589">
        <v>0.77500000000000013</v>
      </c>
      <c r="J312" s="589">
        <v>2400</v>
      </c>
      <c r="K312" s="590">
        <v>1866</v>
      </c>
    </row>
    <row r="313" spans="1:11" ht="14.4" customHeight="1" x14ac:dyDescent="0.3">
      <c r="A313" s="571" t="s">
        <v>485</v>
      </c>
      <c r="B313" s="572" t="s">
        <v>486</v>
      </c>
      <c r="C313" s="575" t="s">
        <v>498</v>
      </c>
      <c r="D313" s="603" t="s">
        <v>756</v>
      </c>
      <c r="E313" s="575" t="s">
        <v>2107</v>
      </c>
      <c r="F313" s="603" t="s">
        <v>2108</v>
      </c>
      <c r="G313" s="575" t="s">
        <v>2087</v>
      </c>
      <c r="H313" s="575" t="s">
        <v>2088</v>
      </c>
      <c r="I313" s="589">
        <v>0.77</v>
      </c>
      <c r="J313" s="589">
        <v>600</v>
      </c>
      <c r="K313" s="590">
        <v>462</v>
      </c>
    </row>
    <row r="314" spans="1:11" ht="14.4" customHeight="1" x14ac:dyDescent="0.3">
      <c r="A314" s="571" t="s">
        <v>485</v>
      </c>
      <c r="B314" s="572" t="s">
        <v>486</v>
      </c>
      <c r="C314" s="575" t="s">
        <v>498</v>
      </c>
      <c r="D314" s="603" t="s">
        <v>756</v>
      </c>
      <c r="E314" s="575" t="s">
        <v>2107</v>
      </c>
      <c r="F314" s="603" t="s">
        <v>2108</v>
      </c>
      <c r="G314" s="575" t="s">
        <v>2089</v>
      </c>
      <c r="H314" s="575" t="s">
        <v>2090</v>
      </c>
      <c r="I314" s="589">
        <v>0.71</v>
      </c>
      <c r="J314" s="589">
        <v>1800</v>
      </c>
      <c r="K314" s="590">
        <v>1278</v>
      </c>
    </row>
    <row r="315" spans="1:11" ht="14.4" customHeight="1" x14ac:dyDescent="0.3">
      <c r="A315" s="571" t="s">
        <v>485</v>
      </c>
      <c r="B315" s="572" t="s">
        <v>486</v>
      </c>
      <c r="C315" s="575" t="s">
        <v>498</v>
      </c>
      <c r="D315" s="603" t="s">
        <v>756</v>
      </c>
      <c r="E315" s="575" t="s">
        <v>2107</v>
      </c>
      <c r="F315" s="603" t="s">
        <v>2108</v>
      </c>
      <c r="G315" s="575" t="s">
        <v>2089</v>
      </c>
      <c r="H315" s="575" t="s">
        <v>2091</v>
      </c>
      <c r="I315" s="589">
        <v>0.71</v>
      </c>
      <c r="J315" s="589">
        <v>600</v>
      </c>
      <c r="K315" s="590">
        <v>426</v>
      </c>
    </row>
    <row r="316" spans="1:11" ht="14.4" customHeight="1" x14ac:dyDescent="0.3">
      <c r="A316" s="571" t="s">
        <v>485</v>
      </c>
      <c r="B316" s="572" t="s">
        <v>486</v>
      </c>
      <c r="C316" s="575" t="s">
        <v>498</v>
      </c>
      <c r="D316" s="603" t="s">
        <v>756</v>
      </c>
      <c r="E316" s="575" t="s">
        <v>2107</v>
      </c>
      <c r="F316" s="603" t="s">
        <v>2108</v>
      </c>
      <c r="G316" s="575" t="s">
        <v>2092</v>
      </c>
      <c r="H316" s="575" t="s">
        <v>2093</v>
      </c>
      <c r="I316" s="589">
        <v>0.71</v>
      </c>
      <c r="J316" s="589">
        <v>600</v>
      </c>
      <c r="K316" s="590">
        <v>426</v>
      </c>
    </row>
    <row r="317" spans="1:11" ht="14.4" customHeight="1" x14ac:dyDescent="0.3">
      <c r="A317" s="571" t="s">
        <v>485</v>
      </c>
      <c r="B317" s="572" t="s">
        <v>486</v>
      </c>
      <c r="C317" s="575" t="s">
        <v>498</v>
      </c>
      <c r="D317" s="603" t="s">
        <v>756</v>
      </c>
      <c r="E317" s="575" t="s">
        <v>2107</v>
      </c>
      <c r="F317" s="603" t="s">
        <v>2108</v>
      </c>
      <c r="G317" s="575" t="s">
        <v>2094</v>
      </c>
      <c r="H317" s="575" t="s">
        <v>2095</v>
      </c>
      <c r="I317" s="589">
        <v>0.71</v>
      </c>
      <c r="J317" s="589">
        <v>2800</v>
      </c>
      <c r="K317" s="590">
        <v>1988</v>
      </c>
    </row>
    <row r="318" spans="1:11" ht="14.4" customHeight="1" thickBot="1" x14ac:dyDescent="0.35">
      <c r="A318" s="579" t="s">
        <v>485</v>
      </c>
      <c r="B318" s="580" t="s">
        <v>486</v>
      </c>
      <c r="C318" s="583" t="s">
        <v>498</v>
      </c>
      <c r="D318" s="604" t="s">
        <v>756</v>
      </c>
      <c r="E318" s="583" t="s">
        <v>2107</v>
      </c>
      <c r="F318" s="604" t="s">
        <v>2108</v>
      </c>
      <c r="G318" s="583" t="s">
        <v>2094</v>
      </c>
      <c r="H318" s="583" t="s">
        <v>2096</v>
      </c>
      <c r="I318" s="591">
        <v>0.71</v>
      </c>
      <c r="J318" s="591">
        <v>600</v>
      </c>
      <c r="K318" s="592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12" t="s">
        <v>110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5" thickBot="1" x14ac:dyDescent="0.35">
      <c r="A2" s="250" t="s">
        <v>289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13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14">
        <v>930</v>
      </c>
      <c r="AH3" s="630"/>
    </row>
    <row r="4" spans="1:34" ht="36.6" outlineLevel="1" thickBot="1" x14ac:dyDescent="0.35">
      <c r="A4" s="270">
        <v>2014</v>
      </c>
      <c r="B4" s="414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15" t="s">
        <v>237</v>
      </c>
      <c r="AH4" s="630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16"/>
      <c r="AH5" s="630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13.3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6.8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17">
        <f xml:space="preserve">
TRUNC(IF($A$4&lt;=12,SUMIFS('ON Data'!AM:AM,'ON Data'!$D:$D,$A$4,'ON Data'!$E:$E,1),SUMIFS('ON Data'!AM:AM,'ON Data'!$E:$E,1)/'ON Data'!$D$3),1)</f>
        <v>1.5</v>
      </c>
      <c r="AH6" s="630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17"/>
      <c r="AH7" s="630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17"/>
      <c r="AH8" s="630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18"/>
      <c r="AH9" s="630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19"/>
      <c r="AH10" s="630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18578.400000000001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9518.4000000000015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6896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20">
        <f xml:space="preserve">
IF($A$4&lt;=12,SUMIFS('ON Data'!AM:AM,'ON Data'!$D:$D,$A$4,'ON Data'!$E:$E,2),SUMIFS('ON Data'!AM:AM,'ON Data'!$E:$E,2))</f>
        <v>2164</v>
      </c>
      <c r="AH11" s="630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88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61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27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20">
        <f xml:space="preserve">
IF($A$4&lt;=12,SUMIFS('ON Data'!AM:AM,'ON Data'!$D:$D,$A$4,'ON Data'!$E:$E,3),SUMIFS('ON Data'!AM:AM,'ON Data'!$E:$E,3))</f>
        <v>0</v>
      </c>
      <c r="AH12" s="630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406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406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20">
        <f xml:space="preserve">
IF($A$4&lt;=12,SUMIFS('ON Data'!AM:AM,'ON Data'!$D:$D,$A$4,'ON Data'!$E:$E,4),SUMIFS('ON Data'!AM:AM,'ON Data'!$E:$E,4))</f>
        <v>0</v>
      </c>
      <c r="AH13" s="630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21">
        <f xml:space="preserve">
IF($A$4&lt;=12,SUMIFS('ON Data'!AM:AM,'ON Data'!$D:$D,$A$4,'ON Data'!$E:$E,5),SUMIFS('ON Data'!AM:AM,'ON Data'!$E:$E,5))</f>
        <v>0</v>
      </c>
      <c r="AH14" s="630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22"/>
      <c r="AH15" s="630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2904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2114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790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20">
        <f xml:space="preserve">
IF($A$4&lt;=12,SUMIFS('ON Data'!AM:AM,'ON Data'!$D:$D,$A$4,'ON Data'!$E:$E,7),SUMIFS('ON Data'!AM:AM,'ON Data'!$E:$E,7))</f>
        <v>0</v>
      </c>
      <c r="AH16" s="630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20">
        <f xml:space="preserve">
IF($A$4&lt;=12,SUMIFS('ON Data'!AM:AM,'ON Data'!$D:$D,$A$4,'ON Data'!$E:$E,8),SUMIFS('ON Data'!AM:AM,'ON Data'!$E:$E,8))</f>
        <v>0</v>
      </c>
      <c r="AH17" s="630"/>
    </row>
    <row r="18" spans="1:34" x14ac:dyDescent="0.3">
      <c r="A18" s="262" t="s">
        <v>227</v>
      </c>
      <c r="B18" s="277">
        <f xml:space="preserve">
B19-B16-B17</f>
        <v>473700</v>
      </c>
      <c r="C18" s="278">
        <f t="shared" ref="C18" si="0" xml:space="preserve">
C19-C16-C17</f>
        <v>0</v>
      </c>
      <c r="D18" s="279">
        <f t="shared" ref="D18:AG18" si="1" xml:space="preserve">
D19-D16-D17</f>
        <v>335750</v>
      </c>
      <c r="E18" s="279">
        <f t="shared" si="1"/>
        <v>0</v>
      </c>
      <c r="F18" s="279">
        <f t="shared" si="1"/>
        <v>119662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20">
        <f t="shared" si="1"/>
        <v>18288</v>
      </c>
      <c r="AH18" s="630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476604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337864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120452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23">
        <f xml:space="preserve">
IF($A$4&lt;=12,SUMIFS('ON Data'!AM:AM,'ON Data'!$D:$D,$A$4,'ON Data'!$E:$E,9),SUMIFS('ON Data'!AM:AM,'ON Data'!$E:$E,9))</f>
        <v>18288</v>
      </c>
      <c r="AH19" s="630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5732417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4109627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1296792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24">
        <f xml:space="preserve">
IF($A$4&lt;=12,SUMIFS('ON Data'!AM:AM,'ON Data'!$D:$D,$A$4,'ON Data'!$E:$E,6),SUMIFS('ON Data'!AM:AM,'ON Data'!$E:$E,6))</f>
        <v>325998</v>
      </c>
      <c r="AH20" s="630"/>
    </row>
    <row r="21" spans="1:34" ht="15" hidden="1" outlineLevel="1" thickBot="1" x14ac:dyDescent="0.35">
      <c r="A21" s="257" t="s">
        <v>111</v>
      </c>
      <c r="B21" s="277">
        <f xml:space="preserve">
IF($A$4&lt;=12,SUMIFS('ON Data'!F:F,'ON Data'!$D:$D,$A$4,'ON Data'!$E:$E,12),SUMIFS('ON Data'!F:F,'ON Data'!$E:$E,12))</f>
        <v>0</v>
      </c>
      <c r="C21" s="278">
        <f xml:space="preserve">
IF($A$4&lt;=12,SUMIFS('ON Data'!G:G,'ON Data'!$D:$D,$A$4,'ON Data'!$E:$E,12),SUMIFS('ON Data'!G:G,'ON Data'!$E:$E,12))</f>
        <v>0</v>
      </c>
      <c r="D21" s="279">
        <f xml:space="preserve">
IF($A$4&lt;=12,SUMIFS('ON Data'!H:H,'ON Data'!$D:$D,$A$4,'ON Data'!$E:$E,12),SUMIFS('ON Data'!H:H,'ON Data'!$E:$E,12))</f>
        <v>0</v>
      </c>
      <c r="E21" s="279">
        <f xml:space="preserve">
IF($A$4&lt;=12,SUMIFS('ON Data'!I:I,'ON Data'!$D:$D,$A$4,'ON Data'!$E:$E,12),SUMIFS('ON Data'!I:I,'ON Data'!$E:$E,12))</f>
        <v>0</v>
      </c>
      <c r="F21" s="279">
        <f xml:space="preserve">
IF($A$4&lt;=12,SUMIFS('ON Data'!K:K,'ON Data'!$D:$D,$A$4,'ON Data'!$E:$E,12),SUMIFS('ON Data'!K:K,'ON Data'!$E:$E,12))</f>
        <v>0</v>
      </c>
      <c r="G21" s="279">
        <f xml:space="preserve">
IF($A$4&lt;=12,SUMIFS('ON Data'!L:L,'ON Data'!$D:$D,$A$4,'ON Data'!$E:$E,12),SUMIFS('ON Data'!L:L,'ON Data'!$E:$E,12))</f>
        <v>0</v>
      </c>
      <c r="H21" s="279">
        <f xml:space="preserve">
IF($A$4&lt;=12,SUMIFS('ON Data'!M:M,'ON Data'!$D:$D,$A$4,'ON Data'!$E:$E,12),SUMIFS('ON Data'!M:M,'ON Data'!$E:$E,12))</f>
        <v>0</v>
      </c>
      <c r="I21" s="279">
        <f xml:space="preserve">
IF($A$4&lt;=12,SUMIFS('ON Data'!N:N,'ON Data'!$D:$D,$A$4,'ON Data'!$E:$E,12),SUMIFS('ON Data'!N:N,'ON Data'!$E:$E,12))</f>
        <v>0</v>
      </c>
      <c r="J21" s="279">
        <f xml:space="preserve">
IF($A$4&lt;=12,SUMIFS('ON Data'!O:O,'ON Data'!$D:$D,$A$4,'ON Data'!$E:$E,12),SUMIFS('ON Data'!O:O,'ON Data'!$E:$E,12))</f>
        <v>0</v>
      </c>
      <c r="K21" s="279">
        <f xml:space="preserve">
IF($A$4&lt;=12,SUMIFS('ON Data'!P:P,'ON Data'!$D:$D,$A$4,'ON Data'!$E:$E,12),SUMIFS('ON Data'!P:P,'ON Data'!$E:$E,12))</f>
        <v>0</v>
      </c>
      <c r="L21" s="279">
        <f xml:space="preserve">
IF($A$4&lt;=12,SUMIFS('ON Data'!Q:Q,'ON Data'!$D:$D,$A$4,'ON Data'!$E:$E,12),SUMIFS('ON Data'!Q:Q,'ON Data'!$E:$E,12))</f>
        <v>0</v>
      </c>
      <c r="M21" s="279">
        <f xml:space="preserve">
IF($A$4&lt;=12,SUMIFS('ON Data'!R:R,'ON Data'!$D:$D,$A$4,'ON Data'!$E:$E,12),SUMIFS('ON Data'!R:R,'ON Data'!$E:$E,12))</f>
        <v>0</v>
      </c>
      <c r="N21" s="279">
        <f xml:space="preserve">
IF($A$4&lt;=12,SUMIFS('ON Data'!S:S,'ON Data'!$D:$D,$A$4,'ON Data'!$E:$E,12),SUMIFS('ON Data'!S:S,'ON Data'!$E:$E,12))</f>
        <v>0</v>
      </c>
      <c r="O21" s="279">
        <f xml:space="preserve">
IF($A$4&lt;=12,SUMIFS('ON Data'!T:T,'ON Data'!$D:$D,$A$4,'ON Data'!$E:$E,12),SUMIFS('ON Data'!T:T,'ON Data'!$E:$E,12))</f>
        <v>0</v>
      </c>
      <c r="P21" s="279">
        <f xml:space="preserve">
IF($A$4&lt;=12,SUMIFS('ON Data'!U:U,'ON Data'!$D:$D,$A$4,'ON Data'!$E:$E,12),SUMIFS('ON Data'!U:U,'ON Data'!$E:$E,12))</f>
        <v>0</v>
      </c>
      <c r="Q21" s="279">
        <f xml:space="preserve">
IF($A$4&lt;=12,SUMIFS('ON Data'!V:V,'ON Data'!$D:$D,$A$4,'ON Data'!$E:$E,12),SUMIFS('ON Data'!V:V,'ON Data'!$E:$E,12))</f>
        <v>0</v>
      </c>
      <c r="R21" s="279">
        <f xml:space="preserve">
IF($A$4&lt;=12,SUMIFS('ON Data'!W:W,'ON Data'!$D:$D,$A$4,'ON Data'!$E:$E,12),SUMIFS('ON Data'!W:W,'ON Data'!$E:$E,12))</f>
        <v>0</v>
      </c>
      <c r="S21" s="279">
        <f xml:space="preserve">
IF($A$4&lt;=12,SUMIFS('ON Data'!X:X,'ON Data'!$D:$D,$A$4,'ON Data'!$E:$E,12),SUMIFS('ON Data'!X:X,'ON Data'!$E:$E,12))</f>
        <v>0</v>
      </c>
      <c r="T21" s="279">
        <f xml:space="preserve">
IF($A$4&lt;=12,SUMIFS('ON Data'!Y:Y,'ON Data'!$D:$D,$A$4,'ON Data'!$E:$E,12),SUMIFS('ON Data'!Y:Y,'ON Data'!$E:$E,12))</f>
        <v>0</v>
      </c>
      <c r="U21" s="279">
        <f xml:space="preserve">
IF($A$4&lt;=12,SUMIFS('ON Data'!Z:Z,'ON Data'!$D:$D,$A$4,'ON Data'!$E:$E,12),SUMIFS('ON Data'!Z:Z,'ON Data'!$E:$E,12))</f>
        <v>0</v>
      </c>
      <c r="V21" s="279">
        <f xml:space="preserve">
IF($A$4&lt;=12,SUMIFS('ON Data'!AA:AA,'ON Data'!$D:$D,$A$4,'ON Data'!$E:$E,12),SUMIFS('ON Data'!AA:AA,'ON Data'!$E:$E,12))</f>
        <v>0</v>
      </c>
      <c r="W21" s="279">
        <f xml:space="preserve">
IF($A$4&lt;=12,SUMIFS('ON Data'!AB:AB,'ON Data'!$D:$D,$A$4,'ON Data'!$E:$E,12),SUMIFS('ON Data'!AB:AB,'ON Data'!$E:$E,12))</f>
        <v>0</v>
      </c>
      <c r="X21" s="279">
        <f xml:space="preserve">
IF($A$4&lt;=12,SUMIFS('ON Data'!AC:AC,'ON Data'!$D:$D,$A$4,'ON Data'!$E:$E,12),SUMIFS('ON Data'!AC:AC,'ON Data'!$E:$E,12))</f>
        <v>0</v>
      </c>
      <c r="Y21" s="279">
        <f xml:space="preserve">
IF($A$4&lt;=12,SUMIFS('ON Data'!AD:AD,'ON Data'!$D:$D,$A$4,'ON Data'!$E:$E,12),SUMIFS('ON Data'!AD:AD,'ON Data'!$E:$E,12))</f>
        <v>0</v>
      </c>
      <c r="Z21" s="279">
        <f xml:space="preserve">
IF($A$4&lt;=12,SUMIFS('ON Data'!AE:AE,'ON Data'!$D:$D,$A$4,'ON Data'!$E:$E,12),SUMIFS('ON Data'!AE:AE,'ON Data'!$E:$E,12))</f>
        <v>0</v>
      </c>
      <c r="AA21" s="279">
        <f xml:space="preserve">
IF($A$4&lt;=12,SUMIFS('ON Data'!AF:AF,'ON Data'!$D:$D,$A$4,'ON Data'!$E:$E,12),SUMIFS('ON Data'!AF:AF,'ON Data'!$E:$E,12))</f>
        <v>0</v>
      </c>
      <c r="AB21" s="279">
        <f xml:space="preserve">
IF($A$4&lt;=12,SUMIFS('ON Data'!AG:AG,'ON Data'!$D:$D,$A$4,'ON Data'!$E:$E,12),SUMIFS('ON Data'!AG:AG,'ON Data'!$E:$E,12))</f>
        <v>0</v>
      </c>
      <c r="AC21" s="279">
        <f xml:space="preserve">
IF($A$4&lt;=12,SUMIFS('ON Data'!AH:AH,'ON Data'!$D:$D,$A$4,'ON Data'!$E:$E,12),SUMIFS('ON Data'!AH:AH,'ON Data'!$E:$E,12))</f>
        <v>0</v>
      </c>
      <c r="AD21" s="279">
        <f xml:space="preserve">
IF($A$4&lt;=12,SUMIFS('ON Data'!AI:AI,'ON Data'!$D:$D,$A$4,'ON Data'!$E:$E,12),SUMIFS('ON Data'!AI:AI,'ON Data'!$E:$E,12))</f>
        <v>0</v>
      </c>
      <c r="AE21" s="279">
        <f xml:space="preserve">
IF($A$4&lt;=12,SUMIFS('ON Data'!AJ:AJ,'ON Data'!$D:$D,$A$4,'ON Data'!$E:$E,12),SUMIFS('ON Data'!AJ:AJ,'ON Data'!$E:$E,12))</f>
        <v>0</v>
      </c>
      <c r="AF21" s="279">
        <f xml:space="preserve">
IF($A$4&lt;=12,SUMIFS('ON Data'!AK:AK,'ON Data'!$D:$D,$A$4,'ON Data'!$E:$E,12),SUMIFS('ON Data'!AK:AK,'ON Data'!$E:$E,12))</f>
        <v>0</v>
      </c>
      <c r="AG21" s="620">
        <f xml:space="preserve">
IF($A$4&lt;=12,SUMIFS('ON Data'!AM:AM,'ON Data'!$D:$D,$A$4,'ON Data'!$E:$E,12),SUMIFS('ON Data'!AM:AM,'ON Data'!$E:$E,12))</f>
        <v>0</v>
      </c>
      <c r="AH21" s="630"/>
    </row>
    <row r="22" spans="1:34" ht="15" hidden="1" outlineLevel="1" thickBot="1" x14ac:dyDescent="0.35">
      <c r="A22" s="257" t="s">
        <v>77</v>
      </c>
      <c r="B22" s="336" t="str">
        <f xml:space="preserve">
IF(OR(B21="",B21=0),"",B20/B21)</f>
        <v/>
      </c>
      <c r="C22" s="337" t="str">
        <f t="shared" ref="C22:AG22" si="2" xml:space="preserve">
IF(OR(C21="",C21=0),"",C20/C21)</f>
        <v/>
      </c>
      <c r="D22" s="338" t="str">
        <f t="shared" si="2"/>
        <v/>
      </c>
      <c r="E22" s="338" t="str">
        <f t="shared" si="2"/>
        <v/>
      </c>
      <c r="F22" s="338" t="str">
        <f t="shared" si="2"/>
        <v/>
      </c>
      <c r="G22" s="338" t="str">
        <f t="shared" si="2"/>
        <v/>
      </c>
      <c r="H22" s="338" t="str">
        <f t="shared" si="2"/>
        <v/>
      </c>
      <c r="I22" s="338" t="str">
        <f t="shared" si="2"/>
        <v/>
      </c>
      <c r="J22" s="338" t="str">
        <f t="shared" si="2"/>
        <v/>
      </c>
      <c r="K22" s="338" t="str">
        <f t="shared" si="2"/>
        <v/>
      </c>
      <c r="L22" s="338" t="str">
        <f t="shared" si="2"/>
        <v/>
      </c>
      <c r="M22" s="338" t="str">
        <f t="shared" si="2"/>
        <v/>
      </c>
      <c r="N22" s="338" t="str">
        <f t="shared" si="2"/>
        <v/>
      </c>
      <c r="O22" s="338" t="str">
        <f t="shared" si="2"/>
        <v/>
      </c>
      <c r="P22" s="338" t="str">
        <f t="shared" si="2"/>
        <v/>
      </c>
      <c r="Q22" s="338" t="str">
        <f t="shared" si="2"/>
        <v/>
      </c>
      <c r="R22" s="338" t="str">
        <f t="shared" si="2"/>
        <v/>
      </c>
      <c r="S22" s="338" t="str">
        <f t="shared" si="2"/>
        <v/>
      </c>
      <c r="T22" s="338" t="str">
        <f t="shared" si="2"/>
        <v/>
      </c>
      <c r="U22" s="338" t="str">
        <f t="shared" si="2"/>
        <v/>
      </c>
      <c r="V22" s="338" t="str">
        <f t="shared" si="2"/>
        <v/>
      </c>
      <c r="W22" s="338" t="str">
        <f t="shared" si="2"/>
        <v/>
      </c>
      <c r="X22" s="338" t="str">
        <f t="shared" si="2"/>
        <v/>
      </c>
      <c r="Y22" s="338" t="str">
        <f t="shared" si="2"/>
        <v/>
      </c>
      <c r="Z22" s="338" t="str">
        <f t="shared" si="2"/>
        <v/>
      </c>
      <c r="AA22" s="338" t="str">
        <f t="shared" si="2"/>
        <v/>
      </c>
      <c r="AB22" s="338" t="str">
        <f t="shared" si="2"/>
        <v/>
      </c>
      <c r="AC22" s="338" t="str">
        <f t="shared" si="2"/>
        <v/>
      </c>
      <c r="AD22" s="338" t="str">
        <f t="shared" si="2"/>
        <v/>
      </c>
      <c r="AE22" s="338" t="str">
        <f t="shared" si="2"/>
        <v/>
      </c>
      <c r="AF22" s="338" t="str">
        <f t="shared" si="2"/>
        <v/>
      </c>
      <c r="AG22" s="625" t="str">
        <f t="shared" si="2"/>
        <v/>
      </c>
      <c r="AH22" s="630"/>
    </row>
    <row r="23" spans="1:34" ht="15" hidden="1" outlineLevel="1" thickBot="1" x14ac:dyDescent="0.35">
      <c r="A23" s="265" t="s">
        <v>68</v>
      </c>
      <c r="B23" s="280">
        <f xml:space="preserve">
IF(B21="","",B20-B21)</f>
        <v>5732417</v>
      </c>
      <c r="C23" s="281">
        <f t="shared" ref="C23:AG23" si="3" xml:space="preserve">
IF(C21="","",C20-C21)</f>
        <v>0</v>
      </c>
      <c r="D23" s="282">
        <f t="shared" si="3"/>
        <v>4109627</v>
      </c>
      <c r="E23" s="282">
        <f t="shared" si="3"/>
        <v>0</v>
      </c>
      <c r="F23" s="282">
        <f t="shared" si="3"/>
        <v>1296792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  <c r="L23" s="282">
        <f t="shared" si="3"/>
        <v>0</v>
      </c>
      <c r="M23" s="282">
        <f t="shared" si="3"/>
        <v>0</v>
      </c>
      <c r="N23" s="282">
        <f t="shared" si="3"/>
        <v>0</v>
      </c>
      <c r="O23" s="282">
        <f t="shared" si="3"/>
        <v>0</v>
      </c>
      <c r="P23" s="282">
        <f t="shared" si="3"/>
        <v>0</v>
      </c>
      <c r="Q23" s="282">
        <f t="shared" si="3"/>
        <v>0</v>
      </c>
      <c r="R23" s="282">
        <f t="shared" si="3"/>
        <v>0</v>
      </c>
      <c r="S23" s="282">
        <f t="shared" si="3"/>
        <v>0</v>
      </c>
      <c r="T23" s="282">
        <f t="shared" si="3"/>
        <v>0</v>
      </c>
      <c r="U23" s="282">
        <f t="shared" si="3"/>
        <v>0</v>
      </c>
      <c r="V23" s="282">
        <f t="shared" si="3"/>
        <v>0</v>
      </c>
      <c r="W23" s="282">
        <f t="shared" si="3"/>
        <v>0</v>
      </c>
      <c r="X23" s="282">
        <f t="shared" si="3"/>
        <v>0</v>
      </c>
      <c r="Y23" s="282">
        <f t="shared" si="3"/>
        <v>0</v>
      </c>
      <c r="Z23" s="282">
        <f t="shared" si="3"/>
        <v>0</v>
      </c>
      <c r="AA23" s="282">
        <f t="shared" si="3"/>
        <v>0</v>
      </c>
      <c r="AB23" s="282">
        <f t="shared" si="3"/>
        <v>0</v>
      </c>
      <c r="AC23" s="282">
        <f t="shared" si="3"/>
        <v>0</v>
      </c>
      <c r="AD23" s="282">
        <f t="shared" si="3"/>
        <v>0</v>
      </c>
      <c r="AE23" s="282">
        <f t="shared" si="3"/>
        <v>0</v>
      </c>
      <c r="AF23" s="282">
        <f t="shared" si="3"/>
        <v>0</v>
      </c>
      <c r="AG23" s="621">
        <f t="shared" si="3"/>
        <v>325998</v>
      </c>
      <c r="AH23" s="630"/>
    </row>
    <row r="24" spans="1:34" x14ac:dyDescent="0.3">
      <c r="A24" s="259" t="s">
        <v>229</v>
      </c>
      <c r="B24" s="306" t="s">
        <v>3</v>
      </c>
      <c r="C24" s="631" t="s">
        <v>240</v>
      </c>
      <c r="D24" s="605"/>
      <c r="E24" s="606"/>
      <c r="F24" s="606" t="s">
        <v>241</v>
      </c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26" t="s">
        <v>242</v>
      </c>
      <c r="AH24" s="630"/>
    </row>
    <row r="25" spans="1:34" x14ac:dyDescent="0.3">
      <c r="A25" s="260" t="s">
        <v>75</v>
      </c>
      <c r="B25" s="277">
        <f xml:space="preserve">
SUM(C25:AG25)</f>
        <v>66850</v>
      </c>
      <c r="C25" s="632">
        <f xml:space="preserve">
IF($A$4&lt;=12,SUMIFS('ON Data'!H:H,'ON Data'!$D:$D,$A$4,'ON Data'!$E:$E,10),SUMIFS('ON Data'!H:H,'ON Data'!$E:$E,10))</f>
        <v>52850</v>
      </c>
      <c r="D25" s="607"/>
      <c r="E25" s="608"/>
      <c r="F25" s="608">
        <f xml:space="preserve">
IF($A$4&lt;=12,SUMIFS('ON Data'!K:K,'ON Data'!$D:$D,$A$4,'ON Data'!$E:$E,10),SUMIFS('ON Data'!K:K,'ON Data'!$E:$E,10))</f>
        <v>14000</v>
      </c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27">
        <f xml:space="preserve">
IF($A$4&lt;=12,SUMIFS('ON Data'!AM:AM,'ON Data'!$D:$D,$A$4,'ON Data'!$E:$E,10),SUMIFS('ON Data'!AM:AM,'ON Data'!$E:$E,10))</f>
        <v>0</v>
      </c>
      <c r="AH25" s="630"/>
    </row>
    <row r="26" spans="1:34" x14ac:dyDescent="0.3">
      <c r="A26" s="266" t="s">
        <v>239</v>
      </c>
      <c r="B26" s="286">
        <f xml:space="preserve">
SUM(C26:AG26)</f>
        <v>33589.5</v>
      </c>
      <c r="C26" s="632">
        <f xml:space="preserve">
IF($A$4&lt;=12,SUMIFS('ON Data'!H:H,'ON Data'!$D:$D,$A$4,'ON Data'!$E:$E,11),SUMIFS('ON Data'!H:H,'ON Data'!$E:$E,11))</f>
        <v>18589.5</v>
      </c>
      <c r="D26" s="607"/>
      <c r="E26" s="608"/>
      <c r="F26" s="609">
        <f xml:space="preserve">
IF($A$4&lt;=12,SUMIFS('ON Data'!K:K,'ON Data'!$D:$D,$A$4,'ON Data'!$E:$E,11),SUMIFS('ON Data'!K:K,'ON Data'!$E:$E,11))</f>
        <v>14999.999999999998</v>
      </c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27">
        <f xml:space="preserve">
IF($A$4&lt;=12,SUMIFS('ON Data'!AM:AM,'ON Data'!$D:$D,$A$4,'ON Data'!$E:$E,11),SUMIFS('ON Data'!AM:AM,'ON Data'!$E:$E,11))</f>
        <v>0</v>
      </c>
      <c r="AH26" s="630"/>
    </row>
    <row r="27" spans="1:34" x14ac:dyDescent="0.3">
      <c r="A27" s="266" t="s">
        <v>77</v>
      </c>
      <c r="B27" s="307">
        <f xml:space="preserve">
IF(B26=0,0,B25/B26)</f>
        <v>1.9902052724809836</v>
      </c>
      <c r="C27" s="633">
        <f xml:space="preserve">
IF(C26=0,0,C25/C26)</f>
        <v>2.8430027703811289</v>
      </c>
      <c r="D27" s="610"/>
      <c r="E27" s="611"/>
      <c r="F27" s="611">
        <f xml:space="preserve">
IF(F26=0,0,F25/F26)</f>
        <v>0.93333333333333346</v>
      </c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28">
        <f xml:space="preserve">
IF(AG26=0,0,AG25/AG26)</f>
        <v>0</v>
      </c>
      <c r="AH27" s="630"/>
    </row>
    <row r="28" spans="1:34" ht="15" thickBot="1" x14ac:dyDescent="0.35">
      <c r="A28" s="266" t="s">
        <v>238</v>
      </c>
      <c r="B28" s="286">
        <f xml:space="preserve">
SUM(C28:AG28)</f>
        <v>-33260.5</v>
      </c>
      <c r="C28" s="634">
        <f xml:space="preserve">
C26-C25</f>
        <v>-34260.5</v>
      </c>
      <c r="D28" s="612"/>
      <c r="E28" s="613"/>
      <c r="F28" s="613">
        <f xml:space="preserve">
F26-F25</f>
        <v>999.99999999999818</v>
      </c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29">
        <f xml:space="preserve">
AG26-AG25</f>
        <v>0</v>
      </c>
      <c r="AH28" s="630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8" priority="4" operator="greaterThan">
      <formula>1</formula>
    </cfRule>
  </conditionalFormatting>
  <conditionalFormatting sqref="C28 AG28 F28">
    <cfRule type="cellIs" dxfId="7" priority="3" operator="lessThan">
      <formula>0</formula>
    </cfRule>
  </conditionalFormatting>
  <conditionalFormatting sqref="B22:AG22">
    <cfRule type="cellIs" dxfId="6" priority="2" operator="greaterThan">
      <formula>1</formula>
    </cfRule>
  </conditionalFormatting>
  <conditionalFormatting sqref="B23:AG23">
    <cfRule type="cellIs" dxfId="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43" t="s">
        <v>128</v>
      </c>
      <c r="B1" s="343"/>
      <c r="C1" s="344"/>
      <c r="D1" s="344"/>
      <c r="E1" s="344"/>
    </row>
    <row r="2" spans="1:5" ht="14.4" customHeight="1" thickBot="1" x14ac:dyDescent="0.35">
      <c r="A2" s="250" t="s">
        <v>289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10807.714477709149</v>
      </c>
      <c r="D4" s="174">
        <f ca="1">IF(ISERROR(VLOOKUP("Náklady celkem",INDIRECT("HI!$A:$G"),5,0)),0,VLOOKUP("Náklady celkem",INDIRECT("HI!$A:$G"),5,0))</f>
        <v>10794.239960000004</v>
      </c>
      <c r="E4" s="175">
        <f ca="1">IF(C4=0,0,D4/C4)</f>
        <v>0.99875325002923276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108.04435059831451</v>
      </c>
      <c r="D7" s="182">
        <f>IF(ISERROR(HI!E5),"",HI!E5)</f>
        <v>99.813720000000018</v>
      </c>
      <c r="E7" s="179">
        <f t="shared" ref="E7:E15" si="0">IF(C7=0,0,D7/C7)</f>
        <v>0.92382174030631004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1.6393442622950821E-2</v>
      </c>
      <c r="E9" s="179">
        <f>IF(C9=0,0,D9/C9)</f>
        <v>5.4644808743169404E-2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0.65395350395057084</v>
      </c>
      <c r="E11" s="179">
        <f t="shared" si="0"/>
        <v>1.0899225065842848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0.96234134726373155</v>
      </c>
      <c r="E12" s="179">
        <f t="shared" si="0"/>
        <v>1.2029266840796644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1588.7198746682361</v>
      </c>
      <c r="D15" s="182">
        <f>IF(ISERROR(HI!E6),"",HI!E6)</f>
        <v>1304.36878</v>
      </c>
      <c r="E15" s="179">
        <f t="shared" si="0"/>
        <v>0.8210187338862267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7555.5373744885128</v>
      </c>
      <c r="D16" s="178">
        <f ca="1">IF(ISERROR(VLOOKUP("Osobní náklady (Kč) *",INDIRECT("HI!$A:$G"),5,0)),0,VLOOKUP("Osobní náklady (Kč) *",INDIRECT("HI!$A:$G"),5,0))</f>
        <v>7736.6389400000044</v>
      </c>
      <c r="E16" s="179">
        <f ca="1">IF(C16=0,0,D16/C16)</f>
        <v>1.0239693825250584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2551.5309999999999</v>
      </c>
      <c r="D18" s="198">
        <f ca="1">IF(ISERROR(VLOOKUP("Výnosy celkem",INDIRECT("HI!$A:$G"),5,0)),0,VLOOKUP("Výnosy celkem",INDIRECT("HI!$A:$G"),5,0))</f>
        <v>2746.0439999999999</v>
      </c>
      <c r="E18" s="199">
        <f t="shared" ref="E18:E23" ca="1" si="1">IF(C18=0,0,D18/C18)</f>
        <v>1.0762338376449276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2551.5309999999999</v>
      </c>
      <c r="D19" s="178">
        <f ca="1">IF(ISERROR(VLOOKUP("Ambulance *",INDIRECT("HI!$A:$G"),5,0)),0,VLOOKUP("Ambulance *",INDIRECT("HI!$A:$G"),5,0))</f>
        <v>2746.0439999999999</v>
      </c>
      <c r="E19" s="179">
        <f t="shared" ca="1" si="1"/>
        <v>1.0762338376449276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1.0762338376449276</v>
      </c>
      <c r="E20" s="179">
        <f t="shared" si="1"/>
        <v>1.0762338376449276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0.11239336658721637</v>
      </c>
      <c r="E21" s="179">
        <f t="shared" si="1"/>
        <v>0.13222749010260748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7.4098623415478598E-2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3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3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2118</v>
      </c>
    </row>
    <row r="2" spans="1:40" x14ac:dyDescent="0.3">
      <c r="A2" s="250" t="s">
        <v>289</v>
      </c>
    </row>
    <row r="3" spans="1:40" x14ac:dyDescent="0.3">
      <c r="A3" s="246" t="s">
        <v>203</v>
      </c>
      <c r="B3" s="271">
        <v>2014</v>
      </c>
      <c r="D3" s="247">
        <f>MAX(D5:D1048576)</f>
        <v>9</v>
      </c>
      <c r="F3" s="247">
        <f>SUMIF($E5:$E1048576,"&lt;10",F5:F1048576)</f>
        <v>6231117.4999999991</v>
      </c>
      <c r="G3" s="247">
        <f t="shared" ref="G3:AN3" si="0">SUMIF($E5:$E1048576,"&lt;10",G5:G1048576)</f>
        <v>0</v>
      </c>
      <c r="H3" s="247">
        <f t="shared" si="0"/>
        <v>4459652</v>
      </c>
      <c r="I3" s="247">
        <f t="shared" si="0"/>
        <v>0</v>
      </c>
      <c r="J3" s="247">
        <f t="shared" si="0"/>
        <v>0</v>
      </c>
      <c r="K3" s="247">
        <f t="shared" si="0"/>
        <v>1425002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346463.5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29</v>
      </c>
      <c r="D5" s="246">
        <v>1</v>
      </c>
      <c r="E5" s="246">
        <v>1</v>
      </c>
      <c r="F5" s="246">
        <v>13.5</v>
      </c>
      <c r="G5" s="246">
        <v>0</v>
      </c>
      <c r="H5" s="246">
        <v>7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1.5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29</v>
      </c>
      <c r="D6" s="246">
        <v>1</v>
      </c>
      <c r="E6" s="246">
        <v>2</v>
      </c>
      <c r="F6" s="246">
        <v>2300</v>
      </c>
      <c r="G6" s="246">
        <v>0</v>
      </c>
      <c r="H6" s="246">
        <v>1192</v>
      </c>
      <c r="I6" s="246">
        <v>0</v>
      </c>
      <c r="J6" s="246">
        <v>0</v>
      </c>
      <c r="K6" s="246">
        <v>840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268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29</v>
      </c>
      <c r="D7" s="246">
        <v>1</v>
      </c>
      <c r="E7" s="246">
        <v>3</v>
      </c>
      <c r="F7" s="246">
        <v>4</v>
      </c>
      <c r="G7" s="246">
        <v>0</v>
      </c>
      <c r="H7" s="246">
        <v>4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0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29</v>
      </c>
      <c r="D8" s="246">
        <v>1</v>
      </c>
      <c r="E8" s="246">
        <v>4</v>
      </c>
      <c r="F8" s="246">
        <v>48</v>
      </c>
      <c r="G8" s="246">
        <v>0</v>
      </c>
      <c r="H8" s="246">
        <v>48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29</v>
      </c>
      <c r="D9" s="246">
        <v>1</v>
      </c>
      <c r="E9" s="246">
        <v>6</v>
      </c>
      <c r="F9" s="246">
        <v>630513</v>
      </c>
      <c r="G9" s="246">
        <v>0</v>
      </c>
      <c r="H9" s="246">
        <v>454878</v>
      </c>
      <c r="I9" s="246">
        <v>0</v>
      </c>
      <c r="J9" s="246">
        <v>0</v>
      </c>
      <c r="K9" s="246">
        <v>139993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35642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29</v>
      </c>
      <c r="D10" s="246">
        <v>1</v>
      </c>
      <c r="E10" s="246">
        <v>9</v>
      </c>
      <c r="F10" s="246">
        <v>22025</v>
      </c>
      <c r="G10" s="246">
        <v>0</v>
      </c>
      <c r="H10" s="246">
        <v>17425</v>
      </c>
      <c r="I10" s="246">
        <v>0</v>
      </c>
      <c r="J10" s="246">
        <v>0</v>
      </c>
      <c r="K10" s="246">
        <v>3900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700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29</v>
      </c>
      <c r="D11" s="246">
        <v>1</v>
      </c>
      <c r="E11" s="246">
        <v>10</v>
      </c>
      <c r="F11" s="246">
        <v>19550</v>
      </c>
      <c r="G11" s="246">
        <v>0</v>
      </c>
      <c r="H11" s="246">
        <v>14350</v>
      </c>
      <c r="I11" s="246">
        <v>0</v>
      </c>
      <c r="J11" s="246">
        <v>0</v>
      </c>
      <c r="K11" s="246">
        <v>5200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0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29</v>
      </c>
      <c r="D12" s="246">
        <v>1</v>
      </c>
      <c r="E12" s="246">
        <v>11</v>
      </c>
      <c r="F12" s="246">
        <v>3732.166666666667</v>
      </c>
      <c r="G12" s="246">
        <v>0</v>
      </c>
      <c r="H12" s="246">
        <v>2065.5</v>
      </c>
      <c r="I12" s="246">
        <v>0</v>
      </c>
      <c r="J12" s="246">
        <v>0</v>
      </c>
      <c r="K12" s="246">
        <v>1666.6666666666667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29</v>
      </c>
      <c r="D13" s="246">
        <v>2</v>
      </c>
      <c r="E13" s="246">
        <v>1</v>
      </c>
      <c r="F13" s="246">
        <v>13.5</v>
      </c>
      <c r="G13" s="246">
        <v>0</v>
      </c>
      <c r="H13" s="246">
        <v>7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1.5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29</v>
      </c>
      <c r="D14" s="246">
        <v>2</v>
      </c>
      <c r="E14" s="246">
        <v>2</v>
      </c>
      <c r="F14" s="246">
        <v>2056</v>
      </c>
      <c r="G14" s="246">
        <v>0</v>
      </c>
      <c r="H14" s="246">
        <v>1048</v>
      </c>
      <c r="I14" s="246">
        <v>0</v>
      </c>
      <c r="J14" s="246">
        <v>0</v>
      </c>
      <c r="K14" s="246">
        <v>768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240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29</v>
      </c>
      <c r="D15" s="246">
        <v>2</v>
      </c>
      <c r="E15" s="246">
        <v>3</v>
      </c>
      <c r="F15" s="246">
        <v>7</v>
      </c>
      <c r="G15" s="246">
        <v>0</v>
      </c>
      <c r="H15" s="246">
        <v>7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0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29</v>
      </c>
      <c r="D16" s="246">
        <v>2</v>
      </c>
      <c r="E16" s="246">
        <v>4</v>
      </c>
      <c r="F16" s="246">
        <v>48</v>
      </c>
      <c r="G16" s="246">
        <v>0</v>
      </c>
      <c r="H16" s="246">
        <v>48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0</v>
      </c>
      <c r="AN16" s="246">
        <v>0</v>
      </c>
    </row>
    <row r="17" spans="3:40" x14ac:dyDescent="0.3">
      <c r="C17" s="246">
        <v>29</v>
      </c>
      <c r="D17" s="246">
        <v>2</v>
      </c>
      <c r="E17" s="246">
        <v>6</v>
      </c>
      <c r="F17" s="246">
        <v>649329</v>
      </c>
      <c r="G17" s="246">
        <v>0</v>
      </c>
      <c r="H17" s="246">
        <v>475974</v>
      </c>
      <c r="I17" s="246">
        <v>0</v>
      </c>
      <c r="J17" s="246">
        <v>0</v>
      </c>
      <c r="K17" s="246">
        <v>137570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35785</v>
      </c>
      <c r="AN17" s="246">
        <v>0</v>
      </c>
    </row>
    <row r="18" spans="3:40" x14ac:dyDescent="0.3">
      <c r="C18" s="246">
        <v>29</v>
      </c>
      <c r="D18" s="246">
        <v>2</v>
      </c>
      <c r="E18" s="246">
        <v>9</v>
      </c>
      <c r="F18" s="246">
        <v>48788</v>
      </c>
      <c r="G18" s="246">
        <v>0</v>
      </c>
      <c r="H18" s="246">
        <v>42488</v>
      </c>
      <c r="I18" s="246">
        <v>0</v>
      </c>
      <c r="J18" s="246">
        <v>0</v>
      </c>
      <c r="K18" s="246">
        <v>5300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1000</v>
      </c>
      <c r="AN18" s="246">
        <v>0</v>
      </c>
    </row>
    <row r="19" spans="3:40" x14ac:dyDescent="0.3">
      <c r="C19" s="246">
        <v>29</v>
      </c>
      <c r="D19" s="246">
        <v>2</v>
      </c>
      <c r="E19" s="246">
        <v>11</v>
      </c>
      <c r="F19" s="246">
        <v>3732.166666666667</v>
      </c>
      <c r="G19" s="246">
        <v>0</v>
      </c>
      <c r="H19" s="246">
        <v>2065.5</v>
      </c>
      <c r="I19" s="246">
        <v>0</v>
      </c>
      <c r="J19" s="246">
        <v>0</v>
      </c>
      <c r="K19" s="246">
        <v>1666.6666666666667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0</v>
      </c>
      <c r="AN19" s="246">
        <v>0</v>
      </c>
    </row>
    <row r="20" spans="3:40" x14ac:dyDescent="0.3">
      <c r="C20" s="246">
        <v>29</v>
      </c>
      <c r="D20" s="246">
        <v>3</v>
      </c>
      <c r="E20" s="246">
        <v>1</v>
      </c>
      <c r="F20" s="246">
        <v>13.3</v>
      </c>
      <c r="G20" s="246">
        <v>0</v>
      </c>
      <c r="H20" s="246">
        <v>6.8</v>
      </c>
      <c r="I20" s="246">
        <v>0</v>
      </c>
      <c r="J20" s="246">
        <v>0</v>
      </c>
      <c r="K20" s="246">
        <v>5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1.5</v>
      </c>
      <c r="AN20" s="246">
        <v>0</v>
      </c>
    </row>
    <row r="21" spans="3:40" x14ac:dyDescent="0.3">
      <c r="C21" s="246">
        <v>29</v>
      </c>
      <c r="D21" s="246">
        <v>3</v>
      </c>
      <c r="E21" s="246">
        <v>2</v>
      </c>
      <c r="F21" s="246">
        <v>2146.4</v>
      </c>
      <c r="G21" s="246">
        <v>0</v>
      </c>
      <c r="H21" s="246">
        <v>1094.4000000000001</v>
      </c>
      <c r="I21" s="246">
        <v>0</v>
      </c>
      <c r="J21" s="246">
        <v>0</v>
      </c>
      <c r="K21" s="246">
        <v>800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252</v>
      </c>
      <c r="AN21" s="246">
        <v>0</v>
      </c>
    </row>
    <row r="22" spans="3:40" x14ac:dyDescent="0.3">
      <c r="C22" s="246">
        <v>29</v>
      </c>
      <c r="D22" s="246">
        <v>3</v>
      </c>
      <c r="E22" s="246">
        <v>3</v>
      </c>
      <c r="F22" s="246">
        <v>16</v>
      </c>
      <c r="G22" s="246">
        <v>0</v>
      </c>
      <c r="H22" s="246">
        <v>16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29</v>
      </c>
      <c r="D23" s="246">
        <v>3</v>
      </c>
      <c r="E23" s="246">
        <v>4</v>
      </c>
      <c r="F23" s="246">
        <v>48</v>
      </c>
      <c r="G23" s="246">
        <v>0</v>
      </c>
      <c r="H23" s="246">
        <v>48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0</v>
      </c>
      <c r="AN23" s="246">
        <v>0</v>
      </c>
    </row>
    <row r="24" spans="3:40" x14ac:dyDescent="0.3">
      <c r="C24" s="246">
        <v>29</v>
      </c>
      <c r="D24" s="246">
        <v>3</v>
      </c>
      <c r="E24" s="246">
        <v>6</v>
      </c>
      <c r="F24" s="246">
        <v>649864</v>
      </c>
      <c r="G24" s="246">
        <v>0</v>
      </c>
      <c r="H24" s="246">
        <v>476702</v>
      </c>
      <c r="I24" s="246">
        <v>0</v>
      </c>
      <c r="J24" s="246">
        <v>0</v>
      </c>
      <c r="K24" s="246">
        <v>137377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35785</v>
      </c>
      <c r="AN24" s="246">
        <v>0</v>
      </c>
    </row>
    <row r="25" spans="3:40" x14ac:dyDescent="0.3">
      <c r="C25" s="246">
        <v>29</v>
      </c>
      <c r="D25" s="246">
        <v>3</v>
      </c>
      <c r="E25" s="246">
        <v>9</v>
      </c>
      <c r="F25" s="246">
        <v>45773</v>
      </c>
      <c r="G25" s="246">
        <v>0</v>
      </c>
      <c r="H25" s="246">
        <v>39373</v>
      </c>
      <c r="I25" s="246">
        <v>0</v>
      </c>
      <c r="J25" s="246">
        <v>0</v>
      </c>
      <c r="K25" s="246">
        <v>5400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1000</v>
      </c>
      <c r="AN25" s="246">
        <v>0</v>
      </c>
    </row>
    <row r="26" spans="3:40" x14ac:dyDescent="0.3">
      <c r="C26" s="246">
        <v>29</v>
      </c>
      <c r="D26" s="246">
        <v>3</v>
      </c>
      <c r="E26" s="246">
        <v>10</v>
      </c>
      <c r="F26" s="246">
        <v>11300</v>
      </c>
      <c r="G26" s="246">
        <v>0</v>
      </c>
      <c r="H26" s="246">
        <v>7900</v>
      </c>
      <c r="I26" s="246">
        <v>0</v>
      </c>
      <c r="J26" s="246">
        <v>0</v>
      </c>
      <c r="K26" s="246">
        <v>3400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29</v>
      </c>
      <c r="D27" s="246">
        <v>3</v>
      </c>
      <c r="E27" s="246">
        <v>11</v>
      </c>
      <c r="F27" s="246">
        <v>3732.166666666667</v>
      </c>
      <c r="G27" s="246">
        <v>0</v>
      </c>
      <c r="H27" s="246">
        <v>2065.5</v>
      </c>
      <c r="I27" s="246">
        <v>0</v>
      </c>
      <c r="J27" s="246">
        <v>0</v>
      </c>
      <c r="K27" s="246">
        <v>1666.6666666666667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0</v>
      </c>
      <c r="AN27" s="246">
        <v>0</v>
      </c>
    </row>
    <row r="28" spans="3:40" x14ac:dyDescent="0.3">
      <c r="C28" s="246">
        <v>29</v>
      </c>
      <c r="D28" s="246">
        <v>4</v>
      </c>
      <c r="E28" s="246">
        <v>1</v>
      </c>
      <c r="F28" s="246">
        <v>13.3</v>
      </c>
      <c r="G28" s="246">
        <v>0</v>
      </c>
      <c r="H28" s="246">
        <v>6.8</v>
      </c>
      <c r="I28" s="246">
        <v>0</v>
      </c>
      <c r="J28" s="246">
        <v>0</v>
      </c>
      <c r="K28" s="246">
        <v>5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1.5</v>
      </c>
      <c r="AN28" s="246">
        <v>0</v>
      </c>
    </row>
    <row r="29" spans="3:40" x14ac:dyDescent="0.3">
      <c r="C29" s="246">
        <v>29</v>
      </c>
      <c r="D29" s="246">
        <v>4</v>
      </c>
      <c r="E29" s="246">
        <v>2</v>
      </c>
      <c r="F29" s="246">
        <v>2292.8000000000002</v>
      </c>
      <c r="G29" s="246">
        <v>0</v>
      </c>
      <c r="H29" s="246">
        <v>1196.8</v>
      </c>
      <c r="I29" s="246">
        <v>0</v>
      </c>
      <c r="J29" s="246">
        <v>0</v>
      </c>
      <c r="K29" s="246">
        <v>832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264</v>
      </c>
      <c r="AN29" s="246">
        <v>0</v>
      </c>
    </row>
    <row r="30" spans="3:40" x14ac:dyDescent="0.3">
      <c r="C30" s="246">
        <v>29</v>
      </c>
      <c r="D30" s="246">
        <v>4</v>
      </c>
      <c r="E30" s="246">
        <v>3</v>
      </c>
      <c r="F30" s="246">
        <v>31</v>
      </c>
      <c r="G30" s="246">
        <v>0</v>
      </c>
      <c r="H30" s="246">
        <v>4</v>
      </c>
      <c r="I30" s="246">
        <v>0</v>
      </c>
      <c r="J30" s="246">
        <v>0</v>
      </c>
      <c r="K30" s="246">
        <v>27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29</v>
      </c>
      <c r="D31" s="246">
        <v>4</v>
      </c>
      <c r="E31" s="246">
        <v>4</v>
      </c>
      <c r="F31" s="246">
        <v>44</v>
      </c>
      <c r="G31" s="246">
        <v>0</v>
      </c>
      <c r="H31" s="246">
        <v>44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29</v>
      </c>
      <c r="D32" s="246">
        <v>4</v>
      </c>
      <c r="E32" s="246">
        <v>6</v>
      </c>
      <c r="F32" s="246">
        <v>636794</v>
      </c>
      <c r="G32" s="246">
        <v>0</v>
      </c>
      <c r="H32" s="246">
        <v>449919</v>
      </c>
      <c r="I32" s="246">
        <v>0</v>
      </c>
      <c r="J32" s="246">
        <v>0</v>
      </c>
      <c r="K32" s="246">
        <v>151390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35485</v>
      </c>
      <c r="AN32" s="246">
        <v>0</v>
      </c>
    </row>
    <row r="33" spans="3:40" x14ac:dyDescent="0.3">
      <c r="C33" s="246">
        <v>29</v>
      </c>
      <c r="D33" s="246">
        <v>4</v>
      </c>
      <c r="E33" s="246">
        <v>9</v>
      </c>
      <c r="F33" s="246">
        <v>46945</v>
      </c>
      <c r="G33" s="246">
        <v>0</v>
      </c>
      <c r="H33" s="246">
        <v>42245</v>
      </c>
      <c r="I33" s="246">
        <v>0</v>
      </c>
      <c r="J33" s="246">
        <v>0</v>
      </c>
      <c r="K33" s="246">
        <v>4000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700</v>
      </c>
      <c r="AN33" s="246">
        <v>0</v>
      </c>
    </row>
    <row r="34" spans="3:40" x14ac:dyDescent="0.3">
      <c r="C34" s="246">
        <v>29</v>
      </c>
      <c r="D34" s="246">
        <v>4</v>
      </c>
      <c r="E34" s="246">
        <v>10</v>
      </c>
      <c r="F34" s="246">
        <v>23600</v>
      </c>
      <c r="G34" s="246">
        <v>0</v>
      </c>
      <c r="H34" s="246">
        <v>21600</v>
      </c>
      <c r="I34" s="246">
        <v>0</v>
      </c>
      <c r="J34" s="246">
        <v>0</v>
      </c>
      <c r="K34" s="246">
        <v>2000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0</v>
      </c>
      <c r="AN34" s="246">
        <v>0</v>
      </c>
    </row>
    <row r="35" spans="3:40" x14ac:dyDescent="0.3">
      <c r="C35" s="246">
        <v>29</v>
      </c>
      <c r="D35" s="246">
        <v>4</v>
      </c>
      <c r="E35" s="246">
        <v>11</v>
      </c>
      <c r="F35" s="246">
        <v>3732.166666666667</v>
      </c>
      <c r="G35" s="246">
        <v>0</v>
      </c>
      <c r="H35" s="246">
        <v>2065.5</v>
      </c>
      <c r="I35" s="246">
        <v>0</v>
      </c>
      <c r="J35" s="246">
        <v>0</v>
      </c>
      <c r="K35" s="246">
        <v>1666.6666666666667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0</v>
      </c>
      <c r="AN35" s="246">
        <v>0</v>
      </c>
    </row>
    <row r="36" spans="3:40" x14ac:dyDescent="0.3">
      <c r="C36" s="246">
        <v>29</v>
      </c>
      <c r="D36" s="246">
        <v>5</v>
      </c>
      <c r="E36" s="246">
        <v>1</v>
      </c>
      <c r="F36" s="246">
        <v>13.3</v>
      </c>
      <c r="G36" s="246">
        <v>0</v>
      </c>
      <c r="H36" s="246">
        <v>6.8</v>
      </c>
      <c r="I36" s="246">
        <v>0</v>
      </c>
      <c r="J36" s="246">
        <v>0</v>
      </c>
      <c r="K36" s="246">
        <v>5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1.5</v>
      </c>
      <c r="AN36" s="246">
        <v>0</v>
      </c>
    </row>
    <row r="37" spans="3:40" x14ac:dyDescent="0.3">
      <c r="C37" s="246">
        <v>29</v>
      </c>
      <c r="D37" s="246">
        <v>5</v>
      </c>
      <c r="E37" s="246">
        <v>2</v>
      </c>
      <c r="F37" s="246">
        <v>1980</v>
      </c>
      <c r="G37" s="246">
        <v>0</v>
      </c>
      <c r="H37" s="246">
        <v>1008</v>
      </c>
      <c r="I37" s="246">
        <v>0</v>
      </c>
      <c r="J37" s="246">
        <v>0</v>
      </c>
      <c r="K37" s="246">
        <v>760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212</v>
      </c>
      <c r="AN37" s="246">
        <v>0</v>
      </c>
    </row>
    <row r="38" spans="3:40" x14ac:dyDescent="0.3">
      <c r="C38" s="246">
        <v>29</v>
      </c>
      <c r="D38" s="246">
        <v>5</v>
      </c>
      <c r="E38" s="246">
        <v>3</v>
      </c>
      <c r="F38" s="246">
        <v>4</v>
      </c>
      <c r="G38" s="246">
        <v>0</v>
      </c>
      <c r="H38" s="246">
        <v>4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0</v>
      </c>
      <c r="AN38" s="246">
        <v>0</v>
      </c>
    </row>
    <row r="39" spans="3:40" x14ac:dyDescent="0.3">
      <c r="C39" s="246">
        <v>29</v>
      </c>
      <c r="D39" s="246">
        <v>5</v>
      </c>
      <c r="E39" s="246">
        <v>4</v>
      </c>
      <c r="F39" s="246">
        <v>40</v>
      </c>
      <c r="G39" s="246">
        <v>0</v>
      </c>
      <c r="H39" s="246">
        <v>40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0</v>
      </c>
      <c r="AN39" s="246">
        <v>0</v>
      </c>
    </row>
    <row r="40" spans="3:40" x14ac:dyDescent="0.3">
      <c r="C40" s="246">
        <v>29</v>
      </c>
      <c r="D40" s="246">
        <v>5</v>
      </c>
      <c r="E40" s="246">
        <v>6</v>
      </c>
      <c r="F40" s="246">
        <v>586971</v>
      </c>
      <c r="G40" s="246">
        <v>0</v>
      </c>
      <c r="H40" s="246">
        <v>429891</v>
      </c>
      <c r="I40" s="246">
        <v>0</v>
      </c>
      <c r="J40" s="246">
        <v>0</v>
      </c>
      <c r="K40" s="246">
        <v>120922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36158</v>
      </c>
      <c r="AN40" s="246">
        <v>0</v>
      </c>
    </row>
    <row r="41" spans="3:40" x14ac:dyDescent="0.3">
      <c r="C41" s="246">
        <v>29</v>
      </c>
      <c r="D41" s="246">
        <v>5</v>
      </c>
      <c r="E41" s="246">
        <v>7</v>
      </c>
      <c r="F41" s="246">
        <v>2904</v>
      </c>
      <c r="G41" s="246">
        <v>0</v>
      </c>
      <c r="H41" s="246">
        <v>2114</v>
      </c>
      <c r="I41" s="246">
        <v>0</v>
      </c>
      <c r="J41" s="246">
        <v>0</v>
      </c>
      <c r="K41" s="246">
        <v>790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0</v>
      </c>
      <c r="AN41" s="246">
        <v>0</v>
      </c>
    </row>
    <row r="42" spans="3:40" x14ac:dyDescent="0.3">
      <c r="C42" s="246">
        <v>29</v>
      </c>
      <c r="D42" s="246">
        <v>5</v>
      </c>
      <c r="E42" s="246">
        <v>9</v>
      </c>
      <c r="F42" s="246">
        <v>23960</v>
      </c>
      <c r="G42" s="246">
        <v>0</v>
      </c>
      <c r="H42" s="246">
        <v>18570</v>
      </c>
      <c r="I42" s="246">
        <v>0</v>
      </c>
      <c r="J42" s="246">
        <v>0</v>
      </c>
      <c r="K42" s="246">
        <v>4690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700</v>
      </c>
      <c r="AN42" s="246">
        <v>0</v>
      </c>
    </row>
    <row r="43" spans="3:40" x14ac:dyDescent="0.3">
      <c r="C43" s="246">
        <v>29</v>
      </c>
      <c r="D43" s="246">
        <v>5</v>
      </c>
      <c r="E43" s="246">
        <v>11</v>
      </c>
      <c r="F43" s="246">
        <v>3732.166666666667</v>
      </c>
      <c r="G43" s="246">
        <v>0</v>
      </c>
      <c r="H43" s="246">
        <v>2065.5</v>
      </c>
      <c r="I43" s="246">
        <v>0</v>
      </c>
      <c r="J43" s="246">
        <v>0</v>
      </c>
      <c r="K43" s="246">
        <v>1666.6666666666667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0</v>
      </c>
      <c r="AN43" s="246">
        <v>0</v>
      </c>
    </row>
    <row r="44" spans="3:40" x14ac:dyDescent="0.3">
      <c r="C44" s="246">
        <v>29</v>
      </c>
      <c r="D44" s="246">
        <v>6</v>
      </c>
      <c r="E44" s="246">
        <v>1</v>
      </c>
      <c r="F44" s="246">
        <v>13.3</v>
      </c>
      <c r="G44" s="246">
        <v>0</v>
      </c>
      <c r="H44" s="246">
        <v>6.8</v>
      </c>
      <c r="I44" s="246">
        <v>0</v>
      </c>
      <c r="J44" s="246">
        <v>0</v>
      </c>
      <c r="K44" s="246">
        <v>5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1.5</v>
      </c>
      <c r="AN44" s="246">
        <v>0</v>
      </c>
    </row>
    <row r="45" spans="3:40" x14ac:dyDescent="0.3">
      <c r="C45" s="246">
        <v>29</v>
      </c>
      <c r="D45" s="246">
        <v>6</v>
      </c>
      <c r="E45" s="246">
        <v>2</v>
      </c>
      <c r="F45" s="246">
        <v>2038.4</v>
      </c>
      <c r="G45" s="246">
        <v>0</v>
      </c>
      <c r="H45" s="246">
        <v>1094.4000000000001</v>
      </c>
      <c r="I45" s="246">
        <v>0</v>
      </c>
      <c r="J45" s="246">
        <v>0</v>
      </c>
      <c r="K45" s="246">
        <v>772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172</v>
      </c>
      <c r="AN45" s="246">
        <v>0</v>
      </c>
    </row>
    <row r="46" spans="3:40" x14ac:dyDescent="0.3">
      <c r="C46" s="246">
        <v>29</v>
      </c>
      <c r="D46" s="246">
        <v>6</v>
      </c>
      <c r="E46" s="246">
        <v>4</v>
      </c>
      <c r="F46" s="246">
        <v>48</v>
      </c>
      <c r="G46" s="246">
        <v>0</v>
      </c>
      <c r="H46" s="246">
        <v>48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0</v>
      </c>
      <c r="AN46" s="246">
        <v>0</v>
      </c>
    </row>
    <row r="47" spans="3:40" x14ac:dyDescent="0.3">
      <c r="C47" s="246">
        <v>29</v>
      </c>
      <c r="D47" s="246">
        <v>6</v>
      </c>
      <c r="E47" s="246">
        <v>6</v>
      </c>
      <c r="F47" s="246">
        <v>587671</v>
      </c>
      <c r="G47" s="246">
        <v>0</v>
      </c>
      <c r="H47" s="246">
        <v>421948</v>
      </c>
      <c r="I47" s="246">
        <v>0</v>
      </c>
      <c r="J47" s="246">
        <v>0</v>
      </c>
      <c r="K47" s="246">
        <v>129773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35950</v>
      </c>
      <c r="AN47" s="246">
        <v>0</v>
      </c>
    </row>
    <row r="48" spans="3:40" x14ac:dyDescent="0.3">
      <c r="C48" s="246">
        <v>29</v>
      </c>
      <c r="D48" s="246">
        <v>6</v>
      </c>
      <c r="E48" s="246">
        <v>9</v>
      </c>
      <c r="F48" s="246">
        <v>15036</v>
      </c>
      <c r="G48" s="246">
        <v>0</v>
      </c>
      <c r="H48" s="246">
        <v>11136</v>
      </c>
      <c r="I48" s="246">
        <v>0</v>
      </c>
      <c r="J48" s="246">
        <v>0</v>
      </c>
      <c r="K48" s="246">
        <v>3400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500</v>
      </c>
      <c r="AN48" s="246">
        <v>0</v>
      </c>
    </row>
    <row r="49" spans="3:40" x14ac:dyDescent="0.3">
      <c r="C49" s="246">
        <v>29</v>
      </c>
      <c r="D49" s="246">
        <v>6</v>
      </c>
      <c r="E49" s="246">
        <v>10</v>
      </c>
      <c r="F49" s="246">
        <v>500</v>
      </c>
      <c r="G49" s="246">
        <v>0</v>
      </c>
      <c r="H49" s="246">
        <v>500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0</v>
      </c>
      <c r="AN49" s="246">
        <v>0</v>
      </c>
    </row>
    <row r="50" spans="3:40" x14ac:dyDescent="0.3">
      <c r="C50" s="246">
        <v>29</v>
      </c>
      <c r="D50" s="246">
        <v>6</v>
      </c>
      <c r="E50" s="246">
        <v>11</v>
      </c>
      <c r="F50" s="246">
        <v>3732.166666666667</v>
      </c>
      <c r="G50" s="246">
        <v>0</v>
      </c>
      <c r="H50" s="246">
        <v>2065.5</v>
      </c>
      <c r="I50" s="246">
        <v>0</v>
      </c>
      <c r="J50" s="246">
        <v>0</v>
      </c>
      <c r="K50" s="246">
        <v>1666.6666666666667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0</v>
      </c>
      <c r="AN50" s="246">
        <v>0</v>
      </c>
    </row>
    <row r="51" spans="3:40" x14ac:dyDescent="0.3">
      <c r="C51" s="246">
        <v>29</v>
      </c>
      <c r="D51" s="246">
        <v>7</v>
      </c>
      <c r="E51" s="246">
        <v>1</v>
      </c>
      <c r="F51" s="246">
        <v>13.3</v>
      </c>
      <c r="G51" s="246">
        <v>0</v>
      </c>
      <c r="H51" s="246">
        <v>6.8</v>
      </c>
      <c r="I51" s="246">
        <v>0</v>
      </c>
      <c r="J51" s="246">
        <v>0</v>
      </c>
      <c r="K51" s="246">
        <v>5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6">
        <v>0</v>
      </c>
      <c r="W51" s="246">
        <v>0</v>
      </c>
      <c r="X51" s="246">
        <v>0</v>
      </c>
      <c r="Y51" s="246">
        <v>0</v>
      </c>
      <c r="Z51" s="246">
        <v>0</v>
      </c>
      <c r="AA51" s="246">
        <v>0</v>
      </c>
      <c r="AB51" s="246">
        <v>0</v>
      </c>
      <c r="AC51" s="246">
        <v>0</v>
      </c>
      <c r="AD51" s="246">
        <v>0</v>
      </c>
      <c r="AE51" s="246">
        <v>0</v>
      </c>
      <c r="AF51" s="246">
        <v>0</v>
      </c>
      <c r="AG51" s="246">
        <v>0</v>
      </c>
      <c r="AH51" s="246">
        <v>0</v>
      </c>
      <c r="AI51" s="246">
        <v>0</v>
      </c>
      <c r="AJ51" s="246">
        <v>0</v>
      </c>
      <c r="AK51" s="246">
        <v>0</v>
      </c>
      <c r="AL51" s="246">
        <v>0</v>
      </c>
      <c r="AM51" s="246">
        <v>1.5</v>
      </c>
      <c r="AN51" s="246">
        <v>0</v>
      </c>
    </row>
    <row r="52" spans="3:40" x14ac:dyDescent="0.3">
      <c r="C52" s="246">
        <v>29</v>
      </c>
      <c r="D52" s="246">
        <v>7</v>
      </c>
      <c r="E52" s="246">
        <v>2</v>
      </c>
      <c r="F52" s="246">
        <v>1971.2</v>
      </c>
      <c r="G52" s="246">
        <v>0</v>
      </c>
      <c r="H52" s="246">
        <v>955.2</v>
      </c>
      <c r="I52" s="246">
        <v>0</v>
      </c>
      <c r="J52" s="246">
        <v>0</v>
      </c>
      <c r="K52" s="246">
        <v>768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  <c r="AJ52" s="246">
        <v>0</v>
      </c>
      <c r="AK52" s="246">
        <v>0</v>
      </c>
      <c r="AL52" s="246">
        <v>0</v>
      </c>
      <c r="AM52" s="246">
        <v>248</v>
      </c>
      <c r="AN52" s="246">
        <v>0</v>
      </c>
    </row>
    <row r="53" spans="3:40" x14ac:dyDescent="0.3">
      <c r="C53" s="246">
        <v>29</v>
      </c>
      <c r="D53" s="246">
        <v>7</v>
      </c>
      <c r="E53" s="246">
        <v>3</v>
      </c>
      <c r="F53" s="246">
        <v>7</v>
      </c>
      <c r="G53" s="246">
        <v>0</v>
      </c>
      <c r="H53" s="246">
        <v>7</v>
      </c>
      <c r="I53" s="246">
        <v>0</v>
      </c>
      <c r="J53" s="246">
        <v>0</v>
      </c>
      <c r="K53" s="246">
        <v>0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6">
        <v>0</v>
      </c>
      <c r="W53" s="246">
        <v>0</v>
      </c>
      <c r="X53" s="246">
        <v>0</v>
      </c>
      <c r="Y53" s="246">
        <v>0</v>
      </c>
      <c r="Z53" s="246">
        <v>0</v>
      </c>
      <c r="AA53" s="246">
        <v>0</v>
      </c>
      <c r="AB53" s="246">
        <v>0</v>
      </c>
      <c r="AC53" s="246">
        <v>0</v>
      </c>
      <c r="AD53" s="246">
        <v>0</v>
      </c>
      <c r="AE53" s="246">
        <v>0</v>
      </c>
      <c r="AF53" s="246">
        <v>0</v>
      </c>
      <c r="AG53" s="246">
        <v>0</v>
      </c>
      <c r="AH53" s="246">
        <v>0</v>
      </c>
      <c r="AI53" s="246">
        <v>0</v>
      </c>
      <c r="AJ53" s="246">
        <v>0</v>
      </c>
      <c r="AK53" s="246">
        <v>0</v>
      </c>
      <c r="AL53" s="246">
        <v>0</v>
      </c>
      <c r="AM53" s="246">
        <v>0</v>
      </c>
      <c r="AN53" s="246">
        <v>0</v>
      </c>
    </row>
    <row r="54" spans="3:40" x14ac:dyDescent="0.3">
      <c r="C54" s="246">
        <v>29</v>
      </c>
      <c r="D54" s="246">
        <v>7</v>
      </c>
      <c r="E54" s="246">
        <v>4</v>
      </c>
      <c r="F54" s="246">
        <v>44</v>
      </c>
      <c r="G54" s="246">
        <v>0</v>
      </c>
      <c r="H54" s="246">
        <v>44</v>
      </c>
      <c r="I54" s="246">
        <v>0</v>
      </c>
      <c r="J54" s="246">
        <v>0</v>
      </c>
      <c r="K54" s="246">
        <v>0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6">
        <v>0</v>
      </c>
      <c r="W54" s="246">
        <v>0</v>
      </c>
      <c r="X54" s="246">
        <v>0</v>
      </c>
      <c r="Y54" s="246">
        <v>0</v>
      </c>
      <c r="Z54" s="246">
        <v>0</v>
      </c>
      <c r="AA54" s="246">
        <v>0</v>
      </c>
      <c r="AB54" s="246">
        <v>0</v>
      </c>
      <c r="AC54" s="246">
        <v>0</v>
      </c>
      <c r="AD54" s="246">
        <v>0</v>
      </c>
      <c r="AE54" s="246">
        <v>0</v>
      </c>
      <c r="AF54" s="246">
        <v>0</v>
      </c>
      <c r="AG54" s="246">
        <v>0</v>
      </c>
      <c r="AH54" s="246">
        <v>0</v>
      </c>
      <c r="AI54" s="246">
        <v>0</v>
      </c>
      <c r="AJ54" s="246">
        <v>0</v>
      </c>
      <c r="AK54" s="246">
        <v>0</v>
      </c>
      <c r="AL54" s="246">
        <v>0</v>
      </c>
      <c r="AM54" s="246">
        <v>0</v>
      </c>
      <c r="AN54" s="246">
        <v>0</v>
      </c>
    </row>
    <row r="55" spans="3:40" x14ac:dyDescent="0.3">
      <c r="C55" s="246">
        <v>29</v>
      </c>
      <c r="D55" s="246">
        <v>7</v>
      </c>
      <c r="E55" s="246">
        <v>6</v>
      </c>
      <c r="F55" s="246">
        <v>836487</v>
      </c>
      <c r="G55" s="246">
        <v>0</v>
      </c>
      <c r="H55" s="246">
        <v>568700</v>
      </c>
      <c r="I55" s="246">
        <v>0</v>
      </c>
      <c r="J55" s="246">
        <v>0</v>
      </c>
      <c r="K55" s="246">
        <v>219409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246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  <c r="AJ55" s="246">
        <v>0</v>
      </c>
      <c r="AK55" s="246">
        <v>0</v>
      </c>
      <c r="AL55" s="246">
        <v>0</v>
      </c>
      <c r="AM55" s="246">
        <v>48378</v>
      </c>
      <c r="AN55" s="246">
        <v>0</v>
      </c>
    </row>
    <row r="56" spans="3:40" x14ac:dyDescent="0.3">
      <c r="C56" s="246">
        <v>29</v>
      </c>
      <c r="D56" s="246">
        <v>7</v>
      </c>
      <c r="E56" s="246">
        <v>9</v>
      </c>
      <c r="F56" s="246">
        <v>259728</v>
      </c>
      <c r="G56" s="246">
        <v>0</v>
      </c>
      <c r="H56" s="246">
        <v>155958</v>
      </c>
      <c r="I56" s="246">
        <v>0</v>
      </c>
      <c r="J56" s="246">
        <v>0</v>
      </c>
      <c r="K56" s="246">
        <v>90482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6">
        <v>0</v>
      </c>
      <c r="W56" s="246">
        <v>0</v>
      </c>
      <c r="X56" s="246">
        <v>0</v>
      </c>
      <c r="Y56" s="246">
        <v>0</v>
      </c>
      <c r="Z56" s="246">
        <v>0</v>
      </c>
      <c r="AA56" s="246">
        <v>0</v>
      </c>
      <c r="AB56" s="246">
        <v>0</v>
      </c>
      <c r="AC56" s="246">
        <v>0</v>
      </c>
      <c r="AD56" s="246">
        <v>0</v>
      </c>
      <c r="AE56" s="246">
        <v>0</v>
      </c>
      <c r="AF56" s="246">
        <v>0</v>
      </c>
      <c r="AG56" s="246">
        <v>0</v>
      </c>
      <c r="AH56" s="246">
        <v>0</v>
      </c>
      <c r="AI56" s="246">
        <v>0</v>
      </c>
      <c r="AJ56" s="246">
        <v>0</v>
      </c>
      <c r="AK56" s="246">
        <v>0</v>
      </c>
      <c r="AL56" s="246">
        <v>0</v>
      </c>
      <c r="AM56" s="246">
        <v>13288</v>
      </c>
      <c r="AN56" s="246">
        <v>0</v>
      </c>
    </row>
    <row r="57" spans="3:40" x14ac:dyDescent="0.3">
      <c r="C57" s="246">
        <v>29</v>
      </c>
      <c r="D57" s="246">
        <v>7</v>
      </c>
      <c r="E57" s="246">
        <v>11</v>
      </c>
      <c r="F57" s="246">
        <v>3732.166666666667</v>
      </c>
      <c r="G57" s="246">
        <v>0</v>
      </c>
      <c r="H57" s="246">
        <v>2065.5</v>
      </c>
      <c r="I57" s="246">
        <v>0</v>
      </c>
      <c r="J57" s="246">
        <v>0</v>
      </c>
      <c r="K57" s="246">
        <v>1666.6666666666667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6">
        <v>0</v>
      </c>
      <c r="W57" s="246">
        <v>0</v>
      </c>
      <c r="X57" s="246">
        <v>0</v>
      </c>
      <c r="Y57" s="246">
        <v>0</v>
      </c>
      <c r="Z57" s="246">
        <v>0</v>
      </c>
      <c r="AA57" s="246">
        <v>0</v>
      </c>
      <c r="AB57" s="246">
        <v>0</v>
      </c>
      <c r="AC57" s="246">
        <v>0</v>
      </c>
      <c r="AD57" s="246">
        <v>0</v>
      </c>
      <c r="AE57" s="246">
        <v>0</v>
      </c>
      <c r="AF57" s="246">
        <v>0</v>
      </c>
      <c r="AG57" s="246">
        <v>0</v>
      </c>
      <c r="AH57" s="246">
        <v>0</v>
      </c>
      <c r="AI57" s="246">
        <v>0</v>
      </c>
      <c r="AJ57" s="246">
        <v>0</v>
      </c>
      <c r="AK57" s="246">
        <v>0</v>
      </c>
      <c r="AL57" s="246">
        <v>0</v>
      </c>
      <c r="AM57" s="246">
        <v>0</v>
      </c>
      <c r="AN57" s="246">
        <v>0</v>
      </c>
    </row>
    <row r="58" spans="3:40" x14ac:dyDescent="0.3">
      <c r="C58" s="246">
        <v>29</v>
      </c>
      <c r="D58" s="246">
        <v>8</v>
      </c>
      <c r="E58" s="246">
        <v>1</v>
      </c>
      <c r="F58" s="246">
        <v>13.3</v>
      </c>
      <c r="G58" s="246">
        <v>0</v>
      </c>
      <c r="H58" s="246">
        <v>6.8</v>
      </c>
      <c r="I58" s="246">
        <v>0</v>
      </c>
      <c r="J58" s="246">
        <v>0</v>
      </c>
      <c r="K58" s="246">
        <v>5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  <c r="AJ58" s="246">
        <v>0</v>
      </c>
      <c r="AK58" s="246">
        <v>0</v>
      </c>
      <c r="AL58" s="246">
        <v>0</v>
      </c>
      <c r="AM58" s="246">
        <v>1.5</v>
      </c>
      <c r="AN58" s="246">
        <v>0</v>
      </c>
    </row>
    <row r="59" spans="3:40" x14ac:dyDescent="0.3">
      <c r="C59" s="246">
        <v>29</v>
      </c>
      <c r="D59" s="246">
        <v>8</v>
      </c>
      <c r="E59" s="246">
        <v>2</v>
      </c>
      <c r="F59" s="246">
        <v>1658.4</v>
      </c>
      <c r="G59" s="246">
        <v>0</v>
      </c>
      <c r="H59" s="246">
        <v>790.4</v>
      </c>
      <c r="I59" s="246">
        <v>0</v>
      </c>
      <c r="J59" s="246">
        <v>0</v>
      </c>
      <c r="K59" s="246">
        <v>616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  <c r="AJ59" s="246">
        <v>0</v>
      </c>
      <c r="AK59" s="246">
        <v>0</v>
      </c>
      <c r="AL59" s="246">
        <v>0</v>
      </c>
      <c r="AM59" s="246">
        <v>252</v>
      </c>
      <c r="AN59" s="246">
        <v>0</v>
      </c>
    </row>
    <row r="60" spans="3:40" x14ac:dyDescent="0.3">
      <c r="C60" s="246">
        <v>29</v>
      </c>
      <c r="D60" s="246">
        <v>8</v>
      </c>
      <c r="E60" s="246">
        <v>3</v>
      </c>
      <c r="F60" s="246">
        <v>4</v>
      </c>
      <c r="G60" s="246">
        <v>0</v>
      </c>
      <c r="H60" s="246">
        <v>4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0</v>
      </c>
      <c r="AN60" s="246">
        <v>0</v>
      </c>
    </row>
    <row r="61" spans="3:40" x14ac:dyDescent="0.3">
      <c r="C61" s="246">
        <v>29</v>
      </c>
      <c r="D61" s="246">
        <v>8</v>
      </c>
      <c r="E61" s="246">
        <v>4</v>
      </c>
      <c r="F61" s="246">
        <v>46</v>
      </c>
      <c r="G61" s="246">
        <v>0</v>
      </c>
      <c r="H61" s="246">
        <v>46</v>
      </c>
      <c r="I61" s="246">
        <v>0</v>
      </c>
      <c r="J61" s="246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  <c r="AJ61" s="246">
        <v>0</v>
      </c>
      <c r="AK61" s="246">
        <v>0</v>
      </c>
      <c r="AL61" s="246">
        <v>0</v>
      </c>
      <c r="AM61" s="246">
        <v>0</v>
      </c>
      <c r="AN61" s="246">
        <v>0</v>
      </c>
    </row>
    <row r="62" spans="3:40" x14ac:dyDescent="0.3">
      <c r="C62" s="246">
        <v>29</v>
      </c>
      <c r="D62" s="246">
        <v>8</v>
      </c>
      <c r="E62" s="246">
        <v>6</v>
      </c>
      <c r="F62" s="246">
        <v>580352</v>
      </c>
      <c r="G62" s="246">
        <v>0</v>
      </c>
      <c r="H62" s="246">
        <v>419645</v>
      </c>
      <c r="I62" s="246">
        <v>0</v>
      </c>
      <c r="J62" s="246">
        <v>0</v>
      </c>
      <c r="K62" s="246">
        <v>129322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  <c r="AJ62" s="246">
        <v>0</v>
      </c>
      <c r="AK62" s="246">
        <v>0</v>
      </c>
      <c r="AL62" s="246">
        <v>0</v>
      </c>
      <c r="AM62" s="246">
        <v>31385</v>
      </c>
      <c r="AN62" s="246">
        <v>0</v>
      </c>
    </row>
    <row r="63" spans="3:40" x14ac:dyDescent="0.3">
      <c r="C63" s="246">
        <v>29</v>
      </c>
      <c r="D63" s="246">
        <v>8</v>
      </c>
      <c r="E63" s="246">
        <v>9</v>
      </c>
      <c r="F63" s="246">
        <v>6215</v>
      </c>
      <c r="G63" s="246">
        <v>0</v>
      </c>
      <c r="H63" s="246">
        <v>4500</v>
      </c>
      <c r="I63" s="246">
        <v>0</v>
      </c>
      <c r="J63" s="246">
        <v>0</v>
      </c>
      <c r="K63" s="246">
        <v>1515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  <c r="AJ63" s="246">
        <v>0</v>
      </c>
      <c r="AK63" s="246">
        <v>0</v>
      </c>
      <c r="AL63" s="246">
        <v>0</v>
      </c>
      <c r="AM63" s="246">
        <v>200</v>
      </c>
      <c r="AN63" s="246">
        <v>0</v>
      </c>
    </row>
    <row r="64" spans="3:40" x14ac:dyDescent="0.3">
      <c r="C64" s="246">
        <v>29</v>
      </c>
      <c r="D64" s="246">
        <v>8</v>
      </c>
      <c r="E64" s="246">
        <v>10</v>
      </c>
      <c r="F64" s="246">
        <v>8500</v>
      </c>
      <c r="G64" s="246">
        <v>0</v>
      </c>
      <c r="H64" s="246">
        <v>8500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  <c r="AJ64" s="246">
        <v>0</v>
      </c>
      <c r="AK64" s="246">
        <v>0</v>
      </c>
      <c r="AL64" s="246">
        <v>0</v>
      </c>
      <c r="AM64" s="246">
        <v>0</v>
      </c>
      <c r="AN64" s="246">
        <v>0</v>
      </c>
    </row>
    <row r="65" spans="3:40" x14ac:dyDescent="0.3">
      <c r="C65" s="246">
        <v>29</v>
      </c>
      <c r="D65" s="246">
        <v>8</v>
      </c>
      <c r="E65" s="246">
        <v>11</v>
      </c>
      <c r="F65" s="246">
        <v>3732.166666666667</v>
      </c>
      <c r="G65" s="246">
        <v>0</v>
      </c>
      <c r="H65" s="246">
        <v>2065.5</v>
      </c>
      <c r="I65" s="246">
        <v>0</v>
      </c>
      <c r="J65" s="246">
        <v>0</v>
      </c>
      <c r="K65" s="246">
        <v>1666.6666666666667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  <c r="AJ65" s="246">
        <v>0</v>
      </c>
      <c r="AK65" s="246">
        <v>0</v>
      </c>
      <c r="AL65" s="246">
        <v>0</v>
      </c>
      <c r="AM65" s="246">
        <v>0</v>
      </c>
      <c r="AN65" s="246">
        <v>0</v>
      </c>
    </row>
    <row r="66" spans="3:40" x14ac:dyDescent="0.3">
      <c r="C66" s="246">
        <v>29</v>
      </c>
      <c r="D66" s="246">
        <v>9</v>
      </c>
      <c r="E66" s="246">
        <v>1</v>
      </c>
      <c r="F66" s="246">
        <v>13.3</v>
      </c>
      <c r="G66" s="246">
        <v>0</v>
      </c>
      <c r="H66" s="246">
        <v>6.8</v>
      </c>
      <c r="I66" s="246">
        <v>0</v>
      </c>
      <c r="J66" s="246">
        <v>0</v>
      </c>
      <c r="K66" s="246">
        <v>5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v>0</v>
      </c>
      <c r="AB66" s="246">
        <v>0</v>
      </c>
      <c r="AC66" s="246">
        <v>0</v>
      </c>
      <c r="AD66" s="246">
        <v>0</v>
      </c>
      <c r="AE66" s="246">
        <v>0</v>
      </c>
      <c r="AF66" s="246">
        <v>0</v>
      </c>
      <c r="AG66" s="246">
        <v>0</v>
      </c>
      <c r="AH66" s="246">
        <v>0</v>
      </c>
      <c r="AI66" s="246">
        <v>0</v>
      </c>
      <c r="AJ66" s="246">
        <v>0</v>
      </c>
      <c r="AK66" s="246">
        <v>0</v>
      </c>
      <c r="AL66" s="246">
        <v>0</v>
      </c>
      <c r="AM66" s="246">
        <v>1.5</v>
      </c>
      <c r="AN66" s="246">
        <v>0</v>
      </c>
    </row>
    <row r="67" spans="3:40" x14ac:dyDescent="0.3">
      <c r="C67" s="246">
        <v>29</v>
      </c>
      <c r="D67" s="246">
        <v>9</v>
      </c>
      <c r="E67" s="246">
        <v>2</v>
      </c>
      <c r="F67" s="246">
        <v>2135.1999999999998</v>
      </c>
      <c r="G67" s="246">
        <v>0</v>
      </c>
      <c r="H67" s="246">
        <v>1139.2</v>
      </c>
      <c r="I67" s="246">
        <v>0</v>
      </c>
      <c r="J67" s="246">
        <v>0</v>
      </c>
      <c r="K67" s="246">
        <v>740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246">
        <v>0</v>
      </c>
      <c r="AB67" s="246">
        <v>0</v>
      </c>
      <c r="AC67" s="246">
        <v>0</v>
      </c>
      <c r="AD67" s="246">
        <v>0</v>
      </c>
      <c r="AE67" s="246">
        <v>0</v>
      </c>
      <c r="AF67" s="246">
        <v>0</v>
      </c>
      <c r="AG67" s="246">
        <v>0</v>
      </c>
      <c r="AH67" s="246">
        <v>0</v>
      </c>
      <c r="AI67" s="246">
        <v>0</v>
      </c>
      <c r="AJ67" s="246">
        <v>0</v>
      </c>
      <c r="AK67" s="246">
        <v>0</v>
      </c>
      <c r="AL67" s="246">
        <v>0</v>
      </c>
      <c r="AM67" s="246">
        <v>256</v>
      </c>
      <c r="AN67" s="246">
        <v>0</v>
      </c>
    </row>
    <row r="68" spans="3:40" x14ac:dyDescent="0.3">
      <c r="C68" s="246">
        <v>29</v>
      </c>
      <c r="D68" s="246">
        <v>9</v>
      </c>
      <c r="E68" s="246">
        <v>3</v>
      </c>
      <c r="F68" s="246">
        <v>15</v>
      </c>
      <c r="G68" s="246">
        <v>0</v>
      </c>
      <c r="H68" s="246">
        <v>15</v>
      </c>
      <c r="I68" s="246">
        <v>0</v>
      </c>
      <c r="J68" s="246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246">
        <v>0</v>
      </c>
      <c r="AB68" s="246">
        <v>0</v>
      </c>
      <c r="AC68" s="246">
        <v>0</v>
      </c>
      <c r="AD68" s="246">
        <v>0</v>
      </c>
      <c r="AE68" s="246">
        <v>0</v>
      </c>
      <c r="AF68" s="246">
        <v>0</v>
      </c>
      <c r="AG68" s="246">
        <v>0</v>
      </c>
      <c r="AH68" s="246">
        <v>0</v>
      </c>
      <c r="AI68" s="246">
        <v>0</v>
      </c>
      <c r="AJ68" s="246">
        <v>0</v>
      </c>
      <c r="AK68" s="246">
        <v>0</v>
      </c>
      <c r="AL68" s="246">
        <v>0</v>
      </c>
      <c r="AM68" s="246">
        <v>0</v>
      </c>
      <c r="AN68" s="246">
        <v>0</v>
      </c>
    </row>
    <row r="69" spans="3:40" x14ac:dyDescent="0.3">
      <c r="C69" s="246">
        <v>29</v>
      </c>
      <c r="D69" s="246">
        <v>9</v>
      </c>
      <c r="E69" s="246">
        <v>4</v>
      </c>
      <c r="F69" s="246">
        <v>40</v>
      </c>
      <c r="G69" s="246">
        <v>0</v>
      </c>
      <c r="H69" s="246">
        <v>40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  <c r="Z69" s="246">
        <v>0</v>
      </c>
      <c r="AA69" s="246">
        <v>0</v>
      </c>
      <c r="AB69" s="246">
        <v>0</v>
      </c>
      <c r="AC69" s="246">
        <v>0</v>
      </c>
      <c r="AD69" s="246">
        <v>0</v>
      </c>
      <c r="AE69" s="246">
        <v>0</v>
      </c>
      <c r="AF69" s="246">
        <v>0</v>
      </c>
      <c r="AG69" s="246">
        <v>0</v>
      </c>
      <c r="AH69" s="246">
        <v>0</v>
      </c>
      <c r="AI69" s="246">
        <v>0</v>
      </c>
      <c r="AJ69" s="246">
        <v>0</v>
      </c>
      <c r="AK69" s="246">
        <v>0</v>
      </c>
      <c r="AL69" s="246">
        <v>0</v>
      </c>
      <c r="AM69" s="246">
        <v>0</v>
      </c>
      <c r="AN69" s="246">
        <v>0</v>
      </c>
    </row>
    <row r="70" spans="3:40" x14ac:dyDescent="0.3">
      <c r="C70" s="246">
        <v>29</v>
      </c>
      <c r="D70" s="246">
        <v>9</v>
      </c>
      <c r="E70" s="246">
        <v>6</v>
      </c>
      <c r="F70" s="246">
        <v>574436</v>
      </c>
      <c r="G70" s="246">
        <v>0</v>
      </c>
      <c r="H70" s="246">
        <v>411970</v>
      </c>
      <c r="I70" s="246">
        <v>0</v>
      </c>
      <c r="J70" s="246">
        <v>0</v>
      </c>
      <c r="K70" s="246">
        <v>131036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0</v>
      </c>
      <c r="AH70" s="246">
        <v>0</v>
      </c>
      <c r="AI70" s="246">
        <v>0</v>
      </c>
      <c r="AJ70" s="246">
        <v>0</v>
      </c>
      <c r="AK70" s="246">
        <v>0</v>
      </c>
      <c r="AL70" s="246">
        <v>0</v>
      </c>
      <c r="AM70" s="246">
        <v>31430</v>
      </c>
      <c r="AN70" s="246">
        <v>0</v>
      </c>
    </row>
    <row r="71" spans="3:40" x14ac:dyDescent="0.3">
      <c r="C71" s="246">
        <v>29</v>
      </c>
      <c r="D71" s="246">
        <v>9</v>
      </c>
      <c r="E71" s="246">
        <v>9</v>
      </c>
      <c r="F71" s="246">
        <v>8134</v>
      </c>
      <c r="G71" s="246">
        <v>0</v>
      </c>
      <c r="H71" s="246">
        <v>6169</v>
      </c>
      <c r="I71" s="246">
        <v>0</v>
      </c>
      <c r="J71" s="246">
        <v>0</v>
      </c>
      <c r="K71" s="246">
        <v>1765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  <c r="Z71" s="246">
        <v>0</v>
      </c>
      <c r="AA71" s="246">
        <v>0</v>
      </c>
      <c r="AB71" s="246">
        <v>0</v>
      </c>
      <c r="AC71" s="246">
        <v>0</v>
      </c>
      <c r="AD71" s="246">
        <v>0</v>
      </c>
      <c r="AE71" s="246">
        <v>0</v>
      </c>
      <c r="AF71" s="246">
        <v>0</v>
      </c>
      <c r="AG71" s="246">
        <v>0</v>
      </c>
      <c r="AH71" s="246">
        <v>0</v>
      </c>
      <c r="AI71" s="246">
        <v>0</v>
      </c>
      <c r="AJ71" s="246">
        <v>0</v>
      </c>
      <c r="AK71" s="246">
        <v>0</v>
      </c>
      <c r="AL71" s="246">
        <v>0</v>
      </c>
      <c r="AM71" s="246">
        <v>200</v>
      </c>
      <c r="AN71" s="246">
        <v>0</v>
      </c>
    </row>
    <row r="72" spans="3:40" x14ac:dyDescent="0.3">
      <c r="C72" s="246">
        <v>29</v>
      </c>
      <c r="D72" s="246">
        <v>9</v>
      </c>
      <c r="E72" s="246">
        <v>10</v>
      </c>
      <c r="F72" s="246">
        <v>3400</v>
      </c>
      <c r="G72" s="246">
        <v>0</v>
      </c>
      <c r="H72" s="246">
        <v>0</v>
      </c>
      <c r="I72" s="246">
        <v>0</v>
      </c>
      <c r="J72" s="246">
        <v>0</v>
      </c>
      <c r="K72" s="246">
        <v>3400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  <c r="Z72" s="246">
        <v>0</v>
      </c>
      <c r="AA72" s="246">
        <v>0</v>
      </c>
      <c r="AB72" s="246">
        <v>0</v>
      </c>
      <c r="AC72" s="246">
        <v>0</v>
      </c>
      <c r="AD72" s="246">
        <v>0</v>
      </c>
      <c r="AE72" s="246">
        <v>0</v>
      </c>
      <c r="AF72" s="246">
        <v>0</v>
      </c>
      <c r="AG72" s="246">
        <v>0</v>
      </c>
      <c r="AH72" s="246">
        <v>0</v>
      </c>
      <c r="AI72" s="246">
        <v>0</v>
      </c>
      <c r="AJ72" s="246">
        <v>0</v>
      </c>
      <c r="AK72" s="246">
        <v>0</v>
      </c>
      <c r="AL72" s="246">
        <v>0</v>
      </c>
      <c r="AM72" s="246">
        <v>0</v>
      </c>
      <c r="AN72" s="246">
        <v>0</v>
      </c>
    </row>
    <row r="73" spans="3:40" x14ac:dyDescent="0.3">
      <c r="C73" s="246">
        <v>29</v>
      </c>
      <c r="D73" s="246">
        <v>9</v>
      </c>
      <c r="E73" s="246">
        <v>11</v>
      </c>
      <c r="F73" s="246">
        <v>3732.166666666667</v>
      </c>
      <c r="G73" s="246">
        <v>0</v>
      </c>
      <c r="H73" s="246">
        <v>2065.5</v>
      </c>
      <c r="I73" s="246">
        <v>0</v>
      </c>
      <c r="J73" s="246">
        <v>0</v>
      </c>
      <c r="K73" s="246">
        <v>1666.6666666666667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  <c r="Z73" s="246">
        <v>0</v>
      </c>
      <c r="AA73" s="246">
        <v>0</v>
      </c>
      <c r="AB73" s="246">
        <v>0</v>
      </c>
      <c r="AC73" s="246">
        <v>0</v>
      </c>
      <c r="AD73" s="246">
        <v>0</v>
      </c>
      <c r="AE73" s="246">
        <v>0</v>
      </c>
      <c r="AF73" s="246">
        <v>0</v>
      </c>
      <c r="AG73" s="246">
        <v>0</v>
      </c>
      <c r="AH73" s="246">
        <v>0</v>
      </c>
      <c r="AI73" s="246">
        <v>0</v>
      </c>
      <c r="AJ73" s="246">
        <v>0</v>
      </c>
      <c r="AK73" s="246">
        <v>0</v>
      </c>
      <c r="AL73" s="246">
        <v>0</v>
      </c>
      <c r="AM73" s="246">
        <v>0</v>
      </c>
      <c r="AN73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15" t="s">
        <v>2126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2551531</v>
      </c>
      <c r="C3" s="237">
        <f t="shared" ref="C3:R3" si="0">SUBTOTAL(9,C6:C1048576)</f>
        <v>3</v>
      </c>
      <c r="D3" s="237">
        <f t="shared" si="0"/>
        <v>2704898</v>
      </c>
      <c r="E3" s="237">
        <f t="shared" si="0"/>
        <v>1.0599743591353035</v>
      </c>
      <c r="F3" s="237">
        <f t="shared" si="0"/>
        <v>2746044</v>
      </c>
      <c r="G3" s="238">
        <f>IF(B3&lt;&gt;0,F3/B3,"")</f>
        <v>1.0762338376449276</v>
      </c>
      <c r="H3" s="239">
        <f t="shared" si="0"/>
        <v>12433.650000000003</v>
      </c>
      <c r="I3" s="237">
        <f t="shared" si="0"/>
        <v>1</v>
      </c>
      <c r="J3" s="237">
        <f t="shared" si="0"/>
        <v>27207.940000000017</v>
      </c>
      <c r="K3" s="237">
        <f t="shared" si="0"/>
        <v>2.1882504332999568</v>
      </c>
      <c r="L3" s="237">
        <f t="shared" si="0"/>
        <v>27448.30000000001</v>
      </c>
      <c r="M3" s="240">
        <f>IF(H3&lt;&gt;0,L3/H3,"")</f>
        <v>2.2075818444302358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102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2119</v>
      </c>
      <c r="B6" s="639">
        <v>2549056</v>
      </c>
      <c r="C6" s="565">
        <v>1</v>
      </c>
      <c r="D6" s="639">
        <v>2701934</v>
      </c>
      <c r="E6" s="565">
        <v>1.0599743591353035</v>
      </c>
      <c r="F6" s="639">
        <v>2746044</v>
      </c>
      <c r="G6" s="570">
        <v>1.077278804388762</v>
      </c>
      <c r="H6" s="639">
        <v>12433.650000000003</v>
      </c>
      <c r="I6" s="565">
        <v>1</v>
      </c>
      <c r="J6" s="639">
        <v>27207.940000000017</v>
      </c>
      <c r="K6" s="565">
        <v>2.1882504332999568</v>
      </c>
      <c r="L6" s="639">
        <v>27448.30000000001</v>
      </c>
      <c r="M6" s="570">
        <v>2.2075818444302358</v>
      </c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2120</v>
      </c>
      <c r="B7" s="640"/>
      <c r="C7" s="572"/>
      <c r="D7" s="640">
        <v>2964</v>
      </c>
      <c r="E7" s="572"/>
      <c r="F7" s="640"/>
      <c r="G7" s="577"/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2121</v>
      </c>
      <c r="B8" s="640">
        <v>1551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thickBot="1" x14ac:dyDescent="0.35">
      <c r="A9" s="642" t="s">
        <v>2122</v>
      </c>
      <c r="B9" s="641">
        <v>924</v>
      </c>
      <c r="C9" s="580">
        <v>1</v>
      </c>
      <c r="D9" s="641"/>
      <c r="E9" s="580"/>
      <c r="F9" s="641"/>
      <c r="G9" s="585"/>
      <c r="H9" s="641"/>
      <c r="I9" s="580"/>
      <c r="J9" s="641"/>
      <c r="K9" s="580"/>
      <c r="L9" s="641"/>
      <c r="M9" s="585"/>
      <c r="N9" s="641"/>
      <c r="O9" s="580"/>
      <c r="P9" s="641"/>
      <c r="Q9" s="580"/>
      <c r="R9" s="641"/>
      <c r="S9" s="586"/>
    </row>
    <row r="10" spans="1:19" ht="14.4" customHeight="1" x14ac:dyDescent="0.3">
      <c r="A10" s="643" t="s">
        <v>2123</v>
      </c>
    </row>
    <row r="11" spans="1:19" ht="14.4" customHeight="1" x14ac:dyDescent="0.3">
      <c r="A11" s="644" t="s">
        <v>2124</v>
      </c>
    </row>
    <row r="12" spans="1:19" ht="14.4" customHeight="1" x14ac:dyDescent="0.3">
      <c r="A12" s="643" t="s">
        <v>2125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43" bestFit="1" customWidth="1"/>
    <col min="2" max="4" width="7.77734375" style="222" customWidth="1"/>
    <col min="5" max="7" width="7.77734375" style="119" customWidth="1"/>
    <col min="8" max="16384" width="8.88671875" style="143"/>
  </cols>
  <sheetData>
    <row r="1" spans="1:7" ht="18.600000000000001" customHeight="1" thickBot="1" x14ac:dyDescent="0.4">
      <c r="A1" s="415" t="s">
        <v>2131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</row>
    <row r="3" spans="1:7" ht="14.4" customHeight="1" thickBot="1" x14ac:dyDescent="0.35">
      <c r="A3" s="235" t="s">
        <v>136</v>
      </c>
      <c r="B3" s="333">
        <f t="shared" ref="B3:G3" si="0">SUBTOTAL(9,B6:B1048576)</f>
        <v>14960</v>
      </c>
      <c r="C3" s="334">
        <f t="shared" si="0"/>
        <v>17239</v>
      </c>
      <c r="D3" s="334">
        <f t="shared" si="0"/>
        <v>17311</v>
      </c>
      <c r="E3" s="239">
        <f t="shared" si="0"/>
        <v>2551531</v>
      </c>
      <c r="F3" s="237">
        <f t="shared" si="0"/>
        <v>2704898</v>
      </c>
      <c r="G3" s="335">
        <f t="shared" si="0"/>
        <v>2746044</v>
      </c>
    </row>
    <row r="4" spans="1:7" ht="14.4" customHeight="1" x14ac:dyDescent="0.3">
      <c r="A4" s="416" t="s">
        <v>144</v>
      </c>
      <c r="B4" s="417" t="s">
        <v>287</v>
      </c>
      <c r="C4" s="418"/>
      <c r="D4" s="418"/>
      <c r="E4" s="420" t="s">
        <v>103</v>
      </c>
      <c r="F4" s="421"/>
      <c r="G4" s="422"/>
    </row>
    <row r="5" spans="1:7" ht="14.4" customHeight="1" thickBot="1" x14ac:dyDescent="0.35">
      <c r="A5" s="635"/>
      <c r="B5" s="636">
        <v>2012</v>
      </c>
      <c r="C5" s="637">
        <v>2013</v>
      </c>
      <c r="D5" s="637">
        <v>2014</v>
      </c>
      <c r="E5" s="636">
        <v>2012</v>
      </c>
      <c r="F5" s="637">
        <v>2013</v>
      </c>
      <c r="G5" s="645">
        <v>2014</v>
      </c>
    </row>
    <row r="6" spans="1:7" ht="14.4" customHeight="1" x14ac:dyDescent="0.3">
      <c r="A6" s="596" t="s">
        <v>2127</v>
      </c>
      <c r="B6" s="129">
        <v>2275</v>
      </c>
      <c r="C6" s="129">
        <v>2859</v>
      </c>
      <c r="D6" s="129">
        <v>68</v>
      </c>
      <c r="E6" s="639">
        <v>331621</v>
      </c>
      <c r="F6" s="639">
        <v>389306</v>
      </c>
      <c r="G6" s="646">
        <v>10097</v>
      </c>
    </row>
    <row r="7" spans="1:7" ht="14.4" customHeight="1" x14ac:dyDescent="0.3">
      <c r="A7" s="597" t="s">
        <v>773</v>
      </c>
      <c r="B7" s="589"/>
      <c r="C7" s="589">
        <v>2397</v>
      </c>
      <c r="D7" s="589">
        <v>1904</v>
      </c>
      <c r="E7" s="640"/>
      <c r="F7" s="640">
        <v>424014</v>
      </c>
      <c r="G7" s="647">
        <v>331927</v>
      </c>
    </row>
    <row r="8" spans="1:7" ht="14.4" customHeight="1" x14ac:dyDescent="0.3">
      <c r="A8" s="597" t="s">
        <v>2128</v>
      </c>
      <c r="B8" s="589">
        <v>895</v>
      </c>
      <c r="C8" s="589"/>
      <c r="D8" s="589"/>
      <c r="E8" s="640">
        <v>186866</v>
      </c>
      <c r="F8" s="640"/>
      <c r="G8" s="647"/>
    </row>
    <row r="9" spans="1:7" ht="14.4" customHeight="1" x14ac:dyDescent="0.3">
      <c r="A9" s="597" t="s">
        <v>774</v>
      </c>
      <c r="B9" s="589">
        <v>3799</v>
      </c>
      <c r="C9" s="589">
        <v>2033</v>
      </c>
      <c r="D9" s="589">
        <v>2251</v>
      </c>
      <c r="E9" s="640">
        <v>630134</v>
      </c>
      <c r="F9" s="640">
        <v>315610</v>
      </c>
      <c r="G9" s="647">
        <v>364887</v>
      </c>
    </row>
    <row r="10" spans="1:7" ht="14.4" customHeight="1" x14ac:dyDescent="0.3">
      <c r="A10" s="597" t="s">
        <v>775</v>
      </c>
      <c r="B10" s="589">
        <v>1958</v>
      </c>
      <c r="C10" s="589">
        <v>1913</v>
      </c>
      <c r="D10" s="589">
        <v>1803</v>
      </c>
      <c r="E10" s="640">
        <v>341046</v>
      </c>
      <c r="F10" s="640">
        <v>246074</v>
      </c>
      <c r="G10" s="647">
        <v>288469</v>
      </c>
    </row>
    <row r="11" spans="1:7" ht="14.4" customHeight="1" x14ac:dyDescent="0.3">
      <c r="A11" s="597" t="s">
        <v>2129</v>
      </c>
      <c r="B11" s="589"/>
      <c r="C11" s="589">
        <v>138</v>
      </c>
      <c r="D11" s="589">
        <v>3433</v>
      </c>
      <c r="E11" s="640"/>
      <c r="F11" s="640">
        <v>14121</v>
      </c>
      <c r="G11" s="647">
        <v>568506</v>
      </c>
    </row>
    <row r="12" spans="1:7" ht="14.4" customHeight="1" x14ac:dyDescent="0.3">
      <c r="A12" s="597" t="s">
        <v>2130</v>
      </c>
      <c r="B12" s="589">
        <v>15</v>
      </c>
      <c r="C12" s="589"/>
      <c r="D12" s="589"/>
      <c r="E12" s="640">
        <v>1918</v>
      </c>
      <c r="F12" s="640"/>
      <c r="G12" s="647"/>
    </row>
    <row r="13" spans="1:7" ht="14.4" customHeight="1" x14ac:dyDescent="0.3">
      <c r="A13" s="597" t="s">
        <v>776</v>
      </c>
      <c r="B13" s="589">
        <v>3224</v>
      </c>
      <c r="C13" s="589">
        <v>2570</v>
      </c>
      <c r="D13" s="589">
        <v>2087</v>
      </c>
      <c r="E13" s="640">
        <v>492468</v>
      </c>
      <c r="F13" s="640">
        <v>369109</v>
      </c>
      <c r="G13" s="647">
        <v>259846</v>
      </c>
    </row>
    <row r="14" spans="1:7" ht="14.4" customHeight="1" x14ac:dyDescent="0.3">
      <c r="A14" s="597" t="s">
        <v>777</v>
      </c>
      <c r="B14" s="589">
        <v>1767</v>
      </c>
      <c r="C14" s="589">
        <v>2116</v>
      </c>
      <c r="D14" s="589">
        <v>1399</v>
      </c>
      <c r="E14" s="640">
        <v>374576</v>
      </c>
      <c r="F14" s="640">
        <v>382036</v>
      </c>
      <c r="G14" s="647">
        <v>270551</v>
      </c>
    </row>
    <row r="15" spans="1:7" ht="14.4" customHeight="1" x14ac:dyDescent="0.3">
      <c r="A15" s="597" t="s">
        <v>779</v>
      </c>
      <c r="B15" s="589"/>
      <c r="C15" s="589">
        <v>1873</v>
      </c>
      <c r="D15" s="589">
        <v>2926</v>
      </c>
      <c r="E15" s="640"/>
      <c r="F15" s="640">
        <v>353728</v>
      </c>
      <c r="G15" s="647">
        <v>456402</v>
      </c>
    </row>
    <row r="16" spans="1:7" ht="14.4" customHeight="1" thickBot="1" x14ac:dyDescent="0.35">
      <c r="A16" s="642" t="s">
        <v>778</v>
      </c>
      <c r="B16" s="591">
        <v>1027</v>
      </c>
      <c r="C16" s="591">
        <v>1340</v>
      </c>
      <c r="D16" s="591">
        <v>1440</v>
      </c>
      <c r="E16" s="641">
        <v>192902</v>
      </c>
      <c r="F16" s="641">
        <v>210900</v>
      </c>
      <c r="G16" s="648">
        <v>195359</v>
      </c>
    </row>
    <row r="17" spans="1:1" ht="14.4" customHeight="1" x14ac:dyDescent="0.3">
      <c r="A17" s="643" t="s">
        <v>2123</v>
      </c>
    </row>
    <row r="18" spans="1:1" ht="14.4" customHeight="1" x14ac:dyDescent="0.3">
      <c r="A18" s="644" t="s">
        <v>2124</v>
      </c>
    </row>
    <row r="19" spans="1:1" ht="14.4" customHeight="1" x14ac:dyDescent="0.3">
      <c r="A19" s="643" t="s">
        <v>2125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2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22.21875" style="143" customWidth="1"/>
    <col min="4" max="4" width="8" style="143" customWidth="1"/>
    <col min="5" max="5" width="50.88671875" style="143" bestFit="1" customWidth="1"/>
    <col min="6" max="7" width="11.109375" style="222" customWidth="1"/>
    <col min="8" max="9" width="9.33203125" style="143" hidden="1" customWidth="1"/>
    <col min="10" max="11" width="11.109375" style="222" customWidth="1"/>
    <col min="12" max="13" width="9.33203125" style="143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2386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332"/>
      <c r="E2" s="144"/>
      <c r="F2" s="243"/>
      <c r="G2" s="243"/>
      <c r="H2" s="144"/>
      <c r="I2" s="144"/>
      <c r="J2" s="243"/>
      <c r="K2" s="243"/>
      <c r="L2" s="144"/>
      <c r="M2" s="144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15040.2</v>
      </c>
      <c r="G3" s="114">
        <f t="shared" si="0"/>
        <v>2563964.65</v>
      </c>
      <c r="H3" s="74"/>
      <c r="I3" s="74"/>
      <c r="J3" s="114">
        <f t="shared" si="0"/>
        <v>17390.919999999998</v>
      </c>
      <c r="K3" s="114">
        <f t="shared" si="0"/>
        <v>2732105.94</v>
      </c>
      <c r="L3" s="74"/>
      <c r="M3" s="74"/>
      <c r="N3" s="114">
        <f t="shared" si="0"/>
        <v>17482.599999999999</v>
      </c>
      <c r="O3" s="114">
        <f t="shared" si="0"/>
        <v>2773492.3</v>
      </c>
      <c r="P3" s="75">
        <f>IF(G3=0,0,O3/G3)</f>
        <v>1.0817201789424047</v>
      </c>
      <c r="Q3" s="115">
        <f>IF(N3=0,0,O3/N3)</f>
        <v>158.64301076498919</v>
      </c>
    </row>
    <row r="4" spans="1:17" ht="14.4" customHeight="1" x14ac:dyDescent="0.3">
      <c r="A4" s="424" t="s">
        <v>98</v>
      </c>
      <c r="B4" s="425" t="s">
        <v>99</v>
      </c>
      <c r="C4" s="426" t="s">
        <v>144</v>
      </c>
      <c r="D4" s="431" t="s">
        <v>71</v>
      </c>
      <c r="E4" s="427" t="s">
        <v>70</v>
      </c>
      <c r="F4" s="428">
        <v>2012</v>
      </c>
      <c r="G4" s="429"/>
      <c r="H4" s="112"/>
      <c r="I4" s="112"/>
      <c r="J4" s="428">
        <v>2013</v>
      </c>
      <c r="K4" s="429"/>
      <c r="L4" s="112"/>
      <c r="M4" s="112"/>
      <c r="N4" s="428">
        <v>2014</v>
      </c>
      <c r="O4" s="429"/>
      <c r="P4" s="430" t="s">
        <v>2</v>
      </c>
      <c r="Q4" s="423" t="s">
        <v>101</v>
      </c>
    </row>
    <row r="5" spans="1:17" ht="14.4" customHeight="1" thickBot="1" x14ac:dyDescent="0.35">
      <c r="A5" s="649"/>
      <c r="B5" s="650"/>
      <c r="C5" s="651"/>
      <c r="D5" s="652"/>
      <c r="E5" s="653"/>
      <c r="F5" s="654" t="s">
        <v>72</v>
      </c>
      <c r="G5" s="655" t="s">
        <v>14</v>
      </c>
      <c r="H5" s="656"/>
      <c r="I5" s="656"/>
      <c r="J5" s="654" t="s">
        <v>72</v>
      </c>
      <c r="K5" s="655" t="s">
        <v>14</v>
      </c>
      <c r="L5" s="656"/>
      <c r="M5" s="656"/>
      <c r="N5" s="654" t="s">
        <v>72</v>
      </c>
      <c r="O5" s="655" t="s">
        <v>14</v>
      </c>
      <c r="P5" s="657"/>
      <c r="Q5" s="658"/>
    </row>
    <row r="6" spans="1:17" ht="14.4" customHeight="1" x14ac:dyDescent="0.3">
      <c r="A6" s="564" t="s">
        <v>2132</v>
      </c>
      <c r="B6" s="565" t="s">
        <v>2133</v>
      </c>
      <c r="C6" s="565" t="s">
        <v>2127</v>
      </c>
      <c r="D6" s="565" t="s">
        <v>2134</v>
      </c>
      <c r="E6" s="565" t="s">
        <v>2135</v>
      </c>
      <c r="F6" s="129">
        <v>8.5</v>
      </c>
      <c r="G6" s="129">
        <v>1273.8699999999999</v>
      </c>
      <c r="H6" s="565">
        <v>1</v>
      </c>
      <c r="I6" s="565">
        <v>149.86705882352939</v>
      </c>
      <c r="J6" s="129">
        <v>14.399999999999999</v>
      </c>
      <c r="K6" s="129">
        <v>2273.94</v>
      </c>
      <c r="L6" s="565">
        <v>1.785064410026141</v>
      </c>
      <c r="M6" s="565">
        <v>157.91250000000002</v>
      </c>
      <c r="N6" s="129">
        <v>0.30000000000000004</v>
      </c>
      <c r="O6" s="129">
        <v>47.37</v>
      </c>
      <c r="P6" s="570">
        <v>3.7185898090071987E-2</v>
      </c>
      <c r="Q6" s="588">
        <v>157.89999999999998</v>
      </c>
    </row>
    <row r="7" spans="1:17" ht="14.4" customHeight="1" x14ac:dyDescent="0.3">
      <c r="A7" s="571" t="s">
        <v>2132</v>
      </c>
      <c r="B7" s="572" t="s">
        <v>2133</v>
      </c>
      <c r="C7" s="572" t="s">
        <v>2127</v>
      </c>
      <c r="D7" s="572" t="s">
        <v>2136</v>
      </c>
      <c r="E7" s="572" t="s">
        <v>2137</v>
      </c>
      <c r="F7" s="589">
        <v>0.2</v>
      </c>
      <c r="G7" s="589">
        <v>52.56</v>
      </c>
      <c r="H7" s="572">
        <v>1</v>
      </c>
      <c r="I7" s="572">
        <v>262.8</v>
      </c>
      <c r="J7" s="589">
        <v>6.5200000000000014</v>
      </c>
      <c r="K7" s="589">
        <v>1728.4499999999998</v>
      </c>
      <c r="L7" s="572">
        <v>32.885273972602732</v>
      </c>
      <c r="M7" s="572">
        <v>265.09969325153367</v>
      </c>
      <c r="N7" s="589"/>
      <c r="O7" s="589"/>
      <c r="P7" s="577"/>
      <c r="Q7" s="590"/>
    </row>
    <row r="8" spans="1:17" ht="14.4" customHeight="1" x14ac:dyDescent="0.3">
      <c r="A8" s="571" t="s">
        <v>2132</v>
      </c>
      <c r="B8" s="572" t="s">
        <v>2133</v>
      </c>
      <c r="C8" s="572" t="s">
        <v>2127</v>
      </c>
      <c r="D8" s="572" t="s">
        <v>2138</v>
      </c>
      <c r="E8" s="572" t="s">
        <v>2139</v>
      </c>
      <c r="F8" s="589"/>
      <c r="G8" s="589"/>
      <c r="H8" s="572"/>
      <c r="I8" s="572"/>
      <c r="J8" s="589">
        <v>0.1</v>
      </c>
      <c r="K8" s="589">
        <v>40.42</v>
      </c>
      <c r="L8" s="572"/>
      <c r="M8" s="572">
        <v>404.2</v>
      </c>
      <c r="N8" s="589"/>
      <c r="O8" s="589"/>
      <c r="P8" s="577"/>
      <c r="Q8" s="590"/>
    </row>
    <row r="9" spans="1:17" ht="14.4" customHeight="1" x14ac:dyDescent="0.3">
      <c r="A9" s="571" t="s">
        <v>2132</v>
      </c>
      <c r="B9" s="572" t="s">
        <v>2133</v>
      </c>
      <c r="C9" s="572" t="s">
        <v>2127</v>
      </c>
      <c r="D9" s="572" t="s">
        <v>2140</v>
      </c>
      <c r="E9" s="572" t="s">
        <v>2141</v>
      </c>
      <c r="F9" s="589"/>
      <c r="G9" s="589"/>
      <c r="H9" s="572"/>
      <c r="I9" s="572"/>
      <c r="J9" s="589">
        <v>0.1</v>
      </c>
      <c r="K9" s="589">
        <v>7.75</v>
      </c>
      <c r="L9" s="572"/>
      <c r="M9" s="572">
        <v>77.5</v>
      </c>
      <c r="N9" s="589"/>
      <c r="O9" s="589"/>
      <c r="P9" s="577"/>
      <c r="Q9" s="590"/>
    </row>
    <row r="10" spans="1:17" ht="14.4" customHeight="1" x14ac:dyDescent="0.3">
      <c r="A10" s="571" t="s">
        <v>2132</v>
      </c>
      <c r="B10" s="572" t="s">
        <v>2133</v>
      </c>
      <c r="C10" s="572" t="s">
        <v>2127</v>
      </c>
      <c r="D10" s="572" t="s">
        <v>2142</v>
      </c>
      <c r="E10" s="572" t="s">
        <v>2143</v>
      </c>
      <c r="F10" s="589"/>
      <c r="G10" s="589"/>
      <c r="H10" s="572"/>
      <c r="I10" s="572"/>
      <c r="J10" s="589">
        <v>0.4</v>
      </c>
      <c r="K10" s="589">
        <v>278.16000000000003</v>
      </c>
      <c r="L10" s="572"/>
      <c r="M10" s="572">
        <v>695.4</v>
      </c>
      <c r="N10" s="589"/>
      <c r="O10" s="589"/>
      <c r="P10" s="577"/>
      <c r="Q10" s="590"/>
    </row>
    <row r="11" spans="1:17" ht="14.4" customHeight="1" x14ac:dyDescent="0.3">
      <c r="A11" s="571" t="s">
        <v>2132</v>
      </c>
      <c r="B11" s="572" t="s">
        <v>2133</v>
      </c>
      <c r="C11" s="572" t="s">
        <v>2127</v>
      </c>
      <c r="D11" s="572" t="s">
        <v>2144</v>
      </c>
      <c r="E11" s="572" t="s">
        <v>571</v>
      </c>
      <c r="F11" s="589"/>
      <c r="G11" s="589"/>
      <c r="H11" s="572"/>
      <c r="I11" s="572"/>
      <c r="J11" s="589">
        <v>0.2</v>
      </c>
      <c r="K11" s="589">
        <v>20.16</v>
      </c>
      <c r="L11" s="572"/>
      <c r="M11" s="572">
        <v>100.8</v>
      </c>
      <c r="N11" s="589"/>
      <c r="O11" s="589"/>
      <c r="P11" s="577"/>
      <c r="Q11" s="590"/>
    </row>
    <row r="12" spans="1:17" ht="14.4" customHeight="1" x14ac:dyDescent="0.3">
      <c r="A12" s="571" t="s">
        <v>2132</v>
      </c>
      <c r="B12" s="572" t="s">
        <v>2133</v>
      </c>
      <c r="C12" s="572" t="s">
        <v>773</v>
      </c>
      <c r="D12" s="572" t="s">
        <v>2145</v>
      </c>
      <c r="E12" s="572" t="s">
        <v>2146</v>
      </c>
      <c r="F12" s="589"/>
      <c r="G12" s="589"/>
      <c r="H12" s="572"/>
      <c r="I12" s="572"/>
      <c r="J12" s="589">
        <v>5.6</v>
      </c>
      <c r="K12" s="589">
        <v>631.68000000000006</v>
      </c>
      <c r="L12" s="572"/>
      <c r="M12" s="572">
        <v>112.80000000000003</v>
      </c>
      <c r="N12" s="589">
        <v>18.8</v>
      </c>
      <c r="O12" s="589">
        <v>2125.79</v>
      </c>
      <c r="P12" s="577"/>
      <c r="Q12" s="590">
        <v>113.07393617021276</v>
      </c>
    </row>
    <row r="13" spans="1:17" ht="14.4" customHeight="1" x14ac:dyDescent="0.3">
      <c r="A13" s="571" t="s">
        <v>2132</v>
      </c>
      <c r="B13" s="572" t="s">
        <v>2133</v>
      </c>
      <c r="C13" s="572" t="s">
        <v>773</v>
      </c>
      <c r="D13" s="572" t="s">
        <v>2134</v>
      </c>
      <c r="E13" s="572" t="s">
        <v>2135</v>
      </c>
      <c r="F13" s="589"/>
      <c r="G13" s="589"/>
      <c r="H13" s="572"/>
      <c r="I13" s="572"/>
      <c r="J13" s="589">
        <v>30.200000000000003</v>
      </c>
      <c r="K13" s="589">
        <v>4769.09</v>
      </c>
      <c r="L13" s="572"/>
      <c r="M13" s="572">
        <v>157.91688741721853</v>
      </c>
      <c r="N13" s="589">
        <v>18.100000000000001</v>
      </c>
      <c r="O13" s="589">
        <v>2858.12</v>
      </c>
      <c r="P13" s="577"/>
      <c r="Q13" s="590">
        <v>157.90718232044196</v>
      </c>
    </row>
    <row r="14" spans="1:17" ht="14.4" customHeight="1" x14ac:dyDescent="0.3">
      <c r="A14" s="571" t="s">
        <v>2132</v>
      </c>
      <c r="B14" s="572" t="s">
        <v>2133</v>
      </c>
      <c r="C14" s="572" t="s">
        <v>773</v>
      </c>
      <c r="D14" s="572" t="s">
        <v>2136</v>
      </c>
      <c r="E14" s="572" t="s">
        <v>2137</v>
      </c>
      <c r="F14" s="589"/>
      <c r="G14" s="589"/>
      <c r="H14" s="572"/>
      <c r="I14" s="572"/>
      <c r="J14" s="589">
        <v>0.60000000000000009</v>
      </c>
      <c r="K14" s="589">
        <v>159.06</v>
      </c>
      <c r="L14" s="572"/>
      <c r="M14" s="572">
        <v>265.09999999999997</v>
      </c>
      <c r="N14" s="589">
        <v>1.2</v>
      </c>
      <c r="O14" s="589">
        <v>318.12</v>
      </c>
      <c r="P14" s="577"/>
      <c r="Q14" s="590">
        <v>265.10000000000002</v>
      </c>
    </row>
    <row r="15" spans="1:17" ht="14.4" customHeight="1" x14ac:dyDescent="0.3">
      <c r="A15" s="571" t="s">
        <v>2132</v>
      </c>
      <c r="B15" s="572" t="s">
        <v>2133</v>
      </c>
      <c r="C15" s="572" t="s">
        <v>773</v>
      </c>
      <c r="D15" s="572" t="s">
        <v>2138</v>
      </c>
      <c r="E15" s="572" t="s">
        <v>2139</v>
      </c>
      <c r="F15" s="589"/>
      <c r="G15" s="589"/>
      <c r="H15" s="572"/>
      <c r="I15" s="572"/>
      <c r="J15" s="589">
        <v>0.1</v>
      </c>
      <c r="K15" s="589">
        <v>40.42</v>
      </c>
      <c r="L15" s="572"/>
      <c r="M15" s="572">
        <v>404.2</v>
      </c>
      <c r="N15" s="589">
        <v>0.1</v>
      </c>
      <c r="O15" s="589">
        <v>40.42</v>
      </c>
      <c r="P15" s="577"/>
      <c r="Q15" s="590">
        <v>404.2</v>
      </c>
    </row>
    <row r="16" spans="1:17" ht="14.4" customHeight="1" x14ac:dyDescent="0.3">
      <c r="A16" s="571" t="s">
        <v>2132</v>
      </c>
      <c r="B16" s="572" t="s">
        <v>2133</v>
      </c>
      <c r="C16" s="572" t="s">
        <v>773</v>
      </c>
      <c r="D16" s="572" t="s">
        <v>2147</v>
      </c>
      <c r="E16" s="572" t="s">
        <v>602</v>
      </c>
      <c r="F16" s="589"/>
      <c r="G16" s="589"/>
      <c r="H16" s="572"/>
      <c r="I16" s="572"/>
      <c r="J16" s="589"/>
      <c r="K16" s="589"/>
      <c r="L16" s="572"/>
      <c r="M16" s="572"/>
      <c r="N16" s="589">
        <v>0.2</v>
      </c>
      <c r="O16" s="589">
        <v>55.21</v>
      </c>
      <c r="P16" s="577"/>
      <c r="Q16" s="590">
        <v>276.05</v>
      </c>
    </row>
    <row r="17" spans="1:17" ht="14.4" customHeight="1" x14ac:dyDescent="0.3">
      <c r="A17" s="571" t="s">
        <v>2132</v>
      </c>
      <c r="B17" s="572" t="s">
        <v>2133</v>
      </c>
      <c r="C17" s="572" t="s">
        <v>773</v>
      </c>
      <c r="D17" s="572" t="s">
        <v>2142</v>
      </c>
      <c r="E17" s="572" t="s">
        <v>2143</v>
      </c>
      <c r="F17" s="589"/>
      <c r="G17" s="589"/>
      <c r="H17" s="572"/>
      <c r="I17" s="572"/>
      <c r="J17" s="589"/>
      <c r="K17" s="589"/>
      <c r="L17" s="572"/>
      <c r="M17" s="572"/>
      <c r="N17" s="589">
        <v>0.2</v>
      </c>
      <c r="O17" s="589">
        <v>139.08000000000001</v>
      </c>
      <c r="P17" s="577"/>
      <c r="Q17" s="590">
        <v>695.4</v>
      </c>
    </row>
    <row r="18" spans="1:17" ht="14.4" customHeight="1" x14ac:dyDescent="0.3">
      <c r="A18" s="571" t="s">
        <v>2132</v>
      </c>
      <c r="B18" s="572" t="s">
        <v>2133</v>
      </c>
      <c r="C18" s="572" t="s">
        <v>773</v>
      </c>
      <c r="D18" s="572" t="s">
        <v>2144</v>
      </c>
      <c r="E18" s="572" t="s">
        <v>571</v>
      </c>
      <c r="F18" s="589"/>
      <c r="G18" s="589"/>
      <c r="H18" s="572"/>
      <c r="I18" s="572"/>
      <c r="J18" s="589">
        <v>0.30000000000000004</v>
      </c>
      <c r="K18" s="589">
        <v>30.240000000000002</v>
      </c>
      <c r="L18" s="572"/>
      <c r="M18" s="572">
        <v>100.8</v>
      </c>
      <c r="N18" s="589">
        <v>0.4</v>
      </c>
      <c r="O18" s="589">
        <v>44.41</v>
      </c>
      <c r="P18" s="577"/>
      <c r="Q18" s="590">
        <v>111.02499999999999</v>
      </c>
    </row>
    <row r="19" spans="1:17" ht="14.4" customHeight="1" x14ac:dyDescent="0.3">
      <c r="A19" s="571" t="s">
        <v>2132</v>
      </c>
      <c r="B19" s="572" t="s">
        <v>2133</v>
      </c>
      <c r="C19" s="572" t="s">
        <v>773</v>
      </c>
      <c r="D19" s="572" t="s">
        <v>2148</v>
      </c>
      <c r="E19" s="572" t="s">
        <v>621</v>
      </c>
      <c r="F19" s="589"/>
      <c r="G19" s="589"/>
      <c r="H19" s="572"/>
      <c r="I19" s="572"/>
      <c r="J19" s="589">
        <v>1</v>
      </c>
      <c r="K19" s="589">
        <v>151.56</v>
      </c>
      <c r="L19" s="572"/>
      <c r="M19" s="572">
        <v>151.56</v>
      </c>
      <c r="N19" s="589"/>
      <c r="O19" s="589"/>
      <c r="P19" s="577"/>
      <c r="Q19" s="590"/>
    </row>
    <row r="20" spans="1:17" ht="14.4" customHeight="1" x14ac:dyDescent="0.3">
      <c r="A20" s="571" t="s">
        <v>2132</v>
      </c>
      <c r="B20" s="572" t="s">
        <v>2133</v>
      </c>
      <c r="C20" s="572" t="s">
        <v>2128</v>
      </c>
      <c r="D20" s="572" t="s">
        <v>2134</v>
      </c>
      <c r="E20" s="572" t="s">
        <v>2135</v>
      </c>
      <c r="F20" s="589">
        <v>0.2</v>
      </c>
      <c r="G20" s="589">
        <v>29.12</v>
      </c>
      <c r="H20" s="572">
        <v>1</v>
      </c>
      <c r="I20" s="572">
        <v>145.6</v>
      </c>
      <c r="J20" s="589"/>
      <c r="K20" s="589"/>
      <c r="L20" s="572"/>
      <c r="M20" s="572"/>
      <c r="N20" s="589"/>
      <c r="O20" s="589"/>
      <c r="P20" s="577"/>
      <c r="Q20" s="590"/>
    </row>
    <row r="21" spans="1:17" ht="14.4" customHeight="1" x14ac:dyDescent="0.3">
      <c r="A21" s="571" t="s">
        <v>2132</v>
      </c>
      <c r="B21" s="572" t="s">
        <v>2133</v>
      </c>
      <c r="C21" s="572" t="s">
        <v>774</v>
      </c>
      <c r="D21" s="572" t="s">
        <v>2134</v>
      </c>
      <c r="E21" s="572" t="s">
        <v>2135</v>
      </c>
      <c r="F21" s="589">
        <v>35.4</v>
      </c>
      <c r="G21" s="589">
        <v>5439.42</v>
      </c>
      <c r="H21" s="572">
        <v>1</v>
      </c>
      <c r="I21" s="572">
        <v>153.65593220338985</v>
      </c>
      <c r="J21" s="589">
        <v>21.699999999999996</v>
      </c>
      <c r="K21" s="589">
        <v>3426.6099999999997</v>
      </c>
      <c r="L21" s="572">
        <v>0.62995870883292693</v>
      </c>
      <c r="M21" s="572">
        <v>157.9082949308756</v>
      </c>
      <c r="N21" s="589">
        <v>24.3</v>
      </c>
      <c r="O21" s="589">
        <v>3805.5999999999995</v>
      </c>
      <c r="P21" s="577">
        <v>0.69963341679811442</v>
      </c>
      <c r="Q21" s="590">
        <v>156.60905349794237</v>
      </c>
    </row>
    <row r="22" spans="1:17" ht="14.4" customHeight="1" x14ac:dyDescent="0.3">
      <c r="A22" s="571" t="s">
        <v>2132</v>
      </c>
      <c r="B22" s="572" t="s">
        <v>2133</v>
      </c>
      <c r="C22" s="572" t="s">
        <v>774</v>
      </c>
      <c r="D22" s="572" t="s">
        <v>2136</v>
      </c>
      <c r="E22" s="572" t="s">
        <v>2137</v>
      </c>
      <c r="F22" s="589">
        <v>0.2</v>
      </c>
      <c r="G22" s="589">
        <v>52.56</v>
      </c>
      <c r="H22" s="572">
        <v>1</v>
      </c>
      <c r="I22" s="572">
        <v>262.8</v>
      </c>
      <c r="J22" s="589">
        <v>0.2</v>
      </c>
      <c r="K22" s="589">
        <v>53.02</v>
      </c>
      <c r="L22" s="572">
        <v>1.0087519025875191</v>
      </c>
      <c r="M22" s="572">
        <v>265.10000000000002</v>
      </c>
      <c r="N22" s="589"/>
      <c r="O22" s="589"/>
      <c r="P22" s="577"/>
      <c r="Q22" s="590"/>
    </row>
    <row r="23" spans="1:17" ht="14.4" customHeight="1" x14ac:dyDescent="0.3">
      <c r="A23" s="571" t="s">
        <v>2132</v>
      </c>
      <c r="B23" s="572" t="s">
        <v>2133</v>
      </c>
      <c r="C23" s="572" t="s">
        <v>775</v>
      </c>
      <c r="D23" s="572" t="s">
        <v>2134</v>
      </c>
      <c r="E23" s="572" t="s">
        <v>2135</v>
      </c>
      <c r="F23" s="589">
        <v>12.799999999999999</v>
      </c>
      <c r="G23" s="589">
        <v>1965.33</v>
      </c>
      <c r="H23" s="572">
        <v>1</v>
      </c>
      <c r="I23" s="572">
        <v>153.54140624999999</v>
      </c>
      <c r="J23" s="589">
        <v>7.8</v>
      </c>
      <c r="K23" s="589">
        <v>1231.68</v>
      </c>
      <c r="L23" s="572">
        <v>0.62670391232006839</v>
      </c>
      <c r="M23" s="572">
        <v>157.90769230769232</v>
      </c>
      <c r="N23" s="589">
        <v>10.399999999999999</v>
      </c>
      <c r="O23" s="589">
        <v>1642.23</v>
      </c>
      <c r="P23" s="577">
        <v>0.83560012822274121</v>
      </c>
      <c r="Q23" s="590">
        <v>157.90673076923079</v>
      </c>
    </row>
    <row r="24" spans="1:17" ht="14.4" customHeight="1" x14ac:dyDescent="0.3">
      <c r="A24" s="571" t="s">
        <v>2132</v>
      </c>
      <c r="B24" s="572" t="s">
        <v>2133</v>
      </c>
      <c r="C24" s="572" t="s">
        <v>775</v>
      </c>
      <c r="D24" s="572" t="s">
        <v>2136</v>
      </c>
      <c r="E24" s="572" t="s">
        <v>2137</v>
      </c>
      <c r="F24" s="589">
        <v>1.4</v>
      </c>
      <c r="G24" s="589">
        <v>362.18</v>
      </c>
      <c r="H24" s="572">
        <v>1</v>
      </c>
      <c r="I24" s="572">
        <v>258.70000000000005</v>
      </c>
      <c r="J24" s="589">
        <v>1.4</v>
      </c>
      <c r="K24" s="589">
        <v>371.14</v>
      </c>
      <c r="L24" s="572">
        <v>1.0247390800154619</v>
      </c>
      <c r="M24" s="572">
        <v>265.10000000000002</v>
      </c>
      <c r="N24" s="589">
        <v>5.2</v>
      </c>
      <c r="O24" s="589">
        <v>1378.52</v>
      </c>
      <c r="P24" s="577">
        <v>3.8061737257717154</v>
      </c>
      <c r="Q24" s="590">
        <v>265.09999999999997</v>
      </c>
    </row>
    <row r="25" spans="1:17" ht="14.4" customHeight="1" x14ac:dyDescent="0.3">
      <c r="A25" s="571" t="s">
        <v>2132</v>
      </c>
      <c r="B25" s="572" t="s">
        <v>2133</v>
      </c>
      <c r="C25" s="572" t="s">
        <v>775</v>
      </c>
      <c r="D25" s="572" t="s">
        <v>2144</v>
      </c>
      <c r="E25" s="572" t="s">
        <v>571</v>
      </c>
      <c r="F25" s="589"/>
      <c r="G25" s="589"/>
      <c r="H25" s="572"/>
      <c r="I25" s="572"/>
      <c r="J25" s="589">
        <v>0.1</v>
      </c>
      <c r="K25" s="589">
        <v>10.08</v>
      </c>
      <c r="L25" s="572"/>
      <c r="M25" s="572">
        <v>100.8</v>
      </c>
      <c r="N25" s="589"/>
      <c r="O25" s="589"/>
      <c r="P25" s="577"/>
      <c r="Q25" s="590"/>
    </row>
    <row r="26" spans="1:17" ht="14.4" customHeight="1" x14ac:dyDescent="0.3">
      <c r="A26" s="571" t="s">
        <v>2132</v>
      </c>
      <c r="B26" s="572" t="s">
        <v>2133</v>
      </c>
      <c r="C26" s="572" t="s">
        <v>2129</v>
      </c>
      <c r="D26" s="572" t="s">
        <v>2145</v>
      </c>
      <c r="E26" s="572" t="s">
        <v>2146</v>
      </c>
      <c r="F26" s="589"/>
      <c r="G26" s="589"/>
      <c r="H26" s="572"/>
      <c r="I26" s="572"/>
      <c r="J26" s="589"/>
      <c r="K26" s="589"/>
      <c r="L26" s="572"/>
      <c r="M26" s="572"/>
      <c r="N26" s="589">
        <v>1</v>
      </c>
      <c r="O26" s="589">
        <v>112.8</v>
      </c>
      <c r="P26" s="577"/>
      <c r="Q26" s="590">
        <v>112.8</v>
      </c>
    </row>
    <row r="27" spans="1:17" ht="14.4" customHeight="1" x14ac:dyDescent="0.3">
      <c r="A27" s="571" t="s">
        <v>2132</v>
      </c>
      <c r="B27" s="572" t="s">
        <v>2133</v>
      </c>
      <c r="C27" s="572" t="s">
        <v>2129</v>
      </c>
      <c r="D27" s="572" t="s">
        <v>2134</v>
      </c>
      <c r="E27" s="572" t="s">
        <v>2135</v>
      </c>
      <c r="F27" s="589"/>
      <c r="G27" s="589"/>
      <c r="H27" s="572"/>
      <c r="I27" s="572"/>
      <c r="J27" s="589">
        <v>0.3</v>
      </c>
      <c r="K27" s="589">
        <v>47.37</v>
      </c>
      <c r="L27" s="572"/>
      <c r="M27" s="572">
        <v>157.9</v>
      </c>
      <c r="N27" s="589">
        <v>19</v>
      </c>
      <c r="O27" s="589">
        <v>3000.11</v>
      </c>
      <c r="P27" s="577"/>
      <c r="Q27" s="590">
        <v>157.90052631578948</v>
      </c>
    </row>
    <row r="28" spans="1:17" ht="14.4" customHeight="1" x14ac:dyDescent="0.3">
      <c r="A28" s="571" t="s">
        <v>2132</v>
      </c>
      <c r="B28" s="572" t="s">
        <v>2133</v>
      </c>
      <c r="C28" s="572" t="s">
        <v>2129</v>
      </c>
      <c r="D28" s="572" t="s">
        <v>2136</v>
      </c>
      <c r="E28" s="572" t="s">
        <v>2137</v>
      </c>
      <c r="F28" s="589"/>
      <c r="G28" s="589"/>
      <c r="H28" s="572"/>
      <c r="I28" s="572"/>
      <c r="J28" s="589"/>
      <c r="K28" s="589"/>
      <c r="L28" s="572"/>
      <c r="M28" s="572"/>
      <c r="N28" s="589">
        <v>2.8</v>
      </c>
      <c r="O28" s="589">
        <v>742.28</v>
      </c>
      <c r="P28" s="577"/>
      <c r="Q28" s="590">
        <v>265.10000000000002</v>
      </c>
    </row>
    <row r="29" spans="1:17" ht="14.4" customHeight="1" x14ac:dyDescent="0.3">
      <c r="A29" s="571" t="s">
        <v>2132</v>
      </c>
      <c r="B29" s="572" t="s">
        <v>2133</v>
      </c>
      <c r="C29" s="572" t="s">
        <v>2129</v>
      </c>
      <c r="D29" s="572" t="s">
        <v>2149</v>
      </c>
      <c r="E29" s="572" t="s">
        <v>2150</v>
      </c>
      <c r="F29" s="589"/>
      <c r="G29" s="589"/>
      <c r="H29" s="572"/>
      <c r="I29" s="572"/>
      <c r="J29" s="589"/>
      <c r="K29" s="589"/>
      <c r="L29" s="572"/>
      <c r="M29" s="572"/>
      <c r="N29" s="589">
        <v>0.2</v>
      </c>
      <c r="O29" s="589">
        <v>75.95</v>
      </c>
      <c r="P29" s="577"/>
      <c r="Q29" s="590">
        <v>379.75</v>
      </c>
    </row>
    <row r="30" spans="1:17" ht="14.4" customHeight="1" x14ac:dyDescent="0.3">
      <c r="A30" s="571" t="s">
        <v>2132</v>
      </c>
      <c r="B30" s="572" t="s">
        <v>2133</v>
      </c>
      <c r="C30" s="572" t="s">
        <v>2129</v>
      </c>
      <c r="D30" s="572" t="s">
        <v>2148</v>
      </c>
      <c r="E30" s="572" t="s">
        <v>621</v>
      </c>
      <c r="F30" s="589"/>
      <c r="G30" s="589"/>
      <c r="H30" s="572"/>
      <c r="I30" s="572"/>
      <c r="J30" s="589"/>
      <c r="K30" s="589"/>
      <c r="L30" s="572"/>
      <c r="M30" s="572"/>
      <c r="N30" s="589">
        <v>4</v>
      </c>
      <c r="O30" s="589">
        <v>606.24</v>
      </c>
      <c r="P30" s="577"/>
      <c r="Q30" s="590">
        <v>151.56</v>
      </c>
    </row>
    <row r="31" spans="1:17" ht="14.4" customHeight="1" x14ac:dyDescent="0.3">
      <c r="A31" s="571" t="s">
        <v>2132</v>
      </c>
      <c r="B31" s="572" t="s">
        <v>2133</v>
      </c>
      <c r="C31" s="572" t="s">
        <v>776</v>
      </c>
      <c r="D31" s="572" t="s">
        <v>2145</v>
      </c>
      <c r="E31" s="572" t="s">
        <v>2146</v>
      </c>
      <c r="F31" s="589">
        <v>0.4</v>
      </c>
      <c r="G31" s="589">
        <v>44.730000000000004</v>
      </c>
      <c r="H31" s="572">
        <v>1</v>
      </c>
      <c r="I31" s="572">
        <v>111.825</v>
      </c>
      <c r="J31" s="589">
        <v>0.2</v>
      </c>
      <c r="K31" s="589">
        <v>22.56</v>
      </c>
      <c r="L31" s="572">
        <v>0.50435949027498317</v>
      </c>
      <c r="M31" s="572">
        <v>112.79999999999998</v>
      </c>
      <c r="N31" s="589"/>
      <c r="O31" s="589"/>
      <c r="P31" s="577"/>
      <c r="Q31" s="590"/>
    </row>
    <row r="32" spans="1:17" ht="14.4" customHeight="1" x14ac:dyDescent="0.3">
      <c r="A32" s="571" t="s">
        <v>2132</v>
      </c>
      <c r="B32" s="572" t="s">
        <v>2133</v>
      </c>
      <c r="C32" s="572" t="s">
        <v>776</v>
      </c>
      <c r="D32" s="572" t="s">
        <v>2134</v>
      </c>
      <c r="E32" s="572" t="s">
        <v>2135</v>
      </c>
      <c r="F32" s="589">
        <v>0.4</v>
      </c>
      <c r="G32" s="589">
        <v>59.330000000000005</v>
      </c>
      <c r="H32" s="572">
        <v>1</v>
      </c>
      <c r="I32" s="572">
        <v>148.32500000000002</v>
      </c>
      <c r="J32" s="589">
        <v>3.3</v>
      </c>
      <c r="K32" s="589">
        <v>521.07000000000005</v>
      </c>
      <c r="L32" s="572">
        <v>8.7825720546098101</v>
      </c>
      <c r="M32" s="572">
        <v>157.90000000000003</v>
      </c>
      <c r="N32" s="589">
        <v>6.8</v>
      </c>
      <c r="O32" s="589">
        <v>1073.8</v>
      </c>
      <c r="P32" s="577">
        <v>18.098769593797403</v>
      </c>
      <c r="Q32" s="590">
        <v>157.91176470588235</v>
      </c>
    </row>
    <row r="33" spans="1:17" ht="14.4" customHeight="1" x14ac:dyDescent="0.3">
      <c r="A33" s="571" t="s">
        <v>2132</v>
      </c>
      <c r="B33" s="572" t="s">
        <v>2133</v>
      </c>
      <c r="C33" s="572" t="s">
        <v>776</v>
      </c>
      <c r="D33" s="572" t="s">
        <v>2136</v>
      </c>
      <c r="E33" s="572" t="s">
        <v>2137</v>
      </c>
      <c r="F33" s="589">
        <v>0.4</v>
      </c>
      <c r="G33" s="589">
        <v>101.44</v>
      </c>
      <c r="H33" s="572">
        <v>1</v>
      </c>
      <c r="I33" s="572">
        <v>253.6</v>
      </c>
      <c r="J33" s="589">
        <v>3</v>
      </c>
      <c r="K33" s="589">
        <v>795.3</v>
      </c>
      <c r="L33" s="572">
        <v>7.840102523659306</v>
      </c>
      <c r="M33" s="572">
        <v>265.09999999999997</v>
      </c>
      <c r="N33" s="589"/>
      <c r="O33" s="589"/>
      <c r="P33" s="577"/>
      <c r="Q33" s="590"/>
    </row>
    <row r="34" spans="1:17" ht="14.4" customHeight="1" x14ac:dyDescent="0.3">
      <c r="A34" s="571" t="s">
        <v>2132</v>
      </c>
      <c r="B34" s="572" t="s">
        <v>2133</v>
      </c>
      <c r="C34" s="572" t="s">
        <v>776</v>
      </c>
      <c r="D34" s="572" t="s">
        <v>2138</v>
      </c>
      <c r="E34" s="572" t="s">
        <v>2139</v>
      </c>
      <c r="F34" s="589"/>
      <c r="G34" s="589"/>
      <c r="H34" s="572"/>
      <c r="I34" s="572"/>
      <c r="J34" s="589">
        <v>0.1</v>
      </c>
      <c r="K34" s="589">
        <v>40.42</v>
      </c>
      <c r="L34" s="572"/>
      <c r="M34" s="572">
        <v>404.2</v>
      </c>
      <c r="N34" s="589"/>
      <c r="O34" s="589"/>
      <c r="P34" s="577"/>
      <c r="Q34" s="590"/>
    </row>
    <row r="35" spans="1:17" ht="14.4" customHeight="1" x14ac:dyDescent="0.3">
      <c r="A35" s="571" t="s">
        <v>2132</v>
      </c>
      <c r="B35" s="572" t="s">
        <v>2133</v>
      </c>
      <c r="C35" s="572" t="s">
        <v>776</v>
      </c>
      <c r="D35" s="572" t="s">
        <v>2140</v>
      </c>
      <c r="E35" s="572" t="s">
        <v>2141</v>
      </c>
      <c r="F35" s="589"/>
      <c r="G35" s="589"/>
      <c r="H35" s="572"/>
      <c r="I35" s="572"/>
      <c r="J35" s="589">
        <v>0.1</v>
      </c>
      <c r="K35" s="589">
        <v>7.75</v>
      </c>
      <c r="L35" s="572"/>
      <c r="M35" s="572">
        <v>77.5</v>
      </c>
      <c r="N35" s="589"/>
      <c r="O35" s="589"/>
      <c r="P35" s="577"/>
      <c r="Q35" s="590"/>
    </row>
    <row r="36" spans="1:17" ht="14.4" customHeight="1" x14ac:dyDescent="0.3">
      <c r="A36" s="571" t="s">
        <v>2132</v>
      </c>
      <c r="B36" s="572" t="s">
        <v>2133</v>
      </c>
      <c r="C36" s="572" t="s">
        <v>776</v>
      </c>
      <c r="D36" s="572" t="s">
        <v>2151</v>
      </c>
      <c r="E36" s="572" t="s">
        <v>2152</v>
      </c>
      <c r="F36" s="589"/>
      <c r="G36" s="589"/>
      <c r="H36" s="572"/>
      <c r="I36" s="572"/>
      <c r="J36" s="589">
        <v>0.2</v>
      </c>
      <c r="K36" s="589">
        <v>14.38</v>
      </c>
      <c r="L36" s="572"/>
      <c r="M36" s="572">
        <v>71.900000000000006</v>
      </c>
      <c r="N36" s="589"/>
      <c r="O36" s="589"/>
      <c r="P36" s="577"/>
      <c r="Q36" s="590"/>
    </row>
    <row r="37" spans="1:17" ht="14.4" customHeight="1" x14ac:dyDescent="0.3">
      <c r="A37" s="571" t="s">
        <v>2132</v>
      </c>
      <c r="B37" s="572" t="s">
        <v>2133</v>
      </c>
      <c r="C37" s="572" t="s">
        <v>776</v>
      </c>
      <c r="D37" s="572" t="s">
        <v>2144</v>
      </c>
      <c r="E37" s="572" t="s">
        <v>571</v>
      </c>
      <c r="F37" s="589">
        <v>0.1</v>
      </c>
      <c r="G37" s="589">
        <v>10</v>
      </c>
      <c r="H37" s="572">
        <v>1</v>
      </c>
      <c r="I37" s="572">
        <v>100</v>
      </c>
      <c r="J37" s="589">
        <v>0.7</v>
      </c>
      <c r="K37" s="589">
        <v>70.58</v>
      </c>
      <c r="L37" s="572">
        <v>7.0579999999999998</v>
      </c>
      <c r="M37" s="572">
        <v>100.82857142857144</v>
      </c>
      <c r="N37" s="589">
        <v>0.30000000000000004</v>
      </c>
      <c r="O37" s="589">
        <v>38.42</v>
      </c>
      <c r="P37" s="577">
        <v>3.8420000000000001</v>
      </c>
      <c r="Q37" s="590">
        <v>128.06666666666666</v>
      </c>
    </row>
    <row r="38" spans="1:17" ht="14.4" customHeight="1" x14ac:dyDescent="0.3">
      <c r="A38" s="571" t="s">
        <v>2132</v>
      </c>
      <c r="B38" s="572" t="s">
        <v>2133</v>
      </c>
      <c r="C38" s="572" t="s">
        <v>776</v>
      </c>
      <c r="D38" s="572" t="s">
        <v>2148</v>
      </c>
      <c r="E38" s="572" t="s">
        <v>621</v>
      </c>
      <c r="F38" s="589">
        <v>3</v>
      </c>
      <c r="G38" s="589">
        <v>414.29999999999995</v>
      </c>
      <c r="H38" s="572">
        <v>1</v>
      </c>
      <c r="I38" s="572">
        <v>138.1</v>
      </c>
      <c r="J38" s="589"/>
      <c r="K38" s="589"/>
      <c r="L38" s="572"/>
      <c r="M38" s="572"/>
      <c r="N38" s="589"/>
      <c r="O38" s="589"/>
      <c r="P38" s="577"/>
      <c r="Q38" s="590"/>
    </row>
    <row r="39" spans="1:17" ht="14.4" customHeight="1" x14ac:dyDescent="0.3">
      <c r="A39" s="571" t="s">
        <v>2132</v>
      </c>
      <c r="B39" s="572" t="s">
        <v>2133</v>
      </c>
      <c r="C39" s="572" t="s">
        <v>777</v>
      </c>
      <c r="D39" s="572" t="s">
        <v>2134</v>
      </c>
      <c r="E39" s="572" t="s">
        <v>2135</v>
      </c>
      <c r="F39" s="589">
        <v>9.8000000000000007</v>
      </c>
      <c r="G39" s="589">
        <v>1490.1599999999999</v>
      </c>
      <c r="H39" s="572">
        <v>1</v>
      </c>
      <c r="I39" s="572">
        <v>152.05714285714282</v>
      </c>
      <c r="J39" s="589">
        <v>10.7</v>
      </c>
      <c r="K39" s="589">
        <v>1673.75</v>
      </c>
      <c r="L39" s="572">
        <v>1.1232015354055942</v>
      </c>
      <c r="M39" s="572">
        <v>156.42523364485982</v>
      </c>
      <c r="N39" s="589">
        <v>7.8999999999999995</v>
      </c>
      <c r="O39" s="589">
        <v>1247.4499999999998</v>
      </c>
      <c r="P39" s="577">
        <v>0.83712487249691303</v>
      </c>
      <c r="Q39" s="590">
        <v>157.90506329113921</v>
      </c>
    </row>
    <row r="40" spans="1:17" ht="14.4" customHeight="1" x14ac:dyDescent="0.3">
      <c r="A40" s="571" t="s">
        <v>2132</v>
      </c>
      <c r="B40" s="572" t="s">
        <v>2133</v>
      </c>
      <c r="C40" s="572" t="s">
        <v>777</v>
      </c>
      <c r="D40" s="572" t="s">
        <v>2136</v>
      </c>
      <c r="E40" s="572" t="s">
        <v>2137</v>
      </c>
      <c r="F40" s="589"/>
      <c r="G40" s="589"/>
      <c r="H40" s="572"/>
      <c r="I40" s="572"/>
      <c r="J40" s="589">
        <v>0.30000000000000004</v>
      </c>
      <c r="K40" s="589">
        <v>79.53</v>
      </c>
      <c r="L40" s="572"/>
      <c r="M40" s="572">
        <v>265.09999999999997</v>
      </c>
      <c r="N40" s="589"/>
      <c r="O40" s="589"/>
      <c r="P40" s="577"/>
      <c r="Q40" s="590"/>
    </row>
    <row r="41" spans="1:17" ht="14.4" customHeight="1" x14ac:dyDescent="0.3">
      <c r="A41" s="571" t="s">
        <v>2132</v>
      </c>
      <c r="B41" s="572" t="s">
        <v>2133</v>
      </c>
      <c r="C41" s="572" t="s">
        <v>777</v>
      </c>
      <c r="D41" s="572" t="s">
        <v>2140</v>
      </c>
      <c r="E41" s="572" t="s">
        <v>2141</v>
      </c>
      <c r="F41" s="589"/>
      <c r="G41" s="589"/>
      <c r="H41" s="572"/>
      <c r="I41" s="572"/>
      <c r="J41" s="589">
        <v>0.1</v>
      </c>
      <c r="K41" s="589">
        <v>7.75</v>
      </c>
      <c r="L41" s="572"/>
      <c r="M41" s="572">
        <v>77.5</v>
      </c>
      <c r="N41" s="589"/>
      <c r="O41" s="589"/>
      <c r="P41" s="577"/>
      <c r="Q41" s="590"/>
    </row>
    <row r="42" spans="1:17" ht="14.4" customHeight="1" x14ac:dyDescent="0.3">
      <c r="A42" s="571" t="s">
        <v>2132</v>
      </c>
      <c r="B42" s="572" t="s">
        <v>2133</v>
      </c>
      <c r="C42" s="572" t="s">
        <v>777</v>
      </c>
      <c r="D42" s="572" t="s">
        <v>2144</v>
      </c>
      <c r="E42" s="572" t="s">
        <v>571</v>
      </c>
      <c r="F42" s="589"/>
      <c r="G42" s="589"/>
      <c r="H42" s="572"/>
      <c r="I42" s="572"/>
      <c r="J42" s="589">
        <v>0</v>
      </c>
      <c r="K42" s="589">
        <v>0</v>
      </c>
      <c r="L42" s="572"/>
      <c r="M42" s="572"/>
      <c r="N42" s="589"/>
      <c r="O42" s="589"/>
      <c r="P42" s="577"/>
      <c r="Q42" s="590"/>
    </row>
    <row r="43" spans="1:17" ht="14.4" customHeight="1" x14ac:dyDescent="0.3">
      <c r="A43" s="571" t="s">
        <v>2132</v>
      </c>
      <c r="B43" s="572" t="s">
        <v>2133</v>
      </c>
      <c r="C43" s="572" t="s">
        <v>779</v>
      </c>
      <c r="D43" s="572" t="s">
        <v>2145</v>
      </c>
      <c r="E43" s="572" t="s">
        <v>2146</v>
      </c>
      <c r="F43" s="589"/>
      <c r="G43" s="589"/>
      <c r="H43" s="572"/>
      <c r="I43" s="572"/>
      <c r="J43" s="589"/>
      <c r="K43" s="589"/>
      <c r="L43" s="572"/>
      <c r="M43" s="572"/>
      <c r="N43" s="589">
        <v>6.6999999999999993</v>
      </c>
      <c r="O43" s="589">
        <v>760.8900000000001</v>
      </c>
      <c r="P43" s="577"/>
      <c r="Q43" s="590">
        <v>113.56567164179107</v>
      </c>
    </row>
    <row r="44" spans="1:17" ht="14.4" customHeight="1" x14ac:dyDescent="0.3">
      <c r="A44" s="571" t="s">
        <v>2132</v>
      </c>
      <c r="B44" s="572" t="s">
        <v>2133</v>
      </c>
      <c r="C44" s="572" t="s">
        <v>779</v>
      </c>
      <c r="D44" s="572" t="s">
        <v>2134</v>
      </c>
      <c r="E44" s="572" t="s">
        <v>2135</v>
      </c>
      <c r="F44" s="589"/>
      <c r="G44" s="589"/>
      <c r="H44" s="572"/>
      <c r="I44" s="572"/>
      <c r="J44" s="589">
        <v>16</v>
      </c>
      <c r="K44" s="589">
        <v>2526.4699999999998</v>
      </c>
      <c r="L44" s="572"/>
      <c r="M44" s="572">
        <v>157.90437499999999</v>
      </c>
      <c r="N44" s="589">
        <v>22.299999999999997</v>
      </c>
      <c r="O44" s="589">
        <v>3521.37</v>
      </c>
      <c r="P44" s="577"/>
      <c r="Q44" s="590">
        <v>157.9089686098655</v>
      </c>
    </row>
    <row r="45" spans="1:17" ht="14.4" customHeight="1" x14ac:dyDescent="0.3">
      <c r="A45" s="571" t="s">
        <v>2132</v>
      </c>
      <c r="B45" s="572" t="s">
        <v>2133</v>
      </c>
      <c r="C45" s="572" t="s">
        <v>779</v>
      </c>
      <c r="D45" s="572" t="s">
        <v>2136</v>
      </c>
      <c r="E45" s="572" t="s">
        <v>2137</v>
      </c>
      <c r="F45" s="589"/>
      <c r="G45" s="589"/>
      <c r="H45" s="572"/>
      <c r="I45" s="572"/>
      <c r="J45" s="589">
        <v>2.1</v>
      </c>
      <c r="K45" s="589">
        <v>556.70000000000005</v>
      </c>
      <c r="L45" s="572"/>
      <c r="M45" s="572">
        <v>265.09523809523813</v>
      </c>
      <c r="N45" s="589">
        <v>3.4000000000000004</v>
      </c>
      <c r="O45" s="589">
        <v>901.34</v>
      </c>
      <c r="P45" s="577"/>
      <c r="Q45" s="590">
        <v>265.09999999999997</v>
      </c>
    </row>
    <row r="46" spans="1:17" ht="14.4" customHeight="1" x14ac:dyDescent="0.3">
      <c r="A46" s="571" t="s">
        <v>2132</v>
      </c>
      <c r="B46" s="572" t="s">
        <v>2133</v>
      </c>
      <c r="C46" s="572" t="s">
        <v>779</v>
      </c>
      <c r="D46" s="572" t="s">
        <v>2153</v>
      </c>
      <c r="E46" s="572" t="s">
        <v>2154</v>
      </c>
      <c r="F46" s="589"/>
      <c r="G46" s="589"/>
      <c r="H46" s="572"/>
      <c r="I46" s="572"/>
      <c r="J46" s="589"/>
      <c r="K46" s="589"/>
      <c r="L46" s="572"/>
      <c r="M46" s="572"/>
      <c r="N46" s="589">
        <v>0.1</v>
      </c>
      <c r="O46" s="589">
        <v>10.54</v>
      </c>
      <c r="P46" s="577"/>
      <c r="Q46" s="590">
        <v>105.39999999999999</v>
      </c>
    </row>
    <row r="47" spans="1:17" ht="14.4" customHeight="1" x14ac:dyDescent="0.3">
      <c r="A47" s="571" t="s">
        <v>2132</v>
      </c>
      <c r="B47" s="572" t="s">
        <v>2133</v>
      </c>
      <c r="C47" s="572" t="s">
        <v>779</v>
      </c>
      <c r="D47" s="572" t="s">
        <v>2138</v>
      </c>
      <c r="E47" s="572" t="s">
        <v>2139</v>
      </c>
      <c r="F47" s="589"/>
      <c r="G47" s="589"/>
      <c r="H47" s="572"/>
      <c r="I47" s="572"/>
      <c r="J47" s="589">
        <v>0.1</v>
      </c>
      <c r="K47" s="589">
        <v>40.42</v>
      </c>
      <c r="L47" s="572"/>
      <c r="M47" s="572">
        <v>404.2</v>
      </c>
      <c r="N47" s="589"/>
      <c r="O47" s="589"/>
      <c r="P47" s="577"/>
      <c r="Q47" s="590"/>
    </row>
    <row r="48" spans="1:17" ht="14.4" customHeight="1" x14ac:dyDescent="0.3">
      <c r="A48" s="571" t="s">
        <v>2132</v>
      </c>
      <c r="B48" s="572" t="s">
        <v>2133</v>
      </c>
      <c r="C48" s="572" t="s">
        <v>779</v>
      </c>
      <c r="D48" s="572" t="s">
        <v>2149</v>
      </c>
      <c r="E48" s="572" t="s">
        <v>2150</v>
      </c>
      <c r="F48" s="589"/>
      <c r="G48" s="589"/>
      <c r="H48" s="572"/>
      <c r="I48" s="572"/>
      <c r="J48" s="589"/>
      <c r="K48" s="589"/>
      <c r="L48" s="572"/>
      <c r="M48" s="572"/>
      <c r="N48" s="589">
        <v>0.2</v>
      </c>
      <c r="O48" s="589">
        <v>75.95</v>
      </c>
      <c r="P48" s="577"/>
      <c r="Q48" s="590">
        <v>379.75</v>
      </c>
    </row>
    <row r="49" spans="1:17" ht="14.4" customHeight="1" x14ac:dyDescent="0.3">
      <c r="A49" s="571" t="s">
        <v>2132</v>
      </c>
      <c r="B49" s="572" t="s">
        <v>2133</v>
      </c>
      <c r="C49" s="572" t="s">
        <v>779</v>
      </c>
      <c r="D49" s="572" t="s">
        <v>2140</v>
      </c>
      <c r="E49" s="572" t="s">
        <v>2141</v>
      </c>
      <c r="F49" s="589"/>
      <c r="G49" s="589"/>
      <c r="H49" s="572"/>
      <c r="I49" s="572"/>
      <c r="J49" s="589">
        <v>0.1</v>
      </c>
      <c r="K49" s="589">
        <v>7.75</v>
      </c>
      <c r="L49" s="572"/>
      <c r="M49" s="572">
        <v>77.5</v>
      </c>
      <c r="N49" s="589"/>
      <c r="O49" s="589"/>
      <c r="P49" s="577"/>
      <c r="Q49" s="590"/>
    </row>
    <row r="50" spans="1:17" ht="14.4" customHeight="1" x14ac:dyDescent="0.3">
      <c r="A50" s="571" t="s">
        <v>2132</v>
      </c>
      <c r="B50" s="572" t="s">
        <v>2133</v>
      </c>
      <c r="C50" s="572" t="s">
        <v>779</v>
      </c>
      <c r="D50" s="572" t="s">
        <v>2144</v>
      </c>
      <c r="E50" s="572" t="s">
        <v>571</v>
      </c>
      <c r="F50" s="589"/>
      <c r="G50" s="589"/>
      <c r="H50" s="572"/>
      <c r="I50" s="572"/>
      <c r="J50" s="589">
        <v>0.7</v>
      </c>
      <c r="K50" s="589">
        <v>70.569999999999993</v>
      </c>
      <c r="L50" s="572"/>
      <c r="M50" s="572">
        <v>100.81428571428572</v>
      </c>
      <c r="N50" s="589">
        <v>0.1</v>
      </c>
      <c r="O50" s="589">
        <v>10.08</v>
      </c>
      <c r="P50" s="577"/>
      <c r="Q50" s="590">
        <v>100.8</v>
      </c>
    </row>
    <row r="51" spans="1:17" ht="14.4" customHeight="1" x14ac:dyDescent="0.3">
      <c r="A51" s="571" t="s">
        <v>2132</v>
      </c>
      <c r="B51" s="572" t="s">
        <v>2133</v>
      </c>
      <c r="C51" s="572" t="s">
        <v>779</v>
      </c>
      <c r="D51" s="572" t="s">
        <v>2148</v>
      </c>
      <c r="E51" s="572" t="s">
        <v>621</v>
      </c>
      <c r="F51" s="589"/>
      <c r="G51" s="589"/>
      <c r="H51" s="572"/>
      <c r="I51" s="572"/>
      <c r="J51" s="589"/>
      <c r="K51" s="589"/>
      <c r="L51" s="572"/>
      <c r="M51" s="572"/>
      <c r="N51" s="589">
        <v>1.1000000000000001</v>
      </c>
      <c r="O51" s="589">
        <v>166.71</v>
      </c>
      <c r="P51" s="577"/>
      <c r="Q51" s="590">
        <v>151.55454545454546</v>
      </c>
    </row>
    <row r="52" spans="1:17" ht="14.4" customHeight="1" x14ac:dyDescent="0.3">
      <c r="A52" s="571" t="s">
        <v>2132</v>
      </c>
      <c r="B52" s="572" t="s">
        <v>2133</v>
      </c>
      <c r="C52" s="572" t="s">
        <v>778</v>
      </c>
      <c r="D52" s="572" t="s">
        <v>2145</v>
      </c>
      <c r="E52" s="572" t="s">
        <v>2146</v>
      </c>
      <c r="F52" s="589">
        <v>0.2</v>
      </c>
      <c r="G52" s="589">
        <v>22.36</v>
      </c>
      <c r="H52" s="572">
        <v>1</v>
      </c>
      <c r="I52" s="572">
        <v>111.8</v>
      </c>
      <c r="J52" s="589"/>
      <c r="K52" s="589"/>
      <c r="L52" s="572"/>
      <c r="M52" s="572"/>
      <c r="N52" s="589"/>
      <c r="O52" s="589"/>
      <c r="P52" s="577"/>
      <c r="Q52" s="590"/>
    </row>
    <row r="53" spans="1:17" ht="14.4" customHeight="1" x14ac:dyDescent="0.3">
      <c r="A53" s="571" t="s">
        <v>2132</v>
      </c>
      <c r="B53" s="572" t="s">
        <v>2133</v>
      </c>
      <c r="C53" s="572" t="s">
        <v>778</v>
      </c>
      <c r="D53" s="572" t="s">
        <v>2134</v>
      </c>
      <c r="E53" s="572" t="s">
        <v>2135</v>
      </c>
      <c r="F53" s="589">
        <v>2.4000000000000004</v>
      </c>
      <c r="G53" s="589">
        <v>358.17</v>
      </c>
      <c r="H53" s="572">
        <v>1</v>
      </c>
      <c r="I53" s="572">
        <v>149.23749999999998</v>
      </c>
      <c r="J53" s="589">
        <v>4.8</v>
      </c>
      <c r="K53" s="589">
        <v>757.96</v>
      </c>
      <c r="L53" s="572">
        <v>2.1162018036128094</v>
      </c>
      <c r="M53" s="572">
        <v>157.90833333333336</v>
      </c>
      <c r="N53" s="589">
        <v>3.5</v>
      </c>
      <c r="O53" s="589">
        <v>552.65000000000009</v>
      </c>
      <c r="P53" s="577">
        <v>1.5429823826674487</v>
      </c>
      <c r="Q53" s="590">
        <v>157.90000000000003</v>
      </c>
    </row>
    <row r="54" spans="1:17" ht="14.4" customHeight="1" x14ac:dyDescent="0.3">
      <c r="A54" s="571" t="s">
        <v>2132</v>
      </c>
      <c r="B54" s="572" t="s">
        <v>2133</v>
      </c>
      <c r="C54" s="572" t="s">
        <v>778</v>
      </c>
      <c r="D54" s="572" t="s">
        <v>2136</v>
      </c>
      <c r="E54" s="572" t="s">
        <v>2137</v>
      </c>
      <c r="F54" s="589">
        <v>1.5999999999999999</v>
      </c>
      <c r="G54" s="589">
        <v>413.12</v>
      </c>
      <c r="H54" s="572">
        <v>1</v>
      </c>
      <c r="I54" s="572">
        <v>258.20000000000005</v>
      </c>
      <c r="J54" s="589">
        <v>7.1000000000000005</v>
      </c>
      <c r="K54" s="589">
        <v>1882.24</v>
      </c>
      <c r="L54" s="572">
        <v>4.5561580170410538</v>
      </c>
      <c r="M54" s="572">
        <v>265.10422535211268</v>
      </c>
      <c r="N54" s="589">
        <v>5.8000000000000007</v>
      </c>
      <c r="O54" s="589">
        <v>1537.58</v>
      </c>
      <c r="P54" s="577">
        <v>3.7218725793958169</v>
      </c>
      <c r="Q54" s="590">
        <v>265.09999999999997</v>
      </c>
    </row>
    <row r="55" spans="1:17" ht="14.4" customHeight="1" x14ac:dyDescent="0.3">
      <c r="A55" s="571" t="s">
        <v>2132</v>
      </c>
      <c r="B55" s="572" t="s">
        <v>2133</v>
      </c>
      <c r="C55" s="572" t="s">
        <v>778</v>
      </c>
      <c r="D55" s="572" t="s">
        <v>2142</v>
      </c>
      <c r="E55" s="572" t="s">
        <v>2143</v>
      </c>
      <c r="F55" s="589"/>
      <c r="G55" s="589"/>
      <c r="H55" s="572"/>
      <c r="I55" s="572"/>
      <c r="J55" s="589">
        <v>0.2</v>
      </c>
      <c r="K55" s="589">
        <v>139.08000000000001</v>
      </c>
      <c r="L55" s="572"/>
      <c r="M55" s="572">
        <v>695.4</v>
      </c>
      <c r="N55" s="589"/>
      <c r="O55" s="589"/>
      <c r="P55" s="577"/>
      <c r="Q55" s="590"/>
    </row>
    <row r="56" spans="1:17" ht="14.4" customHeight="1" x14ac:dyDescent="0.3">
      <c r="A56" s="571" t="s">
        <v>2132</v>
      </c>
      <c r="B56" s="572" t="s">
        <v>2133</v>
      </c>
      <c r="C56" s="572" t="s">
        <v>778</v>
      </c>
      <c r="D56" s="572" t="s">
        <v>2144</v>
      </c>
      <c r="E56" s="572" t="s">
        <v>571</v>
      </c>
      <c r="F56" s="589"/>
      <c r="G56" s="589"/>
      <c r="H56" s="572"/>
      <c r="I56" s="572"/>
      <c r="J56" s="589">
        <v>0.1</v>
      </c>
      <c r="K56" s="589">
        <v>10.08</v>
      </c>
      <c r="L56" s="572"/>
      <c r="M56" s="572">
        <v>100.8</v>
      </c>
      <c r="N56" s="589">
        <v>0.2</v>
      </c>
      <c r="O56" s="589">
        <v>24.25</v>
      </c>
      <c r="P56" s="577"/>
      <c r="Q56" s="590">
        <v>121.25</v>
      </c>
    </row>
    <row r="57" spans="1:17" ht="14.4" customHeight="1" x14ac:dyDescent="0.3">
      <c r="A57" s="571" t="s">
        <v>2132</v>
      </c>
      <c r="B57" s="572" t="s">
        <v>2155</v>
      </c>
      <c r="C57" s="572" t="s">
        <v>2127</v>
      </c>
      <c r="D57" s="572" t="s">
        <v>2156</v>
      </c>
      <c r="E57" s="572" t="s">
        <v>2157</v>
      </c>
      <c r="F57" s="589"/>
      <c r="G57" s="589"/>
      <c r="H57" s="572"/>
      <c r="I57" s="572"/>
      <c r="J57" s="589">
        <v>1</v>
      </c>
      <c r="K57" s="589">
        <v>90.16</v>
      </c>
      <c r="L57" s="572"/>
      <c r="M57" s="572">
        <v>90.16</v>
      </c>
      <c r="N57" s="589"/>
      <c r="O57" s="589"/>
      <c r="P57" s="577"/>
      <c r="Q57" s="590"/>
    </row>
    <row r="58" spans="1:17" ht="14.4" customHeight="1" x14ac:dyDescent="0.3">
      <c r="A58" s="571" t="s">
        <v>2132</v>
      </c>
      <c r="B58" s="572" t="s">
        <v>2155</v>
      </c>
      <c r="C58" s="572" t="s">
        <v>2127</v>
      </c>
      <c r="D58" s="572" t="s">
        <v>2158</v>
      </c>
      <c r="E58" s="572" t="s">
        <v>2123</v>
      </c>
      <c r="F58" s="589"/>
      <c r="G58" s="589"/>
      <c r="H58" s="572"/>
      <c r="I58" s="572"/>
      <c r="J58" s="589">
        <v>2</v>
      </c>
      <c r="K58" s="589">
        <v>140</v>
      </c>
      <c r="L58" s="572"/>
      <c r="M58" s="572">
        <v>70</v>
      </c>
      <c r="N58" s="589"/>
      <c r="O58" s="589"/>
      <c r="P58" s="577"/>
      <c r="Q58" s="590"/>
    </row>
    <row r="59" spans="1:17" ht="14.4" customHeight="1" x14ac:dyDescent="0.3">
      <c r="A59" s="571" t="s">
        <v>2132</v>
      </c>
      <c r="B59" s="572" t="s">
        <v>2155</v>
      </c>
      <c r="C59" s="572" t="s">
        <v>2127</v>
      </c>
      <c r="D59" s="572" t="s">
        <v>2159</v>
      </c>
      <c r="E59" s="572" t="s">
        <v>2160</v>
      </c>
      <c r="F59" s="589"/>
      <c r="G59" s="589"/>
      <c r="H59" s="572"/>
      <c r="I59" s="572"/>
      <c r="J59" s="589">
        <v>1</v>
      </c>
      <c r="K59" s="589">
        <v>732.03</v>
      </c>
      <c r="L59" s="572"/>
      <c r="M59" s="572">
        <v>732.03</v>
      </c>
      <c r="N59" s="589"/>
      <c r="O59" s="589"/>
      <c r="P59" s="577"/>
      <c r="Q59" s="590"/>
    </row>
    <row r="60" spans="1:17" ht="14.4" customHeight="1" x14ac:dyDescent="0.3">
      <c r="A60" s="571" t="s">
        <v>2132</v>
      </c>
      <c r="B60" s="572" t="s">
        <v>2155</v>
      </c>
      <c r="C60" s="572" t="s">
        <v>2127</v>
      </c>
      <c r="D60" s="572" t="s">
        <v>2161</v>
      </c>
      <c r="E60" s="572" t="s">
        <v>2162</v>
      </c>
      <c r="F60" s="589"/>
      <c r="G60" s="589"/>
      <c r="H60" s="572"/>
      <c r="I60" s="572"/>
      <c r="J60" s="589">
        <v>2</v>
      </c>
      <c r="K60" s="589">
        <v>382.56</v>
      </c>
      <c r="L60" s="572"/>
      <c r="M60" s="572">
        <v>191.28</v>
      </c>
      <c r="N60" s="589"/>
      <c r="O60" s="589"/>
      <c r="P60" s="577"/>
      <c r="Q60" s="590"/>
    </row>
    <row r="61" spans="1:17" ht="14.4" customHeight="1" x14ac:dyDescent="0.3">
      <c r="A61" s="571" t="s">
        <v>2132</v>
      </c>
      <c r="B61" s="572" t="s">
        <v>2155</v>
      </c>
      <c r="C61" s="572" t="s">
        <v>773</v>
      </c>
      <c r="D61" s="572" t="s">
        <v>2163</v>
      </c>
      <c r="E61" s="572" t="s">
        <v>2164</v>
      </c>
      <c r="F61" s="589"/>
      <c r="G61" s="589"/>
      <c r="H61" s="572"/>
      <c r="I61" s="572"/>
      <c r="J61" s="589">
        <v>5</v>
      </c>
      <c r="K61" s="589">
        <v>1368</v>
      </c>
      <c r="L61" s="572"/>
      <c r="M61" s="572">
        <v>273.60000000000002</v>
      </c>
      <c r="N61" s="589"/>
      <c r="O61" s="589"/>
      <c r="P61" s="577"/>
      <c r="Q61" s="590"/>
    </row>
    <row r="62" spans="1:17" ht="14.4" customHeight="1" x14ac:dyDescent="0.3">
      <c r="A62" s="571" t="s">
        <v>2132</v>
      </c>
      <c r="B62" s="572" t="s">
        <v>2155</v>
      </c>
      <c r="C62" s="572" t="s">
        <v>774</v>
      </c>
      <c r="D62" s="572" t="s">
        <v>2156</v>
      </c>
      <c r="E62" s="572" t="s">
        <v>2157</v>
      </c>
      <c r="F62" s="589"/>
      <c r="G62" s="589"/>
      <c r="H62" s="572"/>
      <c r="I62" s="572"/>
      <c r="J62" s="589"/>
      <c r="K62" s="589"/>
      <c r="L62" s="572"/>
      <c r="M62" s="572"/>
      <c r="N62" s="589">
        <v>4</v>
      </c>
      <c r="O62" s="589">
        <v>360.64</v>
      </c>
      <c r="P62" s="577"/>
      <c r="Q62" s="590">
        <v>90.16</v>
      </c>
    </row>
    <row r="63" spans="1:17" ht="14.4" customHeight="1" x14ac:dyDescent="0.3">
      <c r="A63" s="571" t="s">
        <v>2132</v>
      </c>
      <c r="B63" s="572" t="s">
        <v>2155</v>
      </c>
      <c r="C63" s="572" t="s">
        <v>774</v>
      </c>
      <c r="D63" s="572" t="s">
        <v>2165</v>
      </c>
      <c r="E63" s="572" t="s">
        <v>2166</v>
      </c>
      <c r="F63" s="589">
        <v>1</v>
      </c>
      <c r="G63" s="589">
        <v>58.6</v>
      </c>
      <c r="H63" s="572">
        <v>1</v>
      </c>
      <c r="I63" s="572">
        <v>58.6</v>
      </c>
      <c r="J63" s="589"/>
      <c r="K63" s="589"/>
      <c r="L63" s="572"/>
      <c r="M63" s="572"/>
      <c r="N63" s="589"/>
      <c r="O63" s="589"/>
      <c r="P63" s="577"/>
      <c r="Q63" s="590"/>
    </row>
    <row r="64" spans="1:17" ht="14.4" customHeight="1" x14ac:dyDescent="0.3">
      <c r="A64" s="571" t="s">
        <v>2132</v>
      </c>
      <c r="B64" s="572" t="s">
        <v>2155</v>
      </c>
      <c r="C64" s="572" t="s">
        <v>774</v>
      </c>
      <c r="D64" s="572" t="s">
        <v>2159</v>
      </c>
      <c r="E64" s="572" t="s">
        <v>2160</v>
      </c>
      <c r="F64" s="589">
        <v>0.1</v>
      </c>
      <c r="G64" s="589">
        <v>73.2</v>
      </c>
      <c r="H64" s="572">
        <v>1</v>
      </c>
      <c r="I64" s="572">
        <v>732</v>
      </c>
      <c r="J64" s="589"/>
      <c r="K64" s="589"/>
      <c r="L64" s="572"/>
      <c r="M64" s="572"/>
      <c r="N64" s="589"/>
      <c r="O64" s="589"/>
      <c r="P64" s="577"/>
      <c r="Q64" s="590"/>
    </row>
    <row r="65" spans="1:17" ht="14.4" customHeight="1" x14ac:dyDescent="0.3">
      <c r="A65" s="571" t="s">
        <v>2132</v>
      </c>
      <c r="B65" s="572" t="s">
        <v>2155</v>
      </c>
      <c r="C65" s="572" t="s">
        <v>775</v>
      </c>
      <c r="D65" s="572" t="s">
        <v>2158</v>
      </c>
      <c r="E65" s="572" t="s">
        <v>2123</v>
      </c>
      <c r="F65" s="589">
        <v>1</v>
      </c>
      <c r="G65" s="589">
        <v>70</v>
      </c>
      <c r="H65" s="572">
        <v>1</v>
      </c>
      <c r="I65" s="572">
        <v>70</v>
      </c>
      <c r="J65" s="589"/>
      <c r="K65" s="589"/>
      <c r="L65" s="572"/>
      <c r="M65" s="572"/>
      <c r="N65" s="589"/>
      <c r="O65" s="589"/>
      <c r="P65" s="577"/>
      <c r="Q65" s="590"/>
    </row>
    <row r="66" spans="1:17" ht="14.4" customHeight="1" x14ac:dyDescent="0.3">
      <c r="A66" s="571" t="s">
        <v>2132</v>
      </c>
      <c r="B66" s="572" t="s">
        <v>2155</v>
      </c>
      <c r="C66" s="572" t="s">
        <v>2129</v>
      </c>
      <c r="D66" s="572" t="s">
        <v>2167</v>
      </c>
      <c r="E66" s="572" t="s">
        <v>2168</v>
      </c>
      <c r="F66" s="589"/>
      <c r="G66" s="589"/>
      <c r="H66" s="572"/>
      <c r="I66" s="572"/>
      <c r="J66" s="589"/>
      <c r="K66" s="589"/>
      <c r="L66" s="572"/>
      <c r="M66" s="572"/>
      <c r="N66" s="589">
        <v>2</v>
      </c>
      <c r="O66" s="589">
        <v>115.78</v>
      </c>
      <c r="P66" s="577"/>
      <c r="Q66" s="590">
        <v>57.89</v>
      </c>
    </row>
    <row r="67" spans="1:17" ht="14.4" customHeight="1" x14ac:dyDescent="0.3">
      <c r="A67" s="571" t="s">
        <v>2132</v>
      </c>
      <c r="B67" s="572" t="s">
        <v>2155</v>
      </c>
      <c r="C67" s="572" t="s">
        <v>776</v>
      </c>
      <c r="D67" s="572" t="s">
        <v>2165</v>
      </c>
      <c r="E67" s="572" t="s">
        <v>2166</v>
      </c>
      <c r="F67" s="589"/>
      <c r="G67" s="589"/>
      <c r="H67" s="572"/>
      <c r="I67" s="572"/>
      <c r="J67" s="589"/>
      <c r="K67" s="589"/>
      <c r="L67" s="572"/>
      <c r="M67" s="572"/>
      <c r="N67" s="589">
        <v>1</v>
      </c>
      <c r="O67" s="589">
        <v>58.6</v>
      </c>
      <c r="P67" s="577"/>
      <c r="Q67" s="590">
        <v>58.6</v>
      </c>
    </row>
    <row r="68" spans="1:17" ht="14.4" customHeight="1" x14ac:dyDescent="0.3">
      <c r="A68" s="571" t="s">
        <v>2132</v>
      </c>
      <c r="B68" s="572" t="s">
        <v>2155</v>
      </c>
      <c r="C68" s="572" t="s">
        <v>776</v>
      </c>
      <c r="D68" s="572" t="s">
        <v>2158</v>
      </c>
      <c r="E68" s="572" t="s">
        <v>2123</v>
      </c>
      <c r="F68" s="589">
        <v>1</v>
      </c>
      <c r="G68" s="589">
        <v>70</v>
      </c>
      <c r="H68" s="572">
        <v>1</v>
      </c>
      <c r="I68" s="572">
        <v>70</v>
      </c>
      <c r="J68" s="589"/>
      <c r="K68" s="589"/>
      <c r="L68" s="572"/>
      <c r="M68" s="572"/>
      <c r="N68" s="589"/>
      <c r="O68" s="589"/>
      <c r="P68" s="577"/>
      <c r="Q68" s="590"/>
    </row>
    <row r="69" spans="1:17" ht="14.4" customHeight="1" x14ac:dyDescent="0.3">
      <c r="A69" s="571" t="s">
        <v>2132</v>
      </c>
      <c r="B69" s="572" t="s">
        <v>2155</v>
      </c>
      <c r="C69" s="572" t="s">
        <v>776</v>
      </c>
      <c r="D69" s="572" t="s">
        <v>2159</v>
      </c>
      <c r="E69" s="572" t="s">
        <v>2160</v>
      </c>
      <c r="F69" s="589">
        <v>0.1</v>
      </c>
      <c r="G69" s="589">
        <v>73.2</v>
      </c>
      <c r="H69" s="572">
        <v>1</v>
      </c>
      <c r="I69" s="572">
        <v>732</v>
      </c>
      <c r="J69" s="589"/>
      <c r="K69" s="589"/>
      <c r="L69" s="572"/>
      <c r="M69" s="572"/>
      <c r="N69" s="589"/>
      <c r="O69" s="589"/>
      <c r="P69" s="577"/>
      <c r="Q69" s="590"/>
    </row>
    <row r="70" spans="1:17" ht="14.4" customHeight="1" x14ac:dyDescent="0.3">
      <c r="A70" s="571" t="s">
        <v>2132</v>
      </c>
      <c r="B70" s="572" t="s">
        <v>2169</v>
      </c>
      <c r="C70" s="572" t="s">
        <v>2127</v>
      </c>
      <c r="D70" s="572" t="s">
        <v>2170</v>
      </c>
      <c r="E70" s="572" t="s">
        <v>2171</v>
      </c>
      <c r="F70" s="589"/>
      <c r="G70" s="589"/>
      <c r="H70" s="572"/>
      <c r="I70" s="572"/>
      <c r="J70" s="589">
        <v>1</v>
      </c>
      <c r="K70" s="589">
        <v>128</v>
      </c>
      <c r="L70" s="572"/>
      <c r="M70" s="572">
        <v>128</v>
      </c>
      <c r="N70" s="589"/>
      <c r="O70" s="589"/>
      <c r="P70" s="577"/>
      <c r="Q70" s="590"/>
    </row>
    <row r="71" spans="1:17" ht="14.4" customHeight="1" x14ac:dyDescent="0.3">
      <c r="A71" s="571" t="s">
        <v>2132</v>
      </c>
      <c r="B71" s="572" t="s">
        <v>2169</v>
      </c>
      <c r="C71" s="572" t="s">
        <v>2127</v>
      </c>
      <c r="D71" s="572" t="s">
        <v>2172</v>
      </c>
      <c r="E71" s="572" t="s">
        <v>2173</v>
      </c>
      <c r="F71" s="589"/>
      <c r="G71" s="589"/>
      <c r="H71" s="572"/>
      <c r="I71" s="572"/>
      <c r="J71" s="589">
        <v>2</v>
      </c>
      <c r="K71" s="589">
        <v>160</v>
      </c>
      <c r="L71" s="572"/>
      <c r="M71" s="572">
        <v>80</v>
      </c>
      <c r="N71" s="589"/>
      <c r="O71" s="589"/>
      <c r="P71" s="577"/>
      <c r="Q71" s="590"/>
    </row>
    <row r="72" spans="1:17" ht="14.4" customHeight="1" x14ac:dyDescent="0.3">
      <c r="A72" s="571" t="s">
        <v>2132</v>
      </c>
      <c r="B72" s="572" t="s">
        <v>2169</v>
      </c>
      <c r="C72" s="572" t="s">
        <v>2127</v>
      </c>
      <c r="D72" s="572" t="s">
        <v>2174</v>
      </c>
      <c r="E72" s="572" t="s">
        <v>2175</v>
      </c>
      <c r="F72" s="589">
        <v>316</v>
      </c>
      <c r="G72" s="589">
        <v>41396</v>
      </c>
      <c r="H72" s="572">
        <v>1</v>
      </c>
      <c r="I72" s="572">
        <v>131</v>
      </c>
      <c r="J72" s="589">
        <v>439</v>
      </c>
      <c r="K72" s="589">
        <v>45217</v>
      </c>
      <c r="L72" s="572">
        <v>1.0923036042129675</v>
      </c>
      <c r="M72" s="572">
        <v>103</v>
      </c>
      <c r="N72" s="589">
        <v>3</v>
      </c>
      <c r="O72" s="589">
        <v>311</v>
      </c>
      <c r="P72" s="577">
        <v>7.5128031693883464E-3</v>
      </c>
      <c r="Q72" s="590">
        <v>103.66666666666667</v>
      </c>
    </row>
    <row r="73" spans="1:17" ht="14.4" customHeight="1" x14ac:dyDescent="0.3">
      <c r="A73" s="571" t="s">
        <v>2132</v>
      </c>
      <c r="B73" s="572" t="s">
        <v>2169</v>
      </c>
      <c r="C73" s="572" t="s">
        <v>2127</v>
      </c>
      <c r="D73" s="572" t="s">
        <v>2176</v>
      </c>
      <c r="E73" s="572" t="s">
        <v>2177</v>
      </c>
      <c r="F73" s="589">
        <v>201</v>
      </c>
      <c r="G73" s="589">
        <v>6834</v>
      </c>
      <c r="H73" s="572">
        <v>1</v>
      </c>
      <c r="I73" s="572">
        <v>34</v>
      </c>
      <c r="J73" s="589">
        <v>58</v>
      </c>
      <c r="K73" s="589">
        <v>1972</v>
      </c>
      <c r="L73" s="572">
        <v>0.28855721393034828</v>
      </c>
      <c r="M73" s="572">
        <v>34</v>
      </c>
      <c r="N73" s="589">
        <v>6</v>
      </c>
      <c r="O73" s="589">
        <v>208</v>
      </c>
      <c r="P73" s="577">
        <v>3.0436055019022534E-2</v>
      </c>
      <c r="Q73" s="590">
        <v>34.666666666666664</v>
      </c>
    </row>
    <row r="74" spans="1:17" ht="14.4" customHeight="1" x14ac:dyDescent="0.3">
      <c r="A74" s="571" t="s">
        <v>2132</v>
      </c>
      <c r="B74" s="572" t="s">
        <v>2169</v>
      </c>
      <c r="C74" s="572" t="s">
        <v>2127</v>
      </c>
      <c r="D74" s="572" t="s">
        <v>2178</v>
      </c>
      <c r="E74" s="572" t="s">
        <v>2179</v>
      </c>
      <c r="F74" s="589">
        <v>3</v>
      </c>
      <c r="G74" s="589">
        <v>15</v>
      </c>
      <c r="H74" s="572">
        <v>1</v>
      </c>
      <c r="I74" s="572">
        <v>5</v>
      </c>
      <c r="J74" s="589"/>
      <c r="K74" s="589"/>
      <c r="L74" s="572"/>
      <c r="M74" s="572"/>
      <c r="N74" s="589"/>
      <c r="O74" s="589"/>
      <c r="P74" s="577"/>
      <c r="Q74" s="590"/>
    </row>
    <row r="75" spans="1:17" ht="14.4" customHeight="1" x14ac:dyDescent="0.3">
      <c r="A75" s="571" t="s">
        <v>2132</v>
      </c>
      <c r="B75" s="572" t="s">
        <v>2169</v>
      </c>
      <c r="C75" s="572" t="s">
        <v>2127</v>
      </c>
      <c r="D75" s="572" t="s">
        <v>2180</v>
      </c>
      <c r="E75" s="572" t="s">
        <v>2181</v>
      </c>
      <c r="F75" s="589">
        <v>6</v>
      </c>
      <c r="G75" s="589">
        <v>30</v>
      </c>
      <c r="H75" s="572">
        <v>1</v>
      </c>
      <c r="I75" s="572">
        <v>5</v>
      </c>
      <c r="J75" s="589">
        <v>1</v>
      </c>
      <c r="K75" s="589">
        <v>5</v>
      </c>
      <c r="L75" s="572">
        <v>0.16666666666666666</v>
      </c>
      <c r="M75" s="572">
        <v>5</v>
      </c>
      <c r="N75" s="589"/>
      <c r="O75" s="589"/>
      <c r="P75" s="577"/>
      <c r="Q75" s="590"/>
    </row>
    <row r="76" spans="1:17" ht="14.4" customHeight="1" x14ac:dyDescent="0.3">
      <c r="A76" s="571" t="s">
        <v>2132</v>
      </c>
      <c r="B76" s="572" t="s">
        <v>2169</v>
      </c>
      <c r="C76" s="572" t="s">
        <v>2127</v>
      </c>
      <c r="D76" s="572" t="s">
        <v>2182</v>
      </c>
      <c r="E76" s="572" t="s">
        <v>2183</v>
      </c>
      <c r="F76" s="589">
        <v>16</v>
      </c>
      <c r="G76" s="589">
        <v>10192</v>
      </c>
      <c r="H76" s="572">
        <v>1</v>
      </c>
      <c r="I76" s="572">
        <v>637</v>
      </c>
      <c r="J76" s="589">
        <v>1</v>
      </c>
      <c r="K76" s="589">
        <v>638</v>
      </c>
      <c r="L76" s="572">
        <v>6.2598116169544735E-2</v>
      </c>
      <c r="M76" s="572">
        <v>638</v>
      </c>
      <c r="N76" s="589"/>
      <c r="O76" s="589"/>
      <c r="P76" s="577"/>
      <c r="Q76" s="590"/>
    </row>
    <row r="77" spans="1:17" ht="14.4" customHeight="1" x14ac:dyDescent="0.3">
      <c r="A77" s="571" t="s">
        <v>2132</v>
      </c>
      <c r="B77" s="572" t="s">
        <v>2169</v>
      </c>
      <c r="C77" s="572" t="s">
        <v>2127</v>
      </c>
      <c r="D77" s="572" t="s">
        <v>2184</v>
      </c>
      <c r="E77" s="572" t="s">
        <v>2185</v>
      </c>
      <c r="F77" s="589">
        <v>2</v>
      </c>
      <c r="G77" s="589">
        <v>310</v>
      </c>
      <c r="H77" s="572">
        <v>1</v>
      </c>
      <c r="I77" s="572">
        <v>155</v>
      </c>
      <c r="J77" s="589">
        <v>3</v>
      </c>
      <c r="K77" s="589">
        <v>468</v>
      </c>
      <c r="L77" s="572">
        <v>1.5096774193548388</v>
      </c>
      <c r="M77" s="572">
        <v>156</v>
      </c>
      <c r="N77" s="589"/>
      <c r="O77" s="589"/>
      <c r="P77" s="577"/>
      <c r="Q77" s="590"/>
    </row>
    <row r="78" spans="1:17" ht="14.4" customHeight="1" x14ac:dyDescent="0.3">
      <c r="A78" s="571" t="s">
        <v>2132</v>
      </c>
      <c r="B78" s="572" t="s">
        <v>2169</v>
      </c>
      <c r="C78" s="572" t="s">
        <v>2127</v>
      </c>
      <c r="D78" s="572" t="s">
        <v>2186</v>
      </c>
      <c r="E78" s="572" t="s">
        <v>2187</v>
      </c>
      <c r="F78" s="589">
        <v>1</v>
      </c>
      <c r="G78" s="589">
        <v>91</v>
      </c>
      <c r="H78" s="572">
        <v>1</v>
      </c>
      <c r="I78" s="572">
        <v>91</v>
      </c>
      <c r="J78" s="589"/>
      <c r="K78" s="589"/>
      <c r="L78" s="572"/>
      <c r="M78" s="572"/>
      <c r="N78" s="589"/>
      <c r="O78" s="589"/>
      <c r="P78" s="577"/>
      <c r="Q78" s="590"/>
    </row>
    <row r="79" spans="1:17" ht="14.4" customHeight="1" x14ac:dyDescent="0.3">
      <c r="A79" s="571" t="s">
        <v>2132</v>
      </c>
      <c r="B79" s="572" t="s">
        <v>2169</v>
      </c>
      <c r="C79" s="572" t="s">
        <v>2127</v>
      </c>
      <c r="D79" s="572" t="s">
        <v>2188</v>
      </c>
      <c r="E79" s="572" t="s">
        <v>2189</v>
      </c>
      <c r="F79" s="589">
        <v>263</v>
      </c>
      <c r="G79" s="589">
        <v>87316</v>
      </c>
      <c r="H79" s="572">
        <v>1</v>
      </c>
      <c r="I79" s="572">
        <v>332</v>
      </c>
      <c r="J79" s="589">
        <v>220</v>
      </c>
      <c r="K79" s="589">
        <v>51040</v>
      </c>
      <c r="L79" s="572">
        <v>0.58454349718264698</v>
      </c>
      <c r="M79" s="572">
        <v>232</v>
      </c>
      <c r="N79" s="589">
        <v>3</v>
      </c>
      <c r="O79" s="589">
        <v>696</v>
      </c>
      <c r="P79" s="577">
        <v>7.9710476888542759E-3</v>
      </c>
      <c r="Q79" s="590">
        <v>232</v>
      </c>
    </row>
    <row r="80" spans="1:17" ht="14.4" customHeight="1" x14ac:dyDescent="0.3">
      <c r="A80" s="571" t="s">
        <v>2132</v>
      </c>
      <c r="B80" s="572" t="s">
        <v>2169</v>
      </c>
      <c r="C80" s="572" t="s">
        <v>2127</v>
      </c>
      <c r="D80" s="572" t="s">
        <v>2190</v>
      </c>
      <c r="E80" s="572" t="s">
        <v>2191</v>
      </c>
      <c r="F80" s="589">
        <v>571</v>
      </c>
      <c r="G80" s="589">
        <v>95357</v>
      </c>
      <c r="H80" s="572">
        <v>1</v>
      </c>
      <c r="I80" s="572">
        <v>167</v>
      </c>
      <c r="J80" s="589">
        <v>594</v>
      </c>
      <c r="K80" s="589">
        <v>68904</v>
      </c>
      <c r="L80" s="572">
        <v>0.72258984657654923</v>
      </c>
      <c r="M80" s="572">
        <v>116</v>
      </c>
      <c r="N80" s="589">
        <v>5</v>
      </c>
      <c r="O80" s="589">
        <v>590</v>
      </c>
      <c r="P80" s="577">
        <v>6.1872751869291188E-3</v>
      </c>
      <c r="Q80" s="590">
        <v>118</v>
      </c>
    </row>
    <row r="81" spans="1:17" ht="14.4" customHeight="1" x14ac:dyDescent="0.3">
      <c r="A81" s="571" t="s">
        <v>2132</v>
      </c>
      <c r="B81" s="572" t="s">
        <v>2169</v>
      </c>
      <c r="C81" s="572" t="s">
        <v>2127</v>
      </c>
      <c r="D81" s="572" t="s">
        <v>2192</v>
      </c>
      <c r="E81" s="572" t="s">
        <v>2193</v>
      </c>
      <c r="F81" s="589">
        <v>1</v>
      </c>
      <c r="G81" s="589">
        <v>525</v>
      </c>
      <c r="H81" s="572">
        <v>1</v>
      </c>
      <c r="I81" s="572">
        <v>525</v>
      </c>
      <c r="J81" s="589">
        <v>3</v>
      </c>
      <c r="K81" s="589">
        <v>1581</v>
      </c>
      <c r="L81" s="572">
        <v>3.0114285714285716</v>
      </c>
      <c r="M81" s="572">
        <v>527</v>
      </c>
      <c r="N81" s="589"/>
      <c r="O81" s="589"/>
      <c r="P81" s="577"/>
      <c r="Q81" s="590"/>
    </row>
    <row r="82" spans="1:17" ht="14.4" customHeight="1" x14ac:dyDescent="0.3">
      <c r="A82" s="571" t="s">
        <v>2132</v>
      </c>
      <c r="B82" s="572" t="s">
        <v>2169</v>
      </c>
      <c r="C82" s="572" t="s">
        <v>2127</v>
      </c>
      <c r="D82" s="572" t="s">
        <v>2194</v>
      </c>
      <c r="E82" s="572" t="s">
        <v>2195</v>
      </c>
      <c r="F82" s="589"/>
      <c r="G82" s="589"/>
      <c r="H82" s="572"/>
      <c r="I82" s="572"/>
      <c r="J82" s="589">
        <v>4</v>
      </c>
      <c r="K82" s="589">
        <v>5924</v>
      </c>
      <c r="L82" s="572"/>
      <c r="M82" s="572">
        <v>1481</v>
      </c>
      <c r="N82" s="589"/>
      <c r="O82" s="589"/>
      <c r="P82" s="577"/>
      <c r="Q82" s="590"/>
    </row>
    <row r="83" spans="1:17" ht="14.4" customHeight="1" x14ac:dyDescent="0.3">
      <c r="A83" s="571" t="s">
        <v>2132</v>
      </c>
      <c r="B83" s="572" t="s">
        <v>2169</v>
      </c>
      <c r="C83" s="572" t="s">
        <v>2127</v>
      </c>
      <c r="D83" s="572" t="s">
        <v>2196</v>
      </c>
      <c r="E83" s="572" t="s">
        <v>2197</v>
      </c>
      <c r="F83" s="589">
        <v>17</v>
      </c>
      <c r="G83" s="589">
        <v>8143</v>
      </c>
      <c r="H83" s="572">
        <v>1</v>
      </c>
      <c r="I83" s="572">
        <v>479</v>
      </c>
      <c r="J83" s="589">
        <v>40</v>
      </c>
      <c r="K83" s="589">
        <v>19240</v>
      </c>
      <c r="L83" s="572">
        <v>2.3627655655163946</v>
      </c>
      <c r="M83" s="572">
        <v>481</v>
      </c>
      <c r="N83" s="589">
        <v>1</v>
      </c>
      <c r="O83" s="589">
        <v>485</v>
      </c>
      <c r="P83" s="577">
        <v>5.9560358590200174E-2</v>
      </c>
      <c r="Q83" s="590">
        <v>485</v>
      </c>
    </row>
    <row r="84" spans="1:17" ht="14.4" customHeight="1" x14ac:dyDescent="0.3">
      <c r="A84" s="571" t="s">
        <v>2132</v>
      </c>
      <c r="B84" s="572" t="s">
        <v>2169</v>
      </c>
      <c r="C84" s="572" t="s">
        <v>2127</v>
      </c>
      <c r="D84" s="572" t="s">
        <v>2198</v>
      </c>
      <c r="E84" s="572" t="s">
        <v>2199</v>
      </c>
      <c r="F84" s="589">
        <v>31</v>
      </c>
      <c r="G84" s="589">
        <v>20336</v>
      </c>
      <c r="H84" s="572">
        <v>1</v>
      </c>
      <c r="I84" s="572">
        <v>656</v>
      </c>
      <c r="J84" s="589">
        <v>43</v>
      </c>
      <c r="K84" s="589">
        <v>28337</v>
      </c>
      <c r="L84" s="572">
        <v>1.3934402045633361</v>
      </c>
      <c r="M84" s="572">
        <v>659</v>
      </c>
      <c r="N84" s="589">
        <v>4</v>
      </c>
      <c r="O84" s="589">
        <v>2656</v>
      </c>
      <c r="P84" s="577">
        <v>0.13060582218725414</v>
      </c>
      <c r="Q84" s="590">
        <v>664</v>
      </c>
    </row>
    <row r="85" spans="1:17" ht="14.4" customHeight="1" x14ac:dyDescent="0.3">
      <c r="A85" s="571" t="s">
        <v>2132</v>
      </c>
      <c r="B85" s="572" t="s">
        <v>2169</v>
      </c>
      <c r="C85" s="572" t="s">
        <v>2127</v>
      </c>
      <c r="D85" s="572" t="s">
        <v>2200</v>
      </c>
      <c r="E85" s="572" t="s">
        <v>2201</v>
      </c>
      <c r="F85" s="589">
        <v>20</v>
      </c>
      <c r="G85" s="589">
        <v>19940</v>
      </c>
      <c r="H85" s="572">
        <v>1</v>
      </c>
      <c r="I85" s="572">
        <v>997</v>
      </c>
      <c r="J85" s="589">
        <v>42</v>
      </c>
      <c r="K85" s="589">
        <v>42042</v>
      </c>
      <c r="L85" s="572">
        <v>2.1084252758274826</v>
      </c>
      <c r="M85" s="572">
        <v>1001</v>
      </c>
      <c r="N85" s="589">
        <v>1</v>
      </c>
      <c r="O85" s="589">
        <v>1009</v>
      </c>
      <c r="P85" s="577">
        <v>5.0601805416248744E-2</v>
      </c>
      <c r="Q85" s="590">
        <v>1009</v>
      </c>
    </row>
    <row r="86" spans="1:17" ht="14.4" customHeight="1" x14ac:dyDescent="0.3">
      <c r="A86" s="571" t="s">
        <v>2132</v>
      </c>
      <c r="B86" s="572" t="s">
        <v>2169</v>
      </c>
      <c r="C86" s="572" t="s">
        <v>2127</v>
      </c>
      <c r="D86" s="572" t="s">
        <v>2202</v>
      </c>
      <c r="E86" s="572" t="s">
        <v>2203</v>
      </c>
      <c r="F86" s="589"/>
      <c r="G86" s="589"/>
      <c r="H86" s="572"/>
      <c r="I86" s="572"/>
      <c r="J86" s="589">
        <v>1</v>
      </c>
      <c r="K86" s="589">
        <v>1213</v>
      </c>
      <c r="L86" s="572"/>
      <c r="M86" s="572">
        <v>1213</v>
      </c>
      <c r="N86" s="589"/>
      <c r="O86" s="589"/>
      <c r="P86" s="577"/>
      <c r="Q86" s="590"/>
    </row>
    <row r="87" spans="1:17" ht="14.4" customHeight="1" x14ac:dyDescent="0.3">
      <c r="A87" s="571" t="s">
        <v>2132</v>
      </c>
      <c r="B87" s="572" t="s">
        <v>2169</v>
      </c>
      <c r="C87" s="572" t="s">
        <v>2127</v>
      </c>
      <c r="D87" s="572" t="s">
        <v>2204</v>
      </c>
      <c r="E87" s="572" t="s">
        <v>2205</v>
      </c>
      <c r="F87" s="589"/>
      <c r="G87" s="589"/>
      <c r="H87" s="572"/>
      <c r="I87" s="572"/>
      <c r="J87" s="589">
        <v>1</v>
      </c>
      <c r="K87" s="589">
        <v>932</v>
      </c>
      <c r="L87" s="572"/>
      <c r="M87" s="572">
        <v>932</v>
      </c>
      <c r="N87" s="589"/>
      <c r="O87" s="589"/>
      <c r="P87" s="577"/>
      <c r="Q87" s="590"/>
    </row>
    <row r="88" spans="1:17" ht="14.4" customHeight="1" x14ac:dyDescent="0.3">
      <c r="A88" s="571" t="s">
        <v>2132</v>
      </c>
      <c r="B88" s="572" t="s">
        <v>2169</v>
      </c>
      <c r="C88" s="572" t="s">
        <v>2127</v>
      </c>
      <c r="D88" s="572" t="s">
        <v>2206</v>
      </c>
      <c r="E88" s="572" t="s">
        <v>2207</v>
      </c>
      <c r="F88" s="589"/>
      <c r="G88" s="589"/>
      <c r="H88" s="572"/>
      <c r="I88" s="572"/>
      <c r="J88" s="589">
        <v>2</v>
      </c>
      <c r="K88" s="589">
        <v>2646</v>
      </c>
      <c r="L88" s="572"/>
      <c r="M88" s="572">
        <v>1323</v>
      </c>
      <c r="N88" s="589"/>
      <c r="O88" s="589"/>
      <c r="P88" s="577"/>
      <c r="Q88" s="590"/>
    </row>
    <row r="89" spans="1:17" ht="14.4" customHeight="1" x14ac:dyDescent="0.3">
      <c r="A89" s="571" t="s">
        <v>2132</v>
      </c>
      <c r="B89" s="572" t="s">
        <v>2169</v>
      </c>
      <c r="C89" s="572" t="s">
        <v>2127</v>
      </c>
      <c r="D89" s="572" t="s">
        <v>2208</v>
      </c>
      <c r="E89" s="572" t="s">
        <v>2209</v>
      </c>
      <c r="F89" s="589">
        <v>1</v>
      </c>
      <c r="G89" s="589">
        <v>408</v>
      </c>
      <c r="H89" s="572">
        <v>1</v>
      </c>
      <c r="I89" s="572">
        <v>408</v>
      </c>
      <c r="J89" s="589">
        <v>1</v>
      </c>
      <c r="K89" s="589">
        <v>412</v>
      </c>
      <c r="L89" s="572">
        <v>1.0098039215686274</v>
      </c>
      <c r="M89" s="572">
        <v>412</v>
      </c>
      <c r="N89" s="589"/>
      <c r="O89" s="589"/>
      <c r="P89" s="577"/>
      <c r="Q89" s="590"/>
    </row>
    <row r="90" spans="1:17" ht="14.4" customHeight="1" x14ac:dyDescent="0.3">
      <c r="A90" s="571" t="s">
        <v>2132</v>
      </c>
      <c r="B90" s="572" t="s">
        <v>2169</v>
      </c>
      <c r="C90" s="572" t="s">
        <v>2127</v>
      </c>
      <c r="D90" s="572" t="s">
        <v>2210</v>
      </c>
      <c r="E90" s="572" t="s">
        <v>2211</v>
      </c>
      <c r="F90" s="589"/>
      <c r="G90" s="589"/>
      <c r="H90" s="572"/>
      <c r="I90" s="572"/>
      <c r="J90" s="589">
        <v>6</v>
      </c>
      <c r="K90" s="589">
        <v>5592</v>
      </c>
      <c r="L90" s="572"/>
      <c r="M90" s="572">
        <v>932</v>
      </c>
      <c r="N90" s="589"/>
      <c r="O90" s="589"/>
      <c r="P90" s="577"/>
      <c r="Q90" s="590"/>
    </row>
    <row r="91" spans="1:17" ht="14.4" customHeight="1" x14ac:dyDescent="0.3">
      <c r="A91" s="571" t="s">
        <v>2132</v>
      </c>
      <c r="B91" s="572" t="s">
        <v>2169</v>
      </c>
      <c r="C91" s="572" t="s">
        <v>2127</v>
      </c>
      <c r="D91" s="572" t="s">
        <v>2212</v>
      </c>
      <c r="E91" s="572" t="s">
        <v>2213</v>
      </c>
      <c r="F91" s="589"/>
      <c r="G91" s="589"/>
      <c r="H91" s="572"/>
      <c r="I91" s="572"/>
      <c r="J91" s="589">
        <v>1</v>
      </c>
      <c r="K91" s="589">
        <v>1060</v>
      </c>
      <c r="L91" s="572"/>
      <c r="M91" s="572">
        <v>1060</v>
      </c>
      <c r="N91" s="589"/>
      <c r="O91" s="589"/>
      <c r="P91" s="577"/>
      <c r="Q91" s="590"/>
    </row>
    <row r="92" spans="1:17" ht="14.4" customHeight="1" x14ac:dyDescent="0.3">
      <c r="A92" s="571" t="s">
        <v>2132</v>
      </c>
      <c r="B92" s="572" t="s">
        <v>2169</v>
      </c>
      <c r="C92" s="572" t="s">
        <v>2127</v>
      </c>
      <c r="D92" s="572" t="s">
        <v>2214</v>
      </c>
      <c r="E92" s="572" t="s">
        <v>2215</v>
      </c>
      <c r="F92" s="589"/>
      <c r="G92" s="589"/>
      <c r="H92" s="572"/>
      <c r="I92" s="572"/>
      <c r="J92" s="589">
        <v>2</v>
      </c>
      <c r="K92" s="589">
        <v>688</v>
      </c>
      <c r="L92" s="572"/>
      <c r="M92" s="572">
        <v>344</v>
      </c>
      <c r="N92" s="589"/>
      <c r="O92" s="589"/>
      <c r="P92" s="577"/>
      <c r="Q92" s="590"/>
    </row>
    <row r="93" spans="1:17" ht="14.4" customHeight="1" x14ac:dyDescent="0.3">
      <c r="A93" s="571" t="s">
        <v>2132</v>
      </c>
      <c r="B93" s="572" t="s">
        <v>2169</v>
      </c>
      <c r="C93" s="572" t="s">
        <v>2127</v>
      </c>
      <c r="D93" s="572" t="s">
        <v>2216</v>
      </c>
      <c r="E93" s="572" t="s">
        <v>2217</v>
      </c>
      <c r="F93" s="589">
        <v>674</v>
      </c>
      <c r="G93" s="589">
        <v>0</v>
      </c>
      <c r="H93" s="572"/>
      <c r="I93" s="572">
        <v>0</v>
      </c>
      <c r="J93" s="589">
        <v>613</v>
      </c>
      <c r="K93" s="589">
        <v>0</v>
      </c>
      <c r="L93" s="572"/>
      <c r="M93" s="572">
        <v>0</v>
      </c>
      <c r="N93" s="589">
        <v>6</v>
      </c>
      <c r="O93" s="589">
        <v>0</v>
      </c>
      <c r="P93" s="577"/>
      <c r="Q93" s="590">
        <v>0</v>
      </c>
    </row>
    <row r="94" spans="1:17" ht="14.4" customHeight="1" x14ac:dyDescent="0.3">
      <c r="A94" s="571" t="s">
        <v>2132</v>
      </c>
      <c r="B94" s="572" t="s">
        <v>2169</v>
      </c>
      <c r="C94" s="572" t="s">
        <v>2127</v>
      </c>
      <c r="D94" s="572" t="s">
        <v>2218</v>
      </c>
      <c r="E94" s="572" t="s">
        <v>2219</v>
      </c>
      <c r="F94" s="589"/>
      <c r="G94" s="589"/>
      <c r="H94" s="572"/>
      <c r="I94" s="572"/>
      <c r="J94" s="589">
        <v>538</v>
      </c>
      <c r="K94" s="589">
        <v>3816</v>
      </c>
      <c r="L94" s="572"/>
      <c r="M94" s="572">
        <v>7.0929368029739779</v>
      </c>
      <c r="N94" s="589">
        <v>37</v>
      </c>
      <c r="O94" s="589">
        <v>3978</v>
      </c>
      <c r="P94" s="577"/>
      <c r="Q94" s="590">
        <v>107.51351351351352</v>
      </c>
    </row>
    <row r="95" spans="1:17" ht="14.4" customHeight="1" x14ac:dyDescent="0.3">
      <c r="A95" s="571" t="s">
        <v>2132</v>
      </c>
      <c r="B95" s="572" t="s">
        <v>2169</v>
      </c>
      <c r="C95" s="572" t="s">
        <v>2127</v>
      </c>
      <c r="D95" s="572" t="s">
        <v>2220</v>
      </c>
      <c r="E95" s="572" t="s">
        <v>2221</v>
      </c>
      <c r="F95" s="589">
        <v>57</v>
      </c>
      <c r="G95" s="589">
        <v>4275</v>
      </c>
      <c r="H95" s="572">
        <v>1</v>
      </c>
      <c r="I95" s="572">
        <v>75</v>
      </c>
      <c r="J95" s="589">
        <v>106</v>
      </c>
      <c r="K95" s="589">
        <v>8586</v>
      </c>
      <c r="L95" s="572">
        <v>2.0084210526315789</v>
      </c>
      <c r="M95" s="572">
        <v>81</v>
      </c>
      <c r="N95" s="589">
        <v>2</v>
      </c>
      <c r="O95" s="589">
        <v>164</v>
      </c>
      <c r="P95" s="577">
        <v>3.8362573099415202E-2</v>
      </c>
      <c r="Q95" s="590">
        <v>82</v>
      </c>
    </row>
    <row r="96" spans="1:17" ht="14.4" customHeight="1" x14ac:dyDescent="0.3">
      <c r="A96" s="571" t="s">
        <v>2132</v>
      </c>
      <c r="B96" s="572" t="s">
        <v>2169</v>
      </c>
      <c r="C96" s="572" t="s">
        <v>2127</v>
      </c>
      <c r="D96" s="572" t="s">
        <v>2222</v>
      </c>
      <c r="E96" s="572" t="s">
        <v>2223</v>
      </c>
      <c r="F96" s="589">
        <v>18</v>
      </c>
      <c r="G96" s="589">
        <v>0</v>
      </c>
      <c r="H96" s="572"/>
      <c r="I96" s="572">
        <v>0</v>
      </c>
      <c r="J96" s="589">
        <v>9</v>
      </c>
      <c r="K96" s="589">
        <v>0</v>
      </c>
      <c r="L96" s="572"/>
      <c r="M96" s="572">
        <v>0</v>
      </c>
      <c r="N96" s="589"/>
      <c r="O96" s="589"/>
      <c r="P96" s="577"/>
      <c r="Q96" s="590"/>
    </row>
    <row r="97" spans="1:17" ht="14.4" customHeight="1" x14ac:dyDescent="0.3">
      <c r="A97" s="571" t="s">
        <v>2132</v>
      </c>
      <c r="B97" s="572" t="s">
        <v>2169</v>
      </c>
      <c r="C97" s="572" t="s">
        <v>2127</v>
      </c>
      <c r="D97" s="572" t="s">
        <v>2224</v>
      </c>
      <c r="E97" s="572" t="s">
        <v>2225</v>
      </c>
      <c r="F97" s="589">
        <v>42</v>
      </c>
      <c r="G97" s="589">
        <v>20244</v>
      </c>
      <c r="H97" s="572">
        <v>1</v>
      </c>
      <c r="I97" s="572">
        <v>482</v>
      </c>
      <c r="J97" s="589">
        <v>2</v>
      </c>
      <c r="K97" s="589">
        <v>970</v>
      </c>
      <c r="L97" s="572">
        <v>4.7915431732859122E-2</v>
      </c>
      <c r="M97" s="572">
        <v>485</v>
      </c>
      <c r="N97" s="589"/>
      <c r="O97" s="589"/>
      <c r="P97" s="577"/>
      <c r="Q97" s="590"/>
    </row>
    <row r="98" spans="1:17" ht="14.4" customHeight="1" x14ac:dyDescent="0.3">
      <c r="A98" s="571" t="s">
        <v>2132</v>
      </c>
      <c r="B98" s="572" t="s">
        <v>2169</v>
      </c>
      <c r="C98" s="572" t="s">
        <v>2127</v>
      </c>
      <c r="D98" s="572" t="s">
        <v>2226</v>
      </c>
      <c r="E98" s="572" t="s">
        <v>2227</v>
      </c>
      <c r="F98" s="589"/>
      <c r="G98" s="589"/>
      <c r="H98" s="572"/>
      <c r="I98" s="572"/>
      <c r="J98" s="589">
        <v>1</v>
      </c>
      <c r="K98" s="589">
        <v>141</v>
      </c>
      <c r="L98" s="572"/>
      <c r="M98" s="572">
        <v>141</v>
      </c>
      <c r="N98" s="589"/>
      <c r="O98" s="589"/>
      <c r="P98" s="577"/>
      <c r="Q98" s="590"/>
    </row>
    <row r="99" spans="1:17" ht="14.4" customHeight="1" x14ac:dyDescent="0.3">
      <c r="A99" s="571" t="s">
        <v>2132</v>
      </c>
      <c r="B99" s="572" t="s">
        <v>2169</v>
      </c>
      <c r="C99" s="572" t="s">
        <v>2127</v>
      </c>
      <c r="D99" s="572" t="s">
        <v>2228</v>
      </c>
      <c r="E99" s="572" t="s">
        <v>2229</v>
      </c>
      <c r="F99" s="589">
        <v>8</v>
      </c>
      <c r="G99" s="589">
        <v>1600</v>
      </c>
      <c r="H99" s="572">
        <v>1</v>
      </c>
      <c r="I99" s="572">
        <v>200</v>
      </c>
      <c r="J99" s="589"/>
      <c r="K99" s="589"/>
      <c r="L99" s="572"/>
      <c r="M99" s="572"/>
      <c r="N99" s="589"/>
      <c r="O99" s="589"/>
      <c r="P99" s="577"/>
      <c r="Q99" s="590"/>
    </row>
    <row r="100" spans="1:17" ht="14.4" customHeight="1" x14ac:dyDescent="0.3">
      <c r="A100" s="571" t="s">
        <v>2132</v>
      </c>
      <c r="B100" s="572" t="s">
        <v>2169</v>
      </c>
      <c r="C100" s="572" t="s">
        <v>2127</v>
      </c>
      <c r="D100" s="572" t="s">
        <v>2230</v>
      </c>
      <c r="E100" s="572" t="s">
        <v>2231</v>
      </c>
      <c r="F100" s="589">
        <v>1</v>
      </c>
      <c r="G100" s="589">
        <v>68</v>
      </c>
      <c r="H100" s="572">
        <v>1</v>
      </c>
      <c r="I100" s="572">
        <v>68</v>
      </c>
      <c r="J100" s="589"/>
      <c r="K100" s="589"/>
      <c r="L100" s="572"/>
      <c r="M100" s="572"/>
      <c r="N100" s="589"/>
      <c r="O100" s="589"/>
      <c r="P100" s="577"/>
      <c r="Q100" s="590"/>
    </row>
    <row r="101" spans="1:17" ht="14.4" customHeight="1" x14ac:dyDescent="0.3">
      <c r="A101" s="571" t="s">
        <v>2132</v>
      </c>
      <c r="B101" s="572" t="s">
        <v>2169</v>
      </c>
      <c r="C101" s="572" t="s">
        <v>2127</v>
      </c>
      <c r="D101" s="572" t="s">
        <v>2232</v>
      </c>
      <c r="E101" s="572" t="s">
        <v>2233</v>
      </c>
      <c r="F101" s="589"/>
      <c r="G101" s="589"/>
      <c r="H101" s="572"/>
      <c r="I101" s="572"/>
      <c r="J101" s="589">
        <v>9</v>
      </c>
      <c r="K101" s="589">
        <v>774</v>
      </c>
      <c r="L101" s="572"/>
      <c r="M101" s="572">
        <v>86</v>
      </c>
      <c r="N101" s="589"/>
      <c r="O101" s="589"/>
      <c r="P101" s="577"/>
      <c r="Q101" s="590"/>
    </row>
    <row r="102" spans="1:17" ht="14.4" customHeight="1" x14ac:dyDescent="0.3">
      <c r="A102" s="571" t="s">
        <v>2132</v>
      </c>
      <c r="B102" s="572" t="s">
        <v>2169</v>
      </c>
      <c r="C102" s="572" t="s">
        <v>2127</v>
      </c>
      <c r="D102" s="572" t="s">
        <v>2234</v>
      </c>
      <c r="E102" s="572" t="s">
        <v>2235</v>
      </c>
      <c r="F102" s="589"/>
      <c r="G102" s="589"/>
      <c r="H102" s="572"/>
      <c r="I102" s="572"/>
      <c r="J102" s="589">
        <v>1</v>
      </c>
      <c r="K102" s="589">
        <v>694</v>
      </c>
      <c r="L102" s="572"/>
      <c r="M102" s="572">
        <v>694</v>
      </c>
      <c r="N102" s="589"/>
      <c r="O102" s="589"/>
      <c r="P102" s="577"/>
      <c r="Q102" s="590"/>
    </row>
    <row r="103" spans="1:17" ht="14.4" customHeight="1" x14ac:dyDescent="0.3">
      <c r="A103" s="571" t="s">
        <v>2132</v>
      </c>
      <c r="B103" s="572" t="s">
        <v>2169</v>
      </c>
      <c r="C103" s="572" t="s">
        <v>2127</v>
      </c>
      <c r="D103" s="572" t="s">
        <v>2236</v>
      </c>
      <c r="E103" s="572" t="s">
        <v>2237</v>
      </c>
      <c r="F103" s="589">
        <v>9</v>
      </c>
      <c r="G103" s="589">
        <v>9360</v>
      </c>
      <c r="H103" s="572">
        <v>1</v>
      </c>
      <c r="I103" s="572">
        <v>1040</v>
      </c>
      <c r="J103" s="589">
        <v>9</v>
      </c>
      <c r="K103" s="589">
        <v>9387</v>
      </c>
      <c r="L103" s="572">
        <v>1.0028846153846154</v>
      </c>
      <c r="M103" s="572">
        <v>1043</v>
      </c>
      <c r="N103" s="589"/>
      <c r="O103" s="589"/>
      <c r="P103" s="577"/>
      <c r="Q103" s="590"/>
    </row>
    <row r="104" spans="1:17" ht="14.4" customHeight="1" x14ac:dyDescent="0.3">
      <c r="A104" s="571" t="s">
        <v>2132</v>
      </c>
      <c r="B104" s="572" t="s">
        <v>2169</v>
      </c>
      <c r="C104" s="572" t="s">
        <v>2127</v>
      </c>
      <c r="D104" s="572" t="s">
        <v>2238</v>
      </c>
      <c r="E104" s="572" t="s">
        <v>2239</v>
      </c>
      <c r="F104" s="589"/>
      <c r="G104" s="589"/>
      <c r="H104" s="572"/>
      <c r="I104" s="572"/>
      <c r="J104" s="589">
        <v>1</v>
      </c>
      <c r="K104" s="589">
        <v>118</v>
      </c>
      <c r="L104" s="572"/>
      <c r="M104" s="572">
        <v>118</v>
      </c>
      <c r="N104" s="589"/>
      <c r="O104" s="589"/>
      <c r="P104" s="577"/>
      <c r="Q104" s="590"/>
    </row>
    <row r="105" spans="1:17" ht="14.4" customHeight="1" x14ac:dyDescent="0.3">
      <c r="A105" s="571" t="s">
        <v>2132</v>
      </c>
      <c r="B105" s="572" t="s">
        <v>2169</v>
      </c>
      <c r="C105" s="572" t="s">
        <v>2127</v>
      </c>
      <c r="D105" s="572" t="s">
        <v>2240</v>
      </c>
      <c r="E105" s="572" t="s">
        <v>2241</v>
      </c>
      <c r="F105" s="589"/>
      <c r="G105" s="589"/>
      <c r="H105" s="572"/>
      <c r="I105" s="572"/>
      <c r="J105" s="589">
        <v>5</v>
      </c>
      <c r="K105" s="589">
        <v>3420</v>
      </c>
      <c r="L105" s="572"/>
      <c r="M105" s="572">
        <v>684</v>
      </c>
      <c r="N105" s="589"/>
      <c r="O105" s="589"/>
      <c r="P105" s="577"/>
      <c r="Q105" s="590"/>
    </row>
    <row r="106" spans="1:17" ht="14.4" customHeight="1" x14ac:dyDescent="0.3">
      <c r="A106" s="571" t="s">
        <v>2132</v>
      </c>
      <c r="B106" s="572" t="s">
        <v>2169</v>
      </c>
      <c r="C106" s="572" t="s">
        <v>2127</v>
      </c>
      <c r="D106" s="572" t="s">
        <v>2242</v>
      </c>
      <c r="E106" s="572" t="s">
        <v>2243</v>
      </c>
      <c r="F106" s="589"/>
      <c r="G106" s="589"/>
      <c r="H106" s="572"/>
      <c r="I106" s="572"/>
      <c r="J106" s="589">
        <v>2</v>
      </c>
      <c r="K106" s="589">
        <v>354</v>
      </c>
      <c r="L106" s="572"/>
      <c r="M106" s="572">
        <v>177</v>
      </c>
      <c r="N106" s="589"/>
      <c r="O106" s="589"/>
      <c r="P106" s="577"/>
      <c r="Q106" s="590"/>
    </row>
    <row r="107" spans="1:17" ht="14.4" customHeight="1" x14ac:dyDescent="0.3">
      <c r="A107" s="571" t="s">
        <v>2132</v>
      </c>
      <c r="B107" s="572" t="s">
        <v>2169</v>
      </c>
      <c r="C107" s="572" t="s">
        <v>2127</v>
      </c>
      <c r="D107" s="572" t="s">
        <v>2244</v>
      </c>
      <c r="E107" s="572" t="s">
        <v>2245</v>
      </c>
      <c r="F107" s="589"/>
      <c r="G107" s="589"/>
      <c r="H107" s="572"/>
      <c r="I107" s="572"/>
      <c r="J107" s="589">
        <v>5</v>
      </c>
      <c r="K107" s="589">
        <v>595</v>
      </c>
      <c r="L107" s="572"/>
      <c r="M107" s="572">
        <v>119</v>
      </c>
      <c r="N107" s="589"/>
      <c r="O107" s="589"/>
      <c r="P107" s="577"/>
      <c r="Q107" s="590"/>
    </row>
    <row r="108" spans="1:17" ht="14.4" customHeight="1" x14ac:dyDescent="0.3">
      <c r="A108" s="571" t="s">
        <v>2132</v>
      </c>
      <c r="B108" s="572" t="s">
        <v>2169</v>
      </c>
      <c r="C108" s="572" t="s">
        <v>2127</v>
      </c>
      <c r="D108" s="572" t="s">
        <v>2246</v>
      </c>
      <c r="E108" s="572" t="s">
        <v>2247</v>
      </c>
      <c r="F108" s="589">
        <v>2</v>
      </c>
      <c r="G108" s="589">
        <v>698</v>
      </c>
      <c r="H108" s="572">
        <v>1</v>
      </c>
      <c r="I108" s="572">
        <v>349</v>
      </c>
      <c r="J108" s="589">
        <v>6</v>
      </c>
      <c r="K108" s="589">
        <v>2106</v>
      </c>
      <c r="L108" s="572">
        <v>3.0171919770773639</v>
      </c>
      <c r="M108" s="572">
        <v>351</v>
      </c>
      <c r="N108" s="589"/>
      <c r="O108" s="589"/>
      <c r="P108" s="577"/>
      <c r="Q108" s="590"/>
    </row>
    <row r="109" spans="1:17" ht="14.4" customHeight="1" x14ac:dyDescent="0.3">
      <c r="A109" s="571" t="s">
        <v>2132</v>
      </c>
      <c r="B109" s="572" t="s">
        <v>2169</v>
      </c>
      <c r="C109" s="572" t="s">
        <v>2127</v>
      </c>
      <c r="D109" s="572" t="s">
        <v>2248</v>
      </c>
      <c r="E109" s="572" t="s">
        <v>2249</v>
      </c>
      <c r="F109" s="589">
        <v>3</v>
      </c>
      <c r="G109" s="589">
        <v>1863</v>
      </c>
      <c r="H109" s="572">
        <v>1</v>
      </c>
      <c r="I109" s="572">
        <v>621</v>
      </c>
      <c r="J109" s="589"/>
      <c r="K109" s="589"/>
      <c r="L109" s="572"/>
      <c r="M109" s="572"/>
      <c r="N109" s="589"/>
      <c r="O109" s="589"/>
      <c r="P109" s="577"/>
      <c r="Q109" s="590"/>
    </row>
    <row r="110" spans="1:17" ht="14.4" customHeight="1" x14ac:dyDescent="0.3">
      <c r="A110" s="571" t="s">
        <v>2132</v>
      </c>
      <c r="B110" s="572" t="s">
        <v>2169</v>
      </c>
      <c r="C110" s="572" t="s">
        <v>2127</v>
      </c>
      <c r="D110" s="572" t="s">
        <v>2250</v>
      </c>
      <c r="E110" s="572" t="s">
        <v>2251</v>
      </c>
      <c r="F110" s="589"/>
      <c r="G110" s="589"/>
      <c r="H110" s="572"/>
      <c r="I110" s="572"/>
      <c r="J110" s="589">
        <v>8</v>
      </c>
      <c r="K110" s="589">
        <v>12608</v>
      </c>
      <c r="L110" s="572"/>
      <c r="M110" s="572">
        <v>1576</v>
      </c>
      <c r="N110" s="589"/>
      <c r="O110" s="589"/>
      <c r="P110" s="577"/>
      <c r="Q110" s="590"/>
    </row>
    <row r="111" spans="1:17" ht="14.4" customHeight="1" x14ac:dyDescent="0.3">
      <c r="A111" s="571" t="s">
        <v>2132</v>
      </c>
      <c r="B111" s="572" t="s">
        <v>2169</v>
      </c>
      <c r="C111" s="572" t="s">
        <v>2127</v>
      </c>
      <c r="D111" s="572" t="s">
        <v>2252</v>
      </c>
      <c r="E111" s="572" t="s">
        <v>2253</v>
      </c>
      <c r="F111" s="589"/>
      <c r="G111" s="589"/>
      <c r="H111" s="572"/>
      <c r="I111" s="572"/>
      <c r="J111" s="589">
        <v>1</v>
      </c>
      <c r="K111" s="589">
        <v>114</v>
      </c>
      <c r="L111" s="572"/>
      <c r="M111" s="572">
        <v>114</v>
      </c>
      <c r="N111" s="589"/>
      <c r="O111" s="589"/>
      <c r="P111" s="577"/>
      <c r="Q111" s="590"/>
    </row>
    <row r="112" spans="1:17" ht="14.4" customHeight="1" x14ac:dyDescent="0.3">
      <c r="A112" s="571" t="s">
        <v>2132</v>
      </c>
      <c r="B112" s="572" t="s">
        <v>2169</v>
      </c>
      <c r="C112" s="572" t="s">
        <v>2127</v>
      </c>
      <c r="D112" s="572" t="s">
        <v>2254</v>
      </c>
      <c r="E112" s="572" t="s">
        <v>2255</v>
      </c>
      <c r="F112" s="589">
        <v>8</v>
      </c>
      <c r="G112" s="589">
        <v>1592</v>
      </c>
      <c r="H112" s="572">
        <v>1</v>
      </c>
      <c r="I112" s="572">
        <v>199</v>
      </c>
      <c r="J112" s="589">
        <v>4</v>
      </c>
      <c r="K112" s="589">
        <v>800</v>
      </c>
      <c r="L112" s="572">
        <v>0.50251256281407031</v>
      </c>
      <c r="M112" s="572">
        <v>200</v>
      </c>
      <c r="N112" s="589"/>
      <c r="O112" s="589"/>
      <c r="P112" s="577"/>
      <c r="Q112" s="590"/>
    </row>
    <row r="113" spans="1:17" ht="14.4" customHeight="1" x14ac:dyDescent="0.3">
      <c r="A113" s="571" t="s">
        <v>2132</v>
      </c>
      <c r="B113" s="572" t="s">
        <v>2169</v>
      </c>
      <c r="C113" s="572" t="s">
        <v>2127</v>
      </c>
      <c r="D113" s="572" t="s">
        <v>2256</v>
      </c>
      <c r="E113" s="572" t="s">
        <v>2257</v>
      </c>
      <c r="F113" s="589">
        <v>3</v>
      </c>
      <c r="G113" s="589">
        <v>720</v>
      </c>
      <c r="H113" s="572">
        <v>1</v>
      </c>
      <c r="I113" s="572">
        <v>240</v>
      </c>
      <c r="J113" s="589">
        <v>18</v>
      </c>
      <c r="K113" s="589">
        <v>4338</v>
      </c>
      <c r="L113" s="572">
        <v>6.0250000000000004</v>
      </c>
      <c r="M113" s="572">
        <v>241</v>
      </c>
      <c r="N113" s="589"/>
      <c r="O113" s="589"/>
      <c r="P113" s="577"/>
      <c r="Q113" s="590"/>
    </row>
    <row r="114" spans="1:17" ht="14.4" customHeight="1" x14ac:dyDescent="0.3">
      <c r="A114" s="571" t="s">
        <v>2132</v>
      </c>
      <c r="B114" s="572" t="s">
        <v>2169</v>
      </c>
      <c r="C114" s="572" t="s">
        <v>2127</v>
      </c>
      <c r="D114" s="572" t="s">
        <v>2258</v>
      </c>
      <c r="E114" s="572" t="s">
        <v>2259</v>
      </c>
      <c r="F114" s="589"/>
      <c r="G114" s="589"/>
      <c r="H114" s="572"/>
      <c r="I114" s="572"/>
      <c r="J114" s="589">
        <v>9</v>
      </c>
      <c r="K114" s="589">
        <v>31491</v>
      </c>
      <c r="L114" s="572"/>
      <c r="M114" s="572">
        <v>3499</v>
      </c>
      <c r="N114" s="589"/>
      <c r="O114" s="589"/>
      <c r="P114" s="577"/>
      <c r="Q114" s="590"/>
    </row>
    <row r="115" spans="1:17" ht="14.4" customHeight="1" x14ac:dyDescent="0.3">
      <c r="A115" s="571" t="s">
        <v>2132</v>
      </c>
      <c r="B115" s="572" t="s">
        <v>2169</v>
      </c>
      <c r="C115" s="572" t="s">
        <v>2127</v>
      </c>
      <c r="D115" s="572" t="s">
        <v>2260</v>
      </c>
      <c r="E115" s="572" t="s">
        <v>2261</v>
      </c>
      <c r="F115" s="589"/>
      <c r="G115" s="589"/>
      <c r="H115" s="572"/>
      <c r="I115" s="572"/>
      <c r="J115" s="589">
        <v>2</v>
      </c>
      <c r="K115" s="589">
        <v>1924</v>
      </c>
      <c r="L115" s="572"/>
      <c r="M115" s="572">
        <v>962</v>
      </c>
      <c r="N115" s="589"/>
      <c r="O115" s="589"/>
      <c r="P115" s="577"/>
      <c r="Q115" s="590"/>
    </row>
    <row r="116" spans="1:17" ht="14.4" customHeight="1" x14ac:dyDescent="0.3">
      <c r="A116" s="571" t="s">
        <v>2132</v>
      </c>
      <c r="B116" s="572" t="s">
        <v>2169</v>
      </c>
      <c r="C116" s="572" t="s">
        <v>2127</v>
      </c>
      <c r="D116" s="572" t="s">
        <v>2262</v>
      </c>
      <c r="E116" s="572" t="s">
        <v>2263</v>
      </c>
      <c r="F116" s="589"/>
      <c r="G116" s="589"/>
      <c r="H116" s="572"/>
      <c r="I116" s="572"/>
      <c r="J116" s="589">
        <v>1</v>
      </c>
      <c r="K116" s="589">
        <v>851</v>
      </c>
      <c r="L116" s="572"/>
      <c r="M116" s="572">
        <v>851</v>
      </c>
      <c r="N116" s="589"/>
      <c r="O116" s="589"/>
      <c r="P116" s="577"/>
      <c r="Q116" s="590"/>
    </row>
    <row r="117" spans="1:17" ht="14.4" customHeight="1" x14ac:dyDescent="0.3">
      <c r="A117" s="571" t="s">
        <v>2132</v>
      </c>
      <c r="B117" s="572" t="s">
        <v>2169</v>
      </c>
      <c r="C117" s="572" t="s">
        <v>2127</v>
      </c>
      <c r="D117" s="572" t="s">
        <v>2264</v>
      </c>
      <c r="E117" s="572" t="s">
        <v>2265</v>
      </c>
      <c r="F117" s="589"/>
      <c r="G117" s="589"/>
      <c r="H117" s="572"/>
      <c r="I117" s="572"/>
      <c r="J117" s="589">
        <v>4</v>
      </c>
      <c r="K117" s="589">
        <v>1200</v>
      </c>
      <c r="L117" s="572"/>
      <c r="M117" s="572">
        <v>300</v>
      </c>
      <c r="N117" s="589"/>
      <c r="O117" s="589"/>
      <c r="P117" s="577"/>
      <c r="Q117" s="590"/>
    </row>
    <row r="118" spans="1:17" ht="14.4" customHeight="1" x14ac:dyDescent="0.3">
      <c r="A118" s="571" t="s">
        <v>2132</v>
      </c>
      <c r="B118" s="572" t="s">
        <v>2169</v>
      </c>
      <c r="C118" s="572" t="s">
        <v>2127</v>
      </c>
      <c r="D118" s="572" t="s">
        <v>2266</v>
      </c>
      <c r="E118" s="572" t="s">
        <v>2267</v>
      </c>
      <c r="F118" s="589">
        <v>1</v>
      </c>
      <c r="G118" s="589">
        <v>308</v>
      </c>
      <c r="H118" s="572">
        <v>1</v>
      </c>
      <c r="I118" s="572">
        <v>308</v>
      </c>
      <c r="J118" s="589">
        <v>13</v>
      </c>
      <c r="K118" s="589">
        <v>4043</v>
      </c>
      <c r="L118" s="572">
        <v>13.126623376623376</v>
      </c>
      <c r="M118" s="572">
        <v>311</v>
      </c>
      <c r="N118" s="589"/>
      <c r="O118" s="589"/>
      <c r="P118" s="577"/>
      <c r="Q118" s="590"/>
    </row>
    <row r="119" spans="1:17" ht="14.4" customHeight="1" x14ac:dyDescent="0.3">
      <c r="A119" s="571" t="s">
        <v>2132</v>
      </c>
      <c r="B119" s="572" t="s">
        <v>2169</v>
      </c>
      <c r="C119" s="572" t="s">
        <v>2127</v>
      </c>
      <c r="D119" s="572" t="s">
        <v>2268</v>
      </c>
      <c r="E119" s="572" t="s">
        <v>2269</v>
      </c>
      <c r="F119" s="589"/>
      <c r="G119" s="589"/>
      <c r="H119" s="572"/>
      <c r="I119" s="572"/>
      <c r="J119" s="589">
        <v>3</v>
      </c>
      <c r="K119" s="589">
        <v>2982</v>
      </c>
      <c r="L119" s="572"/>
      <c r="M119" s="572">
        <v>994</v>
      </c>
      <c r="N119" s="589"/>
      <c r="O119" s="589"/>
      <c r="P119" s="577"/>
      <c r="Q119" s="590"/>
    </row>
    <row r="120" spans="1:17" ht="14.4" customHeight="1" x14ac:dyDescent="0.3">
      <c r="A120" s="571" t="s">
        <v>2132</v>
      </c>
      <c r="B120" s="572" t="s">
        <v>2169</v>
      </c>
      <c r="C120" s="572" t="s">
        <v>2127</v>
      </c>
      <c r="D120" s="572" t="s">
        <v>2270</v>
      </c>
      <c r="E120" s="572" t="s">
        <v>2271</v>
      </c>
      <c r="F120" s="589"/>
      <c r="G120" s="589"/>
      <c r="H120" s="572"/>
      <c r="I120" s="572"/>
      <c r="J120" s="589">
        <v>20</v>
      </c>
      <c r="K120" s="589">
        <v>16160</v>
      </c>
      <c r="L120" s="572"/>
      <c r="M120" s="572">
        <v>808</v>
      </c>
      <c r="N120" s="589"/>
      <c r="O120" s="589"/>
      <c r="P120" s="577"/>
      <c r="Q120" s="590"/>
    </row>
    <row r="121" spans="1:17" ht="14.4" customHeight="1" x14ac:dyDescent="0.3">
      <c r="A121" s="571" t="s">
        <v>2132</v>
      </c>
      <c r="B121" s="572" t="s">
        <v>2169</v>
      </c>
      <c r="C121" s="572" t="s">
        <v>2127</v>
      </c>
      <c r="D121" s="572" t="s">
        <v>2272</v>
      </c>
      <c r="E121" s="572" t="s">
        <v>2273</v>
      </c>
      <c r="F121" s="589"/>
      <c r="G121" s="589"/>
      <c r="H121" s="572"/>
      <c r="I121" s="572"/>
      <c r="J121" s="589">
        <v>1</v>
      </c>
      <c r="K121" s="589">
        <v>854</v>
      </c>
      <c r="L121" s="572"/>
      <c r="M121" s="572">
        <v>854</v>
      </c>
      <c r="N121" s="589"/>
      <c r="O121" s="589"/>
      <c r="P121" s="577"/>
      <c r="Q121" s="590"/>
    </row>
    <row r="122" spans="1:17" ht="14.4" customHeight="1" x14ac:dyDescent="0.3">
      <c r="A122" s="571" t="s">
        <v>2132</v>
      </c>
      <c r="B122" s="572" t="s">
        <v>2169</v>
      </c>
      <c r="C122" s="572" t="s">
        <v>2127</v>
      </c>
      <c r="D122" s="572" t="s">
        <v>2274</v>
      </c>
      <c r="E122" s="572" t="s">
        <v>2275</v>
      </c>
      <c r="F122" s="589"/>
      <c r="G122" s="589"/>
      <c r="H122" s="572"/>
      <c r="I122" s="572"/>
      <c r="J122" s="589">
        <v>1</v>
      </c>
      <c r="K122" s="589">
        <v>1307</v>
      </c>
      <c r="L122" s="572"/>
      <c r="M122" s="572">
        <v>1307</v>
      </c>
      <c r="N122" s="589"/>
      <c r="O122" s="589"/>
      <c r="P122" s="577"/>
      <c r="Q122" s="590"/>
    </row>
    <row r="123" spans="1:17" ht="14.4" customHeight="1" x14ac:dyDescent="0.3">
      <c r="A123" s="571" t="s">
        <v>2132</v>
      </c>
      <c r="B123" s="572" t="s">
        <v>2169</v>
      </c>
      <c r="C123" s="572" t="s">
        <v>2127</v>
      </c>
      <c r="D123" s="572" t="s">
        <v>2276</v>
      </c>
      <c r="E123" s="572" t="s">
        <v>2277</v>
      </c>
      <c r="F123" s="589"/>
      <c r="G123" s="589"/>
      <c r="H123" s="572"/>
      <c r="I123" s="572"/>
      <c r="J123" s="589">
        <v>0</v>
      </c>
      <c r="K123" s="589">
        <v>0</v>
      </c>
      <c r="L123" s="572"/>
      <c r="M123" s="572"/>
      <c r="N123" s="589"/>
      <c r="O123" s="589"/>
      <c r="P123" s="577"/>
      <c r="Q123" s="590"/>
    </row>
    <row r="124" spans="1:17" ht="14.4" customHeight="1" x14ac:dyDescent="0.3">
      <c r="A124" s="571" t="s">
        <v>2132</v>
      </c>
      <c r="B124" s="572" t="s">
        <v>2169</v>
      </c>
      <c r="C124" s="572" t="s">
        <v>2127</v>
      </c>
      <c r="D124" s="572" t="s">
        <v>2278</v>
      </c>
      <c r="E124" s="572" t="s">
        <v>2279</v>
      </c>
      <c r="F124" s="589"/>
      <c r="G124" s="589"/>
      <c r="H124" s="572"/>
      <c r="I124" s="572"/>
      <c r="J124" s="589">
        <v>1</v>
      </c>
      <c r="K124" s="589">
        <v>1017</v>
      </c>
      <c r="L124" s="572"/>
      <c r="M124" s="572">
        <v>1017</v>
      </c>
      <c r="N124" s="589"/>
      <c r="O124" s="589"/>
      <c r="P124" s="577"/>
      <c r="Q124" s="590"/>
    </row>
    <row r="125" spans="1:17" ht="14.4" customHeight="1" x14ac:dyDescent="0.3">
      <c r="A125" s="571" t="s">
        <v>2132</v>
      </c>
      <c r="B125" s="572" t="s">
        <v>2169</v>
      </c>
      <c r="C125" s="572" t="s">
        <v>2127</v>
      </c>
      <c r="D125" s="572" t="s">
        <v>2280</v>
      </c>
      <c r="E125" s="572" t="s">
        <v>2281</v>
      </c>
      <c r="F125" s="589"/>
      <c r="G125" s="589"/>
      <c r="H125" s="572"/>
      <c r="I125" s="572"/>
      <c r="J125" s="589">
        <v>1</v>
      </c>
      <c r="K125" s="589">
        <v>457</v>
      </c>
      <c r="L125" s="572"/>
      <c r="M125" s="572">
        <v>457</v>
      </c>
      <c r="N125" s="589"/>
      <c r="O125" s="589"/>
      <c r="P125" s="577"/>
      <c r="Q125" s="590"/>
    </row>
    <row r="126" spans="1:17" ht="14.4" customHeight="1" x14ac:dyDescent="0.3">
      <c r="A126" s="571" t="s">
        <v>2132</v>
      </c>
      <c r="B126" s="572" t="s">
        <v>2169</v>
      </c>
      <c r="C126" s="572" t="s">
        <v>2127</v>
      </c>
      <c r="D126" s="572" t="s">
        <v>2282</v>
      </c>
      <c r="E126" s="572" t="s">
        <v>2283</v>
      </c>
      <c r="F126" s="589"/>
      <c r="G126" s="589"/>
      <c r="H126" s="572"/>
      <c r="I126" s="572"/>
      <c r="J126" s="589">
        <v>0</v>
      </c>
      <c r="K126" s="589">
        <v>0</v>
      </c>
      <c r="L126" s="572"/>
      <c r="M126" s="572"/>
      <c r="N126" s="589"/>
      <c r="O126" s="589"/>
      <c r="P126" s="577"/>
      <c r="Q126" s="590"/>
    </row>
    <row r="127" spans="1:17" ht="14.4" customHeight="1" x14ac:dyDescent="0.3">
      <c r="A127" s="571" t="s">
        <v>2132</v>
      </c>
      <c r="B127" s="572" t="s">
        <v>2169</v>
      </c>
      <c r="C127" s="572" t="s">
        <v>773</v>
      </c>
      <c r="D127" s="572" t="s">
        <v>2170</v>
      </c>
      <c r="E127" s="572" t="s">
        <v>2171</v>
      </c>
      <c r="F127" s="589"/>
      <c r="G127" s="589"/>
      <c r="H127" s="572"/>
      <c r="I127" s="572"/>
      <c r="J127" s="589">
        <v>8</v>
      </c>
      <c r="K127" s="589">
        <v>1024</v>
      </c>
      <c r="L127" s="572"/>
      <c r="M127" s="572">
        <v>128</v>
      </c>
      <c r="N127" s="589">
        <v>3</v>
      </c>
      <c r="O127" s="589">
        <v>390</v>
      </c>
      <c r="P127" s="577"/>
      <c r="Q127" s="590">
        <v>130</v>
      </c>
    </row>
    <row r="128" spans="1:17" ht="14.4" customHeight="1" x14ac:dyDescent="0.3">
      <c r="A128" s="571" t="s">
        <v>2132</v>
      </c>
      <c r="B128" s="572" t="s">
        <v>2169</v>
      </c>
      <c r="C128" s="572" t="s">
        <v>773</v>
      </c>
      <c r="D128" s="572" t="s">
        <v>2284</v>
      </c>
      <c r="E128" s="572" t="s">
        <v>2285</v>
      </c>
      <c r="F128" s="589"/>
      <c r="G128" s="589"/>
      <c r="H128" s="572"/>
      <c r="I128" s="572"/>
      <c r="J128" s="589">
        <v>2</v>
      </c>
      <c r="K128" s="589">
        <v>146</v>
      </c>
      <c r="L128" s="572"/>
      <c r="M128" s="572">
        <v>73</v>
      </c>
      <c r="N128" s="589"/>
      <c r="O128" s="589"/>
      <c r="P128" s="577"/>
      <c r="Q128" s="590"/>
    </row>
    <row r="129" spans="1:17" ht="14.4" customHeight="1" x14ac:dyDescent="0.3">
      <c r="A129" s="571" t="s">
        <v>2132</v>
      </c>
      <c r="B129" s="572" t="s">
        <v>2169</v>
      </c>
      <c r="C129" s="572" t="s">
        <v>773</v>
      </c>
      <c r="D129" s="572" t="s">
        <v>2172</v>
      </c>
      <c r="E129" s="572" t="s">
        <v>2173</v>
      </c>
      <c r="F129" s="589"/>
      <c r="G129" s="589"/>
      <c r="H129" s="572"/>
      <c r="I129" s="572"/>
      <c r="J129" s="589">
        <v>268</v>
      </c>
      <c r="K129" s="589">
        <v>21440</v>
      </c>
      <c r="L129" s="572"/>
      <c r="M129" s="572">
        <v>80</v>
      </c>
      <c r="N129" s="589">
        <v>2</v>
      </c>
      <c r="O129" s="589">
        <v>161</v>
      </c>
      <c r="P129" s="577"/>
      <c r="Q129" s="590">
        <v>80.5</v>
      </c>
    </row>
    <row r="130" spans="1:17" ht="14.4" customHeight="1" x14ac:dyDescent="0.3">
      <c r="A130" s="571" t="s">
        <v>2132</v>
      </c>
      <c r="B130" s="572" t="s">
        <v>2169</v>
      </c>
      <c r="C130" s="572" t="s">
        <v>773</v>
      </c>
      <c r="D130" s="572" t="s">
        <v>2174</v>
      </c>
      <c r="E130" s="572" t="s">
        <v>2175</v>
      </c>
      <c r="F130" s="589"/>
      <c r="G130" s="589"/>
      <c r="H130" s="572"/>
      <c r="I130" s="572"/>
      <c r="J130" s="589">
        <v>117</v>
      </c>
      <c r="K130" s="589">
        <v>12051</v>
      </c>
      <c r="L130" s="572"/>
      <c r="M130" s="572">
        <v>103</v>
      </c>
      <c r="N130" s="589">
        <v>413</v>
      </c>
      <c r="O130" s="589">
        <v>42900</v>
      </c>
      <c r="P130" s="577"/>
      <c r="Q130" s="590">
        <v>103.87409200968523</v>
      </c>
    </row>
    <row r="131" spans="1:17" ht="14.4" customHeight="1" x14ac:dyDescent="0.3">
      <c r="A131" s="571" t="s">
        <v>2132</v>
      </c>
      <c r="B131" s="572" t="s">
        <v>2169</v>
      </c>
      <c r="C131" s="572" t="s">
        <v>773</v>
      </c>
      <c r="D131" s="572" t="s">
        <v>2176</v>
      </c>
      <c r="E131" s="572" t="s">
        <v>2177</v>
      </c>
      <c r="F131" s="589"/>
      <c r="G131" s="589"/>
      <c r="H131" s="572"/>
      <c r="I131" s="572"/>
      <c r="J131" s="589">
        <v>128</v>
      </c>
      <c r="K131" s="589">
        <v>4352</v>
      </c>
      <c r="L131" s="572"/>
      <c r="M131" s="572">
        <v>34</v>
      </c>
      <c r="N131" s="589">
        <v>196</v>
      </c>
      <c r="O131" s="589">
        <v>6829</v>
      </c>
      <c r="P131" s="577"/>
      <c r="Q131" s="590">
        <v>34.841836734693878</v>
      </c>
    </row>
    <row r="132" spans="1:17" ht="14.4" customHeight="1" x14ac:dyDescent="0.3">
      <c r="A132" s="571" t="s">
        <v>2132</v>
      </c>
      <c r="B132" s="572" t="s">
        <v>2169</v>
      </c>
      <c r="C132" s="572" t="s">
        <v>773</v>
      </c>
      <c r="D132" s="572" t="s">
        <v>2178</v>
      </c>
      <c r="E132" s="572" t="s">
        <v>2179</v>
      </c>
      <c r="F132" s="589"/>
      <c r="G132" s="589"/>
      <c r="H132" s="572"/>
      <c r="I132" s="572"/>
      <c r="J132" s="589">
        <v>1</v>
      </c>
      <c r="K132" s="589">
        <v>5</v>
      </c>
      <c r="L132" s="572"/>
      <c r="M132" s="572">
        <v>5</v>
      </c>
      <c r="N132" s="589"/>
      <c r="O132" s="589"/>
      <c r="P132" s="577"/>
      <c r="Q132" s="590"/>
    </row>
    <row r="133" spans="1:17" ht="14.4" customHeight="1" x14ac:dyDescent="0.3">
      <c r="A133" s="571" t="s">
        <v>2132</v>
      </c>
      <c r="B133" s="572" t="s">
        <v>2169</v>
      </c>
      <c r="C133" s="572" t="s">
        <v>773</v>
      </c>
      <c r="D133" s="572" t="s">
        <v>2180</v>
      </c>
      <c r="E133" s="572" t="s">
        <v>2181</v>
      </c>
      <c r="F133" s="589"/>
      <c r="G133" s="589"/>
      <c r="H133" s="572"/>
      <c r="I133" s="572"/>
      <c r="J133" s="589">
        <v>1</v>
      </c>
      <c r="K133" s="589">
        <v>5</v>
      </c>
      <c r="L133" s="572"/>
      <c r="M133" s="572">
        <v>5</v>
      </c>
      <c r="N133" s="589">
        <v>1</v>
      </c>
      <c r="O133" s="589">
        <v>5</v>
      </c>
      <c r="P133" s="577"/>
      <c r="Q133" s="590">
        <v>5</v>
      </c>
    </row>
    <row r="134" spans="1:17" ht="14.4" customHeight="1" x14ac:dyDescent="0.3">
      <c r="A134" s="571" t="s">
        <v>2132</v>
      </c>
      <c r="B134" s="572" t="s">
        <v>2169</v>
      </c>
      <c r="C134" s="572" t="s">
        <v>773</v>
      </c>
      <c r="D134" s="572" t="s">
        <v>2182</v>
      </c>
      <c r="E134" s="572" t="s">
        <v>2183</v>
      </c>
      <c r="F134" s="589"/>
      <c r="G134" s="589"/>
      <c r="H134" s="572"/>
      <c r="I134" s="572"/>
      <c r="J134" s="589">
        <v>8</v>
      </c>
      <c r="K134" s="589">
        <v>5104</v>
      </c>
      <c r="L134" s="572"/>
      <c r="M134" s="572">
        <v>638</v>
      </c>
      <c r="N134" s="589">
        <v>11</v>
      </c>
      <c r="O134" s="589">
        <v>7051</v>
      </c>
      <c r="P134" s="577"/>
      <c r="Q134" s="590">
        <v>641</v>
      </c>
    </row>
    <row r="135" spans="1:17" ht="14.4" customHeight="1" x14ac:dyDescent="0.3">
      <c r="A135" s="571" t="s">
        <v>2132</v>
      </c>
      <c r="B135" s="572" t="s">
        <v>2169</v>
      </c>
      <c r="C135" s="572" t="s">
        <v>773</v>
      </c>
      <c r="D135" s="572" t="s">
        <v>2184</v>
      </c>
      <c r="E135" s="572" t="s">
        <v>2185</v>
      </c>
      <c r="F135" s="589"/>
      <c r="G135" s="589"/>
      <c r="H135" s="572"/>
      <c r="I135" s="572"/>
      <c r="J135" s="589"/>
      <c r="K135" s="589"/>
      <c r="L135" s="572"/>
      <c r="M135" s="572"/>
      <c r="N135" s="589">
        <v>1</v>
      </c>
      <c r="O135" s="589">
        <v>158</v>
      </c>
      <c r="P135" s="577"/>
      <c r="Q135" s="590">
        <v>158</v>
      </c>
    </row>
    <row r="136" spans="1:17" ht="14.4" customHeight="1" x14ac:dyDescent="0.3">
      <c r="A136" s="571" t="s">
        <v>2132</v>
      </c>
      <c r="B136" s="572" t="s">
        <v>2169</v>
      </c>
      <c r="C136" s="572" t="s">
        <v>773</v>
      </c>
      <c r="D136" s="572" t="s">
        <v>2286</v>
      </c>
      <c r="E136" s="572" t="s">
        <v>2175</v>
      </c>
      <c r="F136" s="589"/>
      <c r="G136" s="589"/>
      <c r="H136" s="572"/>
      <c r="I136" s="572"/>
      <c r="J136" s="589">
        <v>3</v>
      </c>
      <c r="K136" s="589">
        <v>573</v>
      </c>
      <c r="L136" s="572"/>
      <c r="M136" s="572">
        <v>191</v>
      </c>
      <c r="N136" s="589"/>
      <c r="O136" s="589"/>
      <c r="P136" s="577"/>
      <c r="Q136" s="590"/>
    </row>
    <row r="137" spans="1:17" ht="14.4" customHeight="1" x14ac:dyDescent="0.3">
      <c r="A137" s="571" t="s">
        <v>2132</v>
      </c>
      <c r="B137" s="572" t="s">
        <v>2169</v>
      </c>
      <c r="C137" s="572" t="s">
        <v>773</v>
      </c>
      <c r="D137" s="572" t="s">
        <v>2188</v>
      </c>
      <c r="E137" s="572" t="s">
        <v>2189</v>
      </c>
      <c r="F137" s="589"/>
      <c r="G137" s="589"/>
      <c r="H137" s="572"/>
      <c r="I137" s="572"/>
      <c r="J137" s="589">
        <v>108</v>
      </c>
      <c r="K137" s="589">
        <v>25056</v>
      </c>
      <c r="L137" s="572"/>
      <c r="M137" s="572">
        <v>232</v>
      </c>
      <c r="N137" s="589">
        <v>77</v>
      </c>
      <c r="O137" s="589">
        <v>17988</v>
      </c>
      <c r="P137" s="577"/>
      <c r="Q137" s="590">
        <v>233.6103896103896</v>
      </c>
    </row>
    <row r="138" spans="1:17" ht="14.4" customHeight="1" x14ac:dyDescent="0.3">
      <c r="A138" s="571" t="s">
        <v>2132</v>
      </c>
      <c r="B138" s="572" t="s">
        <v>2169</v>
      </c>
      <c r="C138" s="572" t="s">
        <v>773</v>
      </c>
      <c r="D138" s="572" t="s">
        <v>2190</v>
      </c>
      <c r="E138" s="572" t="s">
        <v>2191</v>
      </c>
      <c r="F138" s="589"/>
      <c r="G138" s="589"/>
      <c r="H138" s="572"/>
      <c r="I138" s="572"/>
      <c r="J138" s="589">
        <v>618</v>
      </c>
      <c r="K138" s="589">
        <v>71688</v>
      </c>
      <c r="L138" s="572"/>
      <c r="M138" s="572">
        <v>116</v>
      </c>
      <c r="N138" s="589">
        <v>400</v>
      </c>
      <c r="O138" s="589">
        <v>47070</v>
      </c>
      <c r="P138" s="577"/>
      <c r="Q138" s="590">
        <v>117.675</v>
      </c>
    </row>
    <row r="139" spans="1:17" ht="14.4" customHeight="1" x14ac:dyDescent="0.3">
      <c r="A139" s="571" t="s">
        <v>2132</v>
      </c>
      <c r="B139" s="572" t="s">
        <v>2169</v>
      </c>
      <c r="C139" s="572" t="s">
        <v>773</v>
      </c>
      <c r="D139" s="572" t="s">
        <v>2192</v>
      </c>
      <c r="E139" s="572" t="s">
        <v>2193</v>
      </c>
      <c r="F139" s="589"/>
      <c r="G139" s="589"/>
      <c r="H139" s="572"/>
      <c r="I139" s="572"/>
      <c r="J139" s="589">
        <v>4</v>
      </c>
      <c r="K139" s="589">
        <v>2108</v>
      </c>
      <c r="L139" s="572"/>
      <c r="M139" s="572">
        <v>527</v>
      </c>
      <c r="N139" s="589">
        <v>1</v>
      </c>
      <c r="O139" s="589">
        <v>531</v>
      </c>
      <c r="P139" s="577"/>
      <c r="Q139" s="590">
        <v>531</v>
      </c>
    </row>
    <row r="140" spans="1:17" ht="14.4" customHeight="1" x14ac:dyDescent="0.3">
      <c r="A140" s="571" t="s">
        <v>2132</v>
      </c>
      <c r="B140" s="572" t="s">
        <v>2169</v>
      </c>
      <c r="C140" s="572" t="s">
        <v>773</v>
      </c>
      <c r="D140" s="572" t="s">
        <v>2196</v>
      </c>
      <c r="E140" s="572" t="s">
        <v>2197</v>
      </c>
      <c r="F140" s="589"/>
      <c r="G140" s="589"/>
      <c r="H140" s="572"/>
      <c r="I140" s="572"/>
      <c r="J140" s="589">
        <v>65</v>
      </c>
      <c r="K140" s="589">
        <v>31265</v>
      </c>
      <c r="L140" s="572"/>
      <c r="M140" s="572">
        <v>481</v>
      </c>
      <c r="N140" s="589">
        <v>44</v>
      </c>
      <c r="O140" s="589">
        <v>21324</v>
      </c>
      <c r="P140" s="577"/>
      <c r="Q140" s="590">
        <v>484.63636363636363</v>
      </c>
    </row>
    <row r="141" spans="1:17" ht="14.4" customHeight="1" x14ac:dyDescent="0.3">
      <c r="A141" s="571" t="s">
        <v>2132</v>
      </c>
      <c r="B141" s="572" t="s">
        <v>2169</v>
      </c>
      <c r="C141" s="572" t="s">
        <v>773</v>
      </c>
      <c r="D141" s="572" t="s">
        <v>2198</v>
      </c>
      <c r="E141" s="572" t="s">
        <v>2199</v>
      </c>
      <c r="F141" s="589"/>
      <c r="G141" s="589"/>
      <c r="H141" s="572"/>
      <c r="I141" s="572"/>
      <c r="J141" s="589">
        <v>76</v>
      </c>
      <c r="K141" s="589">
        <v>50084</v>
      </c>
      <c r="L141" s="572"/>
      <c r="M141" s="572">
        <v>659</v>
      </c>
      <c r="N141" s="589">
        <v>53</v>
      </c>
      <c r="O141" s="589">
        <v>35137</v>
      </c>
      <c r="P141" s="577"/>
      <c r="Q141" s="590">
        <v>662.96226415094338</v>
      </c>
    </row>
    <row r="142" spans="1:17" ht="14.4" customHeight="1" x14ac:dyDescent="0.3">
      <c r="A142" s="571" t="s">
        <v>2132</v>
      </c>
      <c r="B142" s="572" t="s">
        <v>2169</v>
      </c>
      <c r="C142" s="572" t="s">
        <v>773</v>
      </c>
      <c r="D142" s="572" t="s">
        <v>2200</v>
      </c>
      <c r="E142" s="572" t="s">
        <v>2201</v>
      </c>
      <c r="F142" s="589"/>
      <c r="G142" s="589"/>
      <c r="H142" s="572"/>
      <c r="I142" s="572"/>
      <c r="J142" s="589">
        <v>36</v>
      </c>
      <c r="K142" s="589">
        <v>36036</v>
      </c>
      <c r="L142" s="572"/>
      <c r="M142" s="572">
        <v>1001</v>
      </c>
      <c r="N142" s="589">
        <v>17</v>
      </c>
      <c r="O142" s="589">
        <v>17137</v>
      </c>
      <c r="P142" s="577"/>
      <c r="Q142" s="590">
        <v>1008.0588235294117</v>
      </c>
    </row>
    <row r="143" spans="1:17" ht="14.4" customHeight="1" x14ac:dyDescent="0.3">
      <c r="A143" s="571" t="s">
        <v>2132</v>
      </c>
      <c r="B143" s="572" t="s">
        <v>2169</v>
      </c>
      <c r="C143" s="572" t="s">
        <v>773</v>
      </c>
      <c r="D143" s="572" t="s">
        <v>2287</v>
      </c>
      <c r="E143" s="572" t="s">
        <v>2288</v>
      </c>
      <c r="F143" s="589"/>
      <c r="G143" s="589"/>
      <c r="H143" s="572"/>
      <c r="I143" s="572"/>
      <c r="J143" s="589">
        <v>12</v>
      </c>
      <c r="K143" s="589">
        <v>24000</v>
      </c>
      <c r="L143" s="572"/>
      <c r="M143" s="572">
        <v>2000</v>
      </c>
      <c r="N143" s="589">
        <v>11</v>
      </c>
      <c r="O143" s="589">
        <v>22132</v>
      </c>
      <c r="P143" s="577"/>
      <c r="Q143" s="590">
        <v>2012</v>
      </c>
    </row>
    <row r="144" spans="1:17" ht="14.4" customHeight="1" x14ac:dyDescent="0.3">
      <c r="A144" s="571" t="s">
        <v>2132</v>
      </c>
      <c r="B144" s="572" t="s">
        <v>2169</v>
      </c>
      <c r="C144" s="572" t="s">
        <v>773</v>
      </c>
      <c r="D144" s="572" t="s">
        <v>2202</v>
      </c>
      <c r="E144" s="572" t="s">
        <v>2203</v>
      </c>
      <c r="F144" s="589"/>
      <c r="G144" s="589"/>
      <c r="H144" s="572"/>
      <c r="I144" s="572"/>
      <c r="J144" s="589">
        <v>1</v>
      </c>
      <c r="K144" s="589">
        <v>1213</v>
      </c>
      <c r="L144" s="572"/>
      <c r="M144" s="572">
        <v>1213</v>
      </c>
      <c r="N144" s="589"/>
      <c r="O144" s="589"/>
      <c r="P144" s="577"/>
      <c r="Q144" s="590"/>
    </row>
    <row r="145" spans="1:17" ht="14.4" customHeight="1" x14ac:dyDescent="0.3">
      <c r="A145" s="571" t="s">
        <v>2132</v>
      </c>
      <c r="B145" s="572" t="s">
        <v>2169</v>
      </c>
      <c r="C145" s="572" t="s">
        <v>773</v>
      </c>
      <c r="D145" s="572" t="s">
        <v>2204</v>
      </c>
      <c r="E145" s="572" t="s">
        <v>2205</v>
      </c>
      <c r="F145" s="589"/>
      <c r="G145" s="589"/>
      <c r="H145" s="572"/>
      <c r="I145" s="572"/>
      <c r="J145" s="589">
        <v>1</v>
      </c>
      <c r="K145" s="589">
        <v>932</v>
      </c>
      <c r="L145" s="572"/>
      <c r="M145" s="572">
        <v>932</v>
      </c>
      <c r="N145" s="589">
        <v>2</v>
      </c>
      <c r="O145" s="589">
        <v>1884</v>
      </c>
      <c r="P145" s="577"/>
      <c r="Q145" s="590">
        <v>942</v>
      </c>
    </row>
    <row r="146" spans="1:17" ht="14.4" customHeight="1" x14ac:dyDescent="0.3">
      <c r="A146" s="571" t="s">
        <v>2132</v>
      </c>
      <c r="B146" s="572" t="s">
        <v>2169</v>
      </c>
      <c r="C146" s="572" t="s">
        <v>773</v>
      </c>
      <c r="D146" s="572" t="s">
        <v>2206</v>
      </c>
      <c r="E146" s="572" t="s">
        <v>2207</v>
      </c>
      <c r="F146" s="589"/>
      <c r="G146" s="589"/>
      <c r="H146" s="572"/>
      <c r="I146" s="572"/>
      <c r="J146" s="589">
        <v>1</v>
      </c>
      <c r="K146" s="589">
        <v>1323</v>
      </c>
      <c r="L146" s="572"/>
      <c r="M146" s="572">
        <v>1323</v>
      </c>
      <c r="N146" s="589">
        <v>1</v>
      </c>
      <c r="O146" s="589">
        <v>1335</v>
      </c>
      <c r="P146" s="577"/>
      <c r="Q146" s="590">
        <v>1335</v>
      </c>
    </row>
    <row r="147" spans="1:17" ht="14.4" customHeight="1" x14ac:dyDescent="0.3">
      <c r="A147" s="571" t="s">
        <v>2132</v>
      </c>
      <c r="B147" s="572" t="s">
        <v>2169</v>
      </c>
      <c r="C147" s="572" t="s">
        <v>773</v>
      </c>
      <c r="D147" s="572" t="s">
        <v>2289</v>
      </c>
      <c r="E147" s="572" t="s">
        <v>2290</v>
      </c>
      <c r="F147" s="589"/>
      <c r="G147" s="589"/>
      <c r="H147" s="572"/>
      <c r="I147" s="572"/>
      <c r="J147" s="589">
        <v>1</v>
      </c>
      <c r="K147" s="589">
        <v>743</v>
      </c>
      <c r="L147" s="572"/>
      <c r="M147" s="572">
        <v>743</v>
      </c>
      <c r="N147" s="589"/>
      <c r="O147" s="589"/>
      <c r="P147" s="577"/>
      <c r="Q147" s="590"/>
    </row>
    <row r="148" spans="1:17" ht="14.4" customHeight="1" x14ac:dyDescent="0.3">
      <c r="A148" s="571" t="s">
        <v>2132</v>
      </c>
      <c r="B148" s="572" t="s">
        <v>2169</v>
      </c>
      <c r="C148" s="572" t="s">
        <v>773</v>
      </c>
      <c r="D148" s="572" t="s">
        <v>2291</v>
      </c>
      <c r="E148" s="572" t="s">
        <v>2292</v>
      </c>
      <c r="F148" s="589"/>
      <c r="G148" s="589"/>
      <c r="H148" s="572"/>
      <c r="I148" s="572"/>
      <c r="J148" s="589">
        <v>16</v>
      </c>
      <c r="K148" s="589">
        <v>2480</v>
      </c>
      <c r="L148" s="572"/>
      <c r="M148" s="572">
        <v>155</v>
      </c>
      <c r="N148" s="589">
        <v>1</v>
      </c>
      <c r="O148" s="589">
        <v>156</v>
      </c>
      <c r="P148" s="577"/>
      <c r="Q148" s="590">
        <v>156</v>
      </c>
    </row>
    <row r="149" spans="1:17" ht="14.4" customHeight="1" x14ac:dyDescent="0.3">
      <c r="A149" s="571" t="s">
        <v>2132</v>
      </c>
      <c r="B149" s="572" t="s">
        <v>2169</v>
      </c>
      <c r="C149" s="572" t="s">
        <v>773</v>
      </c>
      <c r="D149" s="572" t="s">
        <v>2293</v>
      </c>
      <c r="E149" s="572" t="s">
        <v>2294</v>
      </c>
      <c r="F149" s="589"/>
      <c r="G149" s="589"/>
      <c r="H149" s="572"/>
      <c r="I149" s="572"/>
      <c r="J149" s="589">
        <v>6</v>
      </c>
      <c r="K149" s="589">
        <v>0</v>
      </c>
      <c r="L149" s="572"/>
      <c r="M149" s="572">
        <v>0</v>
      </c>
      <c r="N149" s="589">
        <v>1</v>
      </c>
      <c r="O149" s="589">
        <v>0</v>
      </c>
      <c r="P149" s="577"/>
      <c r="Q149" s="590">
        <v>0</v>
      </c>
    </row>
    <row r="150" spans="1:17" ht="14.4" customHeight="1" x14ac:dyDescent="0.3">
      <c r="A150" s="571" t="s">
        <v>2132</v>
      </c>
      <c r="B150" s="572" t="s">
        <v>2169</v>
      </c>
      <c r="C150" s="572" t="s">
        <v>773</v>
      </c>
      <c r="D150" s="572" t="s">
        <v>2214</v>
      </c>
      <c r="E150" s="572" t="s">
        <v>2215</v>
      </c>
      <c r="F150" s="589"/>
      <c r="G150" s="589"/>
      <c r="H150" s="572"/>
      <c r="I150" s="572"/>
      <c r="J150" s="589"/>
      <c r="K150" s="589"/>
      <c r="L150" s="572"/>
      <c r="M150" s="572"/>
      <c r="N150" s="589">
        <v>1</v>
      </c>
      <c r="O150" s="589">
        <v>344</v>
      </c>
      <c r="P150" s="577"/>
      <c r="Q150" s="590">
        <v>344</v>
      </c>
    </row>
    <row r="151" spans="1:17" ht="14.4" customHeight="1" x14ac:dyDescent="0.3">
      <c r="A151" s="571" t="s">
        <v>2132</v>
      </c>
      <c r="B151" s="572" t="s">
        <v>2169</v>
      </c>
      <c r="C151" s="572" t="s">
        <v>773</v>
      </c>
      <c r="D151" s="572" t="s">
        <v>2216</v>
      </c>
      <c r="E151" s="572" t="s">
        <v>2217</v>
      </c>
      <c r="F151" s="589"/>
      <c r="G151" s="589"/>
      <c r="H151" s="572"/>
      <c r="I151" s="572"/>
      <c r="J151" s="589">
        <v>515</v>
      </c>
      <c r="K151" s="589">
        <v>0</v>
      </c>
      <c r="L151" s="572"/>
      <c r="M151" s="572">
        <v>0</v>
      </c>
      <c r="N151" s="589">
        <v>357</v>
      </c>
      <c r="O151" s="589">
        <v>0</v>
      </c>
      <c r="P151" s="577"/>
      <c r="Q151" s="590">
        <v>0</v>
      </c>
    </row>
    <row r="152" spans="1:17" ht="14.4" customHeight="1" x14ac:dyDescent="0.3">
      <c r="A152" s="571" t="s">
        <v>2132</v>
      </c>
      <c r="B152" s="572" t="s">
        <v>2169</v>
      </c>
      <c r="C152" s="572" t="s">
        <v>773</v>
      </c>
      <c r="D152" s="572" t="s">
        <v>2218</v>
      </c>
      <c r="E152" s="572" t="s">
        <v>2219</v>
      </c>
      <c r="F152" s="589"/>
      <c r="G152" s="589"/>
      <c r="H152" s="572"/>
      <c r="I152" s="572"/>
      <c r="J152" s="589">
        <v>16</v>
      </c>
      <c r="K152" s="589">
        <v>1696</v>
      </c>
      <c r="L152" s="572"/>
      <c r="M152" s="572">
        <v>106</v>
      </c>
      <c r="N152" s="589">
        <v>20</v>
      </c>
      <c r="O152" s="589">
        <v>2144</v>
      </c>
      <c r="P152" s="577"/>
      <c r="Q152" s="590">
        <v>107.2</v>
      </c>
    </row>
    <row r="153" spans="1:17" ht="14.4" customHeight="1" x14ac:dyDescent="0.3">
      <c r="A153" s="571" t="s">
        <v>2132</v>
      </c>
      <c r="B153" s="572" t="s">
        <v>2169</v>
      </c>
      <c r="C153" s="572" t="s">
        <v>773</v>
      </c>
      <c r="D153" s="572" t="s">
        <v>2220</v>
      </c>
      <c r="E153" s="572" t="s">
        <v>2221</v>
      </c>
      <c r="F153" s="589"/>
      <c r="G153" s="589"/>
      <c r="H153" s="572"/>
      <c r="I153" s="572"/>
      <c r="J153" s="589">
        <v>163</v>
      </c>
      <c r="K153" s="589">
        <v>13203</v>
      </c>
      <c r="L153" s="572"/>
      <c r="M153" s="572">
        <v>81</v>
      </c>
      <c r="N153" s="589">
        <v>128</v>
      </c>
      <c r="O153" s="589">
        <v>10474</v>
      </c>
      <c r="P153" s="577"/>
      <c r="Q153" s="590">
        <v>81.828125</v>
      </c>
    </row>
    <row r="154" spans="1:17" ht="14.4" customHeight="1" x14ac:dyDescent="0.3">
      <c r="A154" s="571" t="s">
        <v>2132</v>
      </c>
      <c r="B154" s="572" t="s">
        <v>2169</v>
      </c>
      <c r="C154" s="572" t="s">
        <v>773</v>
      </c>
      <c r="D154" s="572" t="s">
        <v>2295</v>
      </c>
      <c r="E154" s="572" t="s">
        <v>2296</v>
      </c>
      <c r="F154" s="589"/>
      <c r="G154" s="589"/>
      <c r="H154" s="572"/>
      <c r="I154" s="572"/>
      <c r="J154" s="589">
        <v>2</v>
      </c>
      <c r="K154" s="589">
        <v>60</v>
      </c>
      <c r="L154" s="572"/>
      <c r="M154" s="572">
        <v>30</v>
      </c>
      <c r="N154" s="589">
        <v>7</v>
      </c>
      <c r="O154" s="589">
        <v>217</v>
      </c>
      <c r="P154" s="577"/>
      <c r="Q154" s="590">
        <v>31</v>
      </c>
    </row>
    <row r="155" spans="1:17" ht="14.4" customHeight="1" x14ac:dyDescent="0.3">
      <c r="A155" s="571" t="s">
        <v>2132</v>
      </c>
      <c r="B155" s="572" t="s">
        <v>2169</v>
      </c>
      <c r="C155" s="572" t="s">
        <v>773</v>
      </c>
      <c r="D155" s="572" t="s">
        <v>2222</v>
      </c>
      <c r="E155" s="572" t="s">
        <v>2223</v>
      </c>
      <c r="F155" s="589"/>
      <c r="G155" s="589"/>
      <c r="H155" s="572"/>
      <c r="I155" s="572"/>
      <c r="J155" s="589">
        <v>6</v>
      </c>
      <c r="K155" s="589">
        <v>0</v>
      </c>
      <c r="L155" s="572"/>
      <c r="M155" s="572">
        <v>0</v>
      </c>
      <c r="N155" s="589"/>
      <c r="O155" s="589"/>
      <c r="P155" s="577"/>
      <c r="Q155" s="590"/>
    </row>
    <row r="156" spans="1:17" ht="14.4" customHeight="1" x14ac:dyDescent="0.3">
      <c r="A156" s="571" t="s">
        <v>2132</v>
      </c>
      <c r="B156" s="572" t="s">
        <v>2169</v>
      </c>
      <c r="C156" s="572" t="s">
        <v>773</v>
      </c>
      <c r="D156" s="572" t="s">
        <v>2224</v>
      </c>
      <c r="E156" s="572" t="s">
        <v>2225</v>
      </c>
      <c r="F156" s="589"/>
      <c r="G156" s="589"/>
      <c r="H156" s="572"/>
      <c r="I156" s="572"/>
      <c r="J156" s="589">
        <v>28</v>
      </c>
      <c r="K156" s="589">
        <v>13580</v>
      </c>
      <c r="L156" s="572"/>
      <c r="M156" s="572">
        <v>485</v>
      </c>
      <c r="N156" s="589">
        <v>11</v>
      </c>
      <c r="O156" s="589">
        <v>5380</v>
      </c>
      <c r="P156" s="577"/>
      <c r="Q156" s="590">
        <v>489.09090909090907</v>
      </c>
    </row>
    <row r="157" spans="1:17" ht="14.4" customHeight="1" x14ac:dyDescent="0.3">
      <c r="A157" s="571" t="s">
        <v>2132</v>
      </c>
      <c r="B157" s="572" t="s">
        <v>2169</v>
      </c>
      <c r="C157" s="572" t="s">
        <v>773</v>
      </c>
      <c r="D157" s="572" t="s">
        <v>2230</v>
      </c>
      <c r="E157" s="572" t="s">
        <v>2231</v>
      </c>
      <c r="F157" s="589"/>
      <c r="G157" s="589"/>
      <c r="H157" s="572"/>
      <c r="I157" s="572"/>
      <c r="J157" s="589">
        <v>1</v>
      </c>
      <c r="K157" s="589">
        <v>69</v>
      </c>
      <c r="L157" s="572"/>
      <c r="M157" s="572">
        <v>69</v>
      </c>
      <c r="N157" s="589">
        <v>1</v>
      </c>
      <c r="O157" s="589">
        <v>69</v>
      </c>
      <c r="P157" s="577"/>
      <c r="Q157" s="590">
        <v>69</v>
      </c>
    </row>
    <row r="158" spans="1:17" ht="14.4" customHeight="1" x14ac:dyDescent="0.3">
      <c r="A158" s="571" t="s">
        <v>2132</v>
      </c>
      <c r="B158" s="572" t="s">
        <v>2169</v>
      </c>
      <c r="C158" s="572" t="s">
        <v>773</v>
      </c>
      <c r="D158" s="572" t="s">
        <v>2297</v>
      </c>
      <c r="E158" s="572" t="s">
        <v>2193</v>
      </c>
      <c r="F158" s="589"/>
      <c r="G158" s="589"/>
      <c r="H158" s="572"/>
      <c r="I158" s="572"/>
      <c r="J158" s="589">
        <v>1</v>
      </c>
      <c r="K158" s="589">
        <v>668</v>
      </c>
      <c r="L158" s="572"/>
      <c r="M158" s="572">
        <v>668</v>
      </c>
      <c r="N158" s="589">
        <v>1</v>
      </c>
      <c r="O158" s="589">
        <v>668</v>
      </c>
      <c r="P158" s="577"/>
      <c r="Q158" s="590">
        <v>668</v>
      </c>
    </row>
    <row r="159" spans="1:17" ht="14.4" customHeight="1" x14ac:dyDescent="0.3">
      <c r="A159" s="571" t="s">
        <v>2132</v>
      </c>
      <c r="B159" s="572" t="s">
        <v>2169</v>
      </c>
      <c r="C159" s="572" t="s">
        <v>773</v>
      </c>
      <c r="D159" s="572" t="s">
        <v>2232</v>
      </c>
      <c r="E159" s="572" t="s">
        <v>2233</v>
      </c>
      <c r="F159" s="589"/>
      <c r="G159" s="589"/>
      <c r="H159" s="572"/>
      <c r="I159" s="572"/>
      <c r="J159" s="589">
        <v>2</v>
      </c>
      <c r="K159" s="589">
        <v>172</v>
      </c>
      <c r="L159" s="572"/>
      <c r="M159" s="572">
        <v>86</v>
      </c>
      <c r="N159" s="589">
        <v>1</v>
      </c>
      <c r="O159" s="589">
        <v>86</v>
      </c>
      <c r="P159" s="577"/>
      <c r="Q159" s="590">
        <v>86</v>
      </c>
    </row>
    <row r="160" spans="1:17" ht="14.4" customHeight="1" x14ac:dyDescent="0.3">
      <c r="A160" s="571" t="s">
        <v>2132</v>
      </c>
      <c r="B160" s="572" t="s">
        <v>2169</v>
      </c>
      <c r="C160" s="572" t="s">
        <v>773</v>
      </c>
      <c r="D160" s="572" t="s">
        <v>2298</v>
      </c>
      <c r="E160" s="572" t="s">
        <v>2299</v>
      </c>
      <c r="F160" s="589"/>
      <c r="G160" s="589"/>
      <c r="H160" s="572"/>
      <c r="I160" s="572"/>
      <c r="J160" s="589">
        <v>3</v>
      </c>
      <c r="K160" s="589">
        <v>1701</v>
      </c>
      <c r="L160" s="572"/>
      <c r="M160" s="572">
        <v>567</v>
      </c>
      <c r="N160" s="589"/>
      <c r="O160" s="589"/>
      <c r="P160" s="577"/>
      <c r="Q160" s="590"/>
    </row>
    <row r="161" spans="1:17" ht="14.4" customHeight="1" x14ac:dyDescent="0.3">
      <c r="A161" s="571" t="s">
        <v>2132</v>
      </c>
      <c r="B161" s="572" t="s">
        <v>2169</v>
      </c>
      <c r="C161" s="572" t="s">
        <v>773</v>
      </c>
      <c r="D161" s="572" t="s">
        <v>2300</v>
      </c>
      <c r="E161" s="572" t="s">
        <v>2301</v>
      </c>
      <c r="F161" s="589"/>
      <c r="G161" s="589"/>
      <c r="H161" s="572"/>
      <c r="I161" s="572"/>
      <c r="J161" s="589">
        <v>2</v>
      </c>
      <c r="K161" s="589">
        <v>862</v>
      </c>
      <c r="L161" s="572"/>
      <c r="M161" s="572">
        <v>431</v>
      </c>
      <c r="N161" s="589">
        <v>3</v>
      </c>
      <c r="O161" s="589">
        <v>1305</v>
      </c>
      <c r="P161" s="577"/>
      <c r="Q161" s="590">
        <v>435</v>
      </c>
    </row>
    <row r="162" spans="1:17" ht="14.4" customHeight="1" x14ac:dyDescent="0.3">
      <c r="A162" s="571" t="s">
        <v>2132</v>
      </c>
      <c r="B162" s="572" t="s">
        <v>2169</v>
      </c>
      <c r="C162" s="572" t="s">
        <v>773</v>
      </c>
      <c r="D162" s="572" t="s">
        <v>2234</v>
      </c>
      <c r="E162" s="572" t="s">
        <v>2235</v>
      </c>
      <c r="F162" s="589"/>
      <c r="G162" s="589"/>
      <c r="H162" s="572"/>
      <c r="I162" s="572"/>
      <c r="J162" s="589">
        <v>1</v>
      </c>
      <c r="K162" s="589">
        <v>694</v>
      </c>
      <c r="L162" s="572"/>
      <c r="M162" s="572">
        <v>694</v>
      </c>
      <c r="N162" s="589"/>
      <c r="O162" s="589"/>
      <c r="P162" s="577"/>
      <c r="Q162" s="590"/>
    </row>
    <row r="163" spans="1:17" ht="14.4" customHeight="1" x14ac:dyDescent="0.3">
      <c r="A163" s="571" t="s">
        <v>2132</v>
      </c>
      <c r="B163" s="572" t="s">
        <v>2169</v>
      </c>
      <c r="C163" s="572" t="s">
        <v>773</v>
      </c>
      <c r="D163" s="572" t="s">
        <v>2236</v>
      </c>
      <c r="E163" s="572" t="s">
        <v>2237</v>
      </c>
      <c r="F163" s="589"/>
      <c r="G163" s="589"/>
      <c r="H163" s="572"/>
      <c r="I163" s="572"/>
      <c r="J163" s="589">
        <v>10</v>
      </c>
      <c r="K163" s="589">
        <v>10430</v>
      </c>
      <c r="L163" s="572"/>
      <c r="M163" s="572">
        <v>1043</v>
      </c>
      <c r="N163" s="589">
        <v>8</v>
      </c>
      <c r="O163" s="589">
        <v>8374</v>
      </c>
      <c r="P163" s="577"/>
      <c r="Q163" s="590">
        <v>1046.75</v>
      </c>
    </row>
    <row r="164" spans="1:17" ht="14.4" customHeight="1" x14ac:dyDescent="0.3">
      <c r="A164" s="571" t="s">
        <v>2132</v>
      </c>
      <c r="B164" s="572" t="s">
        <v>2169</v>
      </c>
      <c r="C164" s="572" t="s">
        <v>773</v>
      </c>
      <c r="D164" s="572" t="s">
        <v>2302</v>
      </c>
      <c r="E164" s="572" t="s">
        <v>2303</v>
      </c>
      <c r="F164" s="589"/>
      <c r="G164" s="589"/>
      <c r="H164" s="572"/>
      <c r="I164" s="572"/>
      <c r="J164" s="589">
        <v>2</v>
      </c>
      <c r="K164" s="589">
        <v>112</v>
      </c>
      <c r="L164" s="572"/>
      <c r="M164" s="572">
        <v>56</v>
      </c>
      <c r="N164" s="589">
        <v>1</v>
      </c>
      <c r="O164" s="589">
        <v>57</v>
      </c>
      <c r="P164" s="577"/>
      <c r="Q164" s="590">
        <v>57</v>
      </c>
    </row>
    <row r="165" spans="1:17" ht="14.4" customHeight="1" x14ac:dyDescent="0.3">
      <c r="A165" s="571" t="s">
        <v>2132</v>
      </c>
      <c r="B165" s="572" t="s">
        <v>2169</v>
      </c>
      <c r="C165" s="572" t="s">
        <v>773</v>
      </c>
      <c r="D165" s="572" t="s">
        <v>2240</v>
      </c>
      <c r="E165" s="572" t="s">
        <v>2241</v>
      </c>
      <c r="F165" s="589"/>
      <c r="G165" s="589"/>
      <c r="H165" s="572"/>
      <c r="I165" s="572"/>
      <c r="J165" s="589">
        <v>15</v>
      </c>
      <c r="K165" s="589">
        <v>10260</v>
      </c>
      <c r="L165" s="572"/>
      <c r="M165" s="572">
        <v>684</v>
      </c>
      <c r="N165" s="589">
        <v>10</v>
      </c>
      <c r="O165" s="589">
        <v>6880</v>
      </c>
      <c r="P165" s="577"/>
      <c r="Q165" s="590">
        <v>688</v>
      </c>
    </row>
    <row r="166" spans="1:17" ht="14.4" customHeight="1" x14ac:dyDescent="0.3">
      <c r="A166" s="571" t="s">
        <v>2132</v>
      </c>
      <c r="B166" s="572" t="s">
        <v>2169</v>
      </c>
      <c r="C166" s="572" t="s">
        <v>773</v>
      </c>
      <c r="D166" s="572" t="s">
        <v>2242</v>
      </c>
      <c r="E166" s="572" t="s">
        <v>2243</v>
      </c>
      <c r="F166" s="589"/>
      <c r="G166" s="589"/>
      <c r="H166" s="572"/>
      <c r="I166" s="572"/>
      <c r="J166" s="589">
        <v>11</v>
      </c>
      <c r="K166" s="589">
        <v>1947</v>
      </c>
      <c r="L166" s="572"/>
      <c r="M166" s="572">
        <v>177</v>
      </c>
      <c r="N166" s="589">
        <v>1</v>
      </c>
      <c r="O166" s="589">
        <v>178</v>
      </c>
      <c r="P166" s="577"/>
      <c r="Q166" s="590">
        <v>178</v>
      </c>
    </row>
    <row r="167" spans="1:17" ht="14.4" customHeight="1" x14ac:dyDescent="0.3">
      <c r="A167" s="571" t="s">
        <v>2132</v>
      </c>
      <c r="B167" s="572" t="s">
        <v>2169</v>
      </c>
      <c r="C167" s="572" t="s">
        <v>773</v>
      </c>
      <c r="D167" s="572" t="s">
        <v>2304</v>
      </c>
      <c r="E167" s="572" t="s">
        <v>2305</v>
      </c>
      <c r="F167" s="589"/>
      <c r="G167" s="589"/>
      <c r="H167" s="572"/>
      <c r="I167" s="572"/>
      <c r="J167" s="589">
        <v>1</v>
      </c>
      <c r="K167" s="589">
        <v>628</v>
      </c>
      <c r="L167" s="572"/>
      <c r="M167" s="572">
        <v>628</v>
      </c>
      <c r="N167" s="589"/>
      <c r="O167" s="589"/>
      <c r="P167" s="577"/>
      <c r="Q167" s="590"/>
    </row>
    <row r="168" spans="1:17" ht="14.4" customHeight="1" x14ac:dyDescent="0.3">
      <c r="A168" s="571" t="s">
        <v>2132</v>
      </c>
      <c r="B168" s="572" t="s">
        <v>2169</v>
      </c>
      <c r="C168" s="572" t="s">
        <v>773</v>
      </c>
      <c r="D168" s="572" t="s">
        <v>2244</v>
      </c>
      <c r="E168" s="572" t="s">
        <v>2245</v>
      </c>
      <c r="F168" s="589"/>
      <c r="G168" s="589"/>
      <c r="H168" s="572"/>
      <c r="I168" s="572"/>
      <c r="J168" s="589">
        <v>7</v>
      </c>
      <c r="K168" s="589">
        <v>833</v>
      </c>
      <c r="L168" s="572"/>
      <c r="M168" s="572">
        <v>119</v>
      </c>
      <c r="N168" s="589">
        <v>11</v>
      </c>
      <c r="O168" s="589">
        <v>1323</v>
      </c>
      <c r="P168" s="577"/>
      <c r="Q168" s="590">
        <v>120.27272727272727</v>
      </c>
    </row>
    <row r="169" spans="1:17" ht="14.4" customHeight="1" x14ac:dyDescent="0.3">
      <c r="A169" s="571" t="s">
        <v>2132</v>
      </c>
      <c r="B169" s="572" t="s">
        <v>2169</v>
      </c>
      <c r="C169" s="572" t="s">
        <v>773</v>
      </c>
      <c r="D169" s="572" t="s">
        <v>2246</v>
      </c>
      <c r="E169" s="572" t="s">
        <v>2247</v>
      </c>
      <c r="F169" s="589"/>
      <c r="G169" s="589"/>
      <c r="H169" s="572"/>
      <c r="I169" s="572"/>
      <c r="J169" s="589">
        <v>7</v>
      </c>
      <c r="K169" s="589">
        <v>2457</v>
      </c>
      <c r="L169" s="572"/>
      <c r="M169" s="572">
        <v>351</v>
      </c>
      <c r="N169" s="589">
        <v>19</v>
      </c>
      <c r="O169" s="589">
        <v>6745</v>
      </c>
      <c r="P169" s="577"/>
      <c r="Q169" s="590">
        <v>355</v>
      </c>
    </row>
    <row r="170" spans="1:17" ht="14.4" customHeight="1" x14ac:dyDescent="0.3">
      <c r="A170" s="571" t="s">
        <v>2132</v>
      </c>
      <c r="B170" s="572" t="s">
        <v>2169</v>
      </c>
      <c r="C170" s="572" t="s">
        <v>773</v>
      </c>
      <c r="D170" s="572" t="s">
        <v>2306</v>
      </c>
      <c r="E170" s="572" t="s">
        <v>2307</v>
      </c>
      <c r="F170" s="589"/>
      <c r="G170" s="589"/>
      <c r="H170" s="572"/>
      <c r="I170" s="572"/>
      <c r="J170" s="589">
        <v>1</v>
      </c>
      <c r="K170" s="589">
        <v>480</v>
      </c>
      <c r="L170" s="572"/>
      <c r="M170" s="572">
        <v>480</v>
      </c>
      <c r="N170" s="589"/>
      <c r="O170" s="589"/>
      <c r="P170" s="577"/>
      <c r="Q170" s="590"/>
    </row>
    <row r="171" spans="1:17" ht="14.4" customHeight="1" x14ac:dyDescent="0.3">
      <c r="A171" s="571" t="s">
        <v>2132</v>
      </c>
      <c r="B171" s="572" t="s">
        <v>2169</v>
      </c>
      <c r="C171" s="572" t="s">
        <v>773</v>
      </c>
      <c r="D171" s="572" t="s">
        <v>2250</v>
      </c>
      <c r="E171" s="572" t="s">
        <v>2251</v>
      </c>
      <c r="F171" s="589"/>
      <c r="G171" s="589"/>
      <c r="H171" s="572"/>
      <c r="I171" s="572"/>
      <c r="J171" s="589">
        <v>2</v>
      </c>
      <c r="K171" s="589">
        <v>3152</v>
      </c>
      <c r="L171" s="572"/>
      <c r="M171" s="572">
        <v>1576</v>
      </c>
      <c r="N171" s="589">
        <v>3</v>
      </c>
      <c r="O171" s="589">
        <v>4776</v>
      </c>
      <c r="P171" s="577"/>
      <c r="Q171" s="590">
        <v>1592</v>
      </c>
    </row>
    <row r="172" spans="1:17" ht="14.4" customHeight="1" x14ac:dyDescent="0.3">
      <c r="A172" s="571" t="s">
        <v>2132</v>
      </c>
      <c r="B172" s="572" t="s">
        <v>2169</v>
      </c>
      <c r="C172" s="572" t="s">
        <v>773</v>
      </c>
      <c r="D172" s="572" t="s">
        <v>2252</v>
      </c>
      <c r="E172" s="572" t="s">
        <v>2253</v>
      </c>
      <c r="F172" s="589"/>
      <c r="G172" s="589"/>
      <c r="H172" s="572"/>
      <c r="I172" s="572"/>
      <c r="J172" s="589">
        <v>2</v>
      </c>
      <c r="K172" s="589">
        <v>228</v>
      </c>
      <c r="L172" s="572"/>
      <c r="M172" s="572">
        <v>114</v>
      </c>
      <c r="N172" s="589">
        <v>1</v>
      </c>
      <c r="O172" s="589">
        <v>116</v>
      </c>
      <c r="P172" s="577"/>
      <c r="Q172" s="590">
        <v>116</v>
      </c>
    </row>
    <row r="173" spans="1:17" ht="14.4" customHeight="1" x14ac:dyDescent="0.3">
      <c r="A173" s="571" t="s">
        <v>2132</v>
      </c>
      <c r="B173" s="572" t="s">
        <v>2169</v>
      </c>
      <c r="C173" s="572" t="s">
        <v>773</v>
      </c>
      <c r="D173" s="572" t="s">
        <v>2254</v>
      </c>
      <c r="E173" s="572" t="s">
        <v>2255</v>
      </c>
      <c r="F173" s="589"/>
      <c r="G173" s="589"/>
      <c r="H173" s="572"/>
      <c r="I173" s="572"/>
      <c r="J173" s="589">
        <v>8</v>
      </c>
      <c r="K173" s="589">
        <v>1600</v>
      </c>
      <c r="L173" s="572"/>
      <c r="M173" s="572">
        <v>200</v>
      </c>
      <c r="N173" s="589">
        <v>3</v>
      </c>
      <c r="O173" s="589">
        <v>601</v>
      </c>
      <c r="P173" s="577"/>
      <c r="Q173" s="590">
        <v>200.33333333333334</v>
      </c>
    </row>
    <row r="174" spans="1:17" ht="14.4" customHeight="1" x14ac:dyDescent="0.3">
      <c r="A174" s="571" t="s">
        <v>2132</v>
      </c>
      <c r="B174" s="572" t="s">
        <v>2169</v>
      </c>
      <c r="C174" s="572" t="s">
        <v>773</v>
      </c>
      <c r="D174" s="572" t="s">
        <v>2256</v>
      </c>
      <c r="E174" s="572" t="s">
        <v>2257</v>
      </c>
      <c r="F174" s="589"/>
      <c r="G174" s="589"/>
      <c r="H174" s="572"/>
      <c r="I174" s="572"/>
      <c r="J174" s="589">
        <v>27</v>
      </c>
      <c r="K174" s="589">
        <v>6507</v>
      </c>
      <c r="L174" s="572"/>
      <c r="M174" s="572">
        <v>241</v>
      </c>
      <c r="N174" s="589">
        <v>30</v>
      </c>
      <c r="O174" s="589">
        <v>7254</v>
      </c>
      <c r="P174" s="577"/>
      <c r="Q174" s="590">
        <v>241.8</v>
      </c>
    </row>
    <row r="175" spans="1:17" ht="14.4" customHeight="1" x14ac:dyDescent="0.3">
      <c r="A175" s="571" t="s">
        <v>2132</v>
      </c>
      <c r="B175" s="572" t="s">
        <v>2169</v>
      </c>
      <c r="C175" s="572" t="s">
        <v>773</v>
      </c>
      <c r="D175" s="572" t="s">
        <v>2258</v>
      </c>
      <c r="E175" s="572" t="s">
        <v>2259</v>
      </c>
      <c r="F175" s="589"/>
      <c r="G175" s="589"/>
      <c r="H175" s="572"/>
      <c r="I175" s="572"/>
      <c r="J175" s="589"/>
      <c r="K175" s="589"/>
      <c r="L175" s="572"/>
      <c r="M175" s="572"/>
      <c r="N175" s="589">
        <v>3</v>
      </c>
      <c r="O175" s="589">
        <v>10575</v>
      </c>
      <c r="P175" s="577"/>
      <c r="Q175" s="590">
        <v>3525</v>
      </c>
    </row>
    <row r="176" spans="1:17" ht="14.4" customHeight="1" x14ac:dyDescent="0.3">
      <c r="A176" s="571" t="s">
        <v>2132</v>
      </c>
      <c r="B176" s="572" t="s">
        <v>2169</v>
      </c>
      <c r="C176" s="572" t="s">
        <v>773</v>
      </c>
      <c r="D176" s="572" t="s">
        <v>2308</v>
      </c>
      <c r="E176" s="572" t="s">
        <v>2309</v>
      </c>
      <c r="F176" s="589"/>
      <c r="G176" s="589"/>
      <c r="H176" s="572"/>
      <c r="I176" s="572"/>
      <c r="J176" s="589"/>
      <c r="K176" s="589"/>
      <c r="L176" s="572"/>
      <c r="M176" s="572"/>
      <c r="N176" s="589">
        <v>3</v>
      </c>
      <c r="O176" s="589">
        <v>4989</v>
      </c>
      <c r="P176" s="577"/>
      <c r="Q176" s="590">
        <v>1663</v>
      </c>
    </row>
    <row r="177" spans="1:17" ht="14.4" customHeight="1" x14ac:dyDescent="0.3">
      <c r="A177" s="571" t="s">
        <v>2132</v>
      </c>
      <c r="B177" s="572" t="s">
        <v>2169</v>
      </c>
      <c r="C177" s="572" t="s">
        <v>773</v>
      </c>
      <c r="D177" s="572" t="s">
        <v>2262</v>
      </c>
      <c r="E177" s="572" t="s">
        <v>2263</v>
      </c>
      <c r="F177" s="589"/>
      <c r="G177" s="589"/>
      <c r="H177" s="572"/>
      <c r="I177" s="572"/>
      <c r="J177" s="589">
        <v>1</v>
      </c>
      <c r="K177" s="589">
        <v>851</v>
      </c>
      <c r="L177" s="572"/>
      <c r="M177" s="572">
        <v>851</v>
      </c>
      <c r="N177" s="589">
        <v>2</v>
      </c>
      <c r="O177" s="589">
        <v>1718</v>
      </c>
      <c r="P177" s="577"/>
      <c r="Q177" s="590">
        <v>859</v>
      </c>
    </row>
    <row r="178" spans="1:17" ht="14.4" customHeight="1" x14ac:dyDescent="0.3">
      <c r="A178" s="571" t="s">
        <v>2132</v>
      </c>
      <c r="B178" s="572" t="s">
        <v>2169</v>
      </c>
      <c r="C178" s="572" t="s">
        <v>773</v>
      </c>
      <c r="D178" s="572" t="s">
        <v>2266</v>
      </c>
      <c r="E178" s="572" t="s">
        <v>2267</v>
      </c>
      <c r="F178" s="589"/>
      <c r="G178" s="589"/>
      <c r="H178" s="572"/>
      <c r="I178" s="572"/>
      <c r="J178" s="589"/>
      <c r="K178" s="589"/>
      <c r="L178" s="572"/>
      <c r="M178" s="572"/>
      <c r="N178" s="589">
        <v>1</v>
      </c>
      <c r="O178" s="589">
        <v>316</v>
      </c>
      <c r="P178" s="577"/>
      <c r="Q178" s="590">
        <v>316</v>
      </c>
    </row>
    <row r="179" spans="1:17" ht="14.4" customHeight="1" x14ac:dyDescent="0.3">
      <c r="A179" s="571" t="s">
        <v>2132</v>
      </c>
      <c r="B179" s="572" t="s">
        <v>2169</v>
      </c>
      <c r="C179" s="572" t="s">
        <v>773</v>
      </c>
      <c r="D179" s="572" t="s">
        <v>2268</v>
      </c>
      <c r="E179" s="572" t="s">
        <v>2269</v>
      </c>
      <c r="F179" s="589"/>
      <c r="G179" s="589"/>
      <c r="H179" s="572"/>
      <c r="I179" s="572"/>
      <c r="J179" s="589">
        <v>1</v>
      </c>
      <c r="K179" s="589">
        <v>994</v>
      </c>
      <c r="L179" s="572"/>
      <c r="M179" s="572">
        <v>994</v>
      </c>
      <c r="N179" s="589">
        <v>1</v>
      </c>
      <c r="O179" s="589">
        <v>1004</v>
      </c>
      <c r="P179" s="577"/>
      <c r="Q179" s="590">
        <v>1004</v>
      </c>
    </row>
    <row r="180" spans="1:17" ht="14.4" customHeight="1" x14ac:dyDescent="0.3">
      <c r="A180" s="571" t="s">
        <v>2132</v>
      </c>
      <c r="B180" s="572" t="s">
        <v>2169</v>
      </c>
      <c r="C180" s="572" t="s">
        <v>773</v>
      </c>
      <c r="D180" s="572" t="s">
        <v>2270</v>
      </c>
      <c r="E180" s="572" t="s">
        <v>2271</v>
      </c>
      <c r="F180" s="589"/>
      <c r="G180" s="589"/>
      <c r="H180" s="572"/>
      <c r="I180" s="572"/>
      <c r="J180" s="589">
        <v>42</v>
      </c>
      <c r="K180" s="589">
        <v>33936</v>
      </c>
      <c r="L180" s="572"/>
      <c r="M180" s="572">
        <v>808</v>
      </c>
      <c r="N180" s="589">
        <v>33</v>
      </c>
      <c r="O180" s="589">
        <v>26794</v>
      </c>
      <c r="P180" s="577"/>
      <c r="Q180" s="590">
        <v>811.93939393939399</v>
      </c>
    </row>
    <row r="181" spans="1:17" ht="14.4" customHeight="1" x14ac:dyDescent="0.3">
      <c r="A181" s="571" t="s">
        <v>2132</v>
      </c>
      <c r="B181" s="572" t="s">
        <v>2169</v>
      </c>
      <c r="C181" s="572" t="s">
        <v>773</v>
      </c>
      <c r="D181" s="572" t="s">
        <v>2272</v>
      </c>
      <c r="E181" s="572" t="s">
        <v>2273</v>
      </c>
      <c r="F181" s="589"/>
      <c r="G181" s="589"/>
      <c r="H181" s="572"/>
      <c r="I181" s="572"/>
      <c r="J181" s="589">
        <v>5</v>
      </c>
      <c r="K181" s="589">
        <v>4270</v>
      </c>
      <c r="L181" s="572"/>
      <c r="M181" s="572">
        <v>854</v>
      </c>
      <c r="N181" s="589">
        <v>3</v>
      </c>
      <c r="O181" s="589">
        <v>2574</v>
      </c>
      <c r="P181" s="577"/>
      <c r="Q181" s="590">
        <v>858</v>
      </c>
    </row>
    <row r="182" spans="1:17" ht="14.4" customHeight="1" x14ac:dyDescent="0.3">
      <c r="A182" s="571" t="s">
        <v>2132</v>
      </c>
      <c r="B182" s="572" t="s">
        <v>2169</v>
      </c>
      <c r="C182" s="572" t="s">
        <v>773</v>
      </c>
      <c r="D182" s="572" t="s">
        <v>2310</v>
      </c>
      <c r="E182" s="572" t="s">
        <v>2311</v>
      </c>
      <c r="F182" s="589"/>
      <c r="G182" s="589"/>
      <c r="H182" s="572"/>
      <c r="I182" s="572"/>
      <c r="J182" s="589">
        <v>13</v>
      </c>
      <c r="K182" s="589">
        <v>15002</v>
      </c>
      <c r="L182" s="572"/>
      <c r="M182" s="572">
        <v>1154</v>
      </c>
      <c r="N182" s="589">
        <v>4</v>
      </c>
      <c r="O182" s="589">
        <v>4648</v>
      </c>
      <c r="P182" s="577"/>
      <c r="Q182" s="590">
        <v>1162</v>
      </c>
    </row>
    <row r="183" spans="1:17" ht="14.4" customHeight="1" x14ac:dyDescent="0.3">
      <c r="A183" s="571" t="s">
        <v>2132</v>
      </c>
      <c r="B183" s="572" t="s">
        <v>2169</v>
      </c>
      <c r="C183" s="572" t="s">
        <v>773</v>
      </c>
      <c r="D183" s="572" t="s">
        <v>2312</v>
      </c>
      <c r="E183" s="572" t="s">
        <v>2313</v>
      </c>
      <c r="F183" s="589"/>
      <c r="G183" s="589"/>
      <c r="H183" s="572"/>
      <c r="I183" s="572"/>
      <c r="J183" s="589">
        <v>12</v>
      </c>
      <c r="K183" s="589">
        <v>768</v>
      </c>
      <c r="L183" s="572"/>
      <c r="M183" s="572">
        <v>64</v>
      </c>
      <c r="N183" s="589">
        <v>2</v>
      </c>
      <c r="O183" s="589">
        <v>130</v>
      </c>
      <c r="P183" s="577"/>
      <c r="Q183" s="590">
        <v>65</v>
      </c>
    </row>
    <row r="184" spans="1:17" ht="14.4" customHeight="1" x14ac:dyDescent="0.3">
      <c r="A184" s="571" t="s">
        <v>2132</v>
      </c>
      <c r="B184" s="572" t="s">
        <v>2169</v>
      </c>
      <c r="C184" s="572" t="s">
        <v>773</v>
      </c>
      <c r="D184" s="572" t="s">
        <v>2314</v>
      </c>
      <c r="E184" s="572" t="s">
        <v>2315</v>
      </c>
      <c r="F184" s="589"/>
      <c r="G184" s="589"/>
      <c r="H184" s="572"/>
      <c r="I184" s="572"/>
      <c r="J184" s="589">
        <v>4</v>
      </c>
      <c r="K184" s="589">
        <v>296</v>
      </c>
      <c r="L184" s="572"/>
      <c r="M184" s="572">
        <v>74</v>
      </c>
      <c r="N184" s="589"/>
      <c r="O184" s="589"/>
      <c r="P184" s="577"/>
      <c r="Q184" s="590"/>
    </row>
    <row r="185" spans="1:17" ht="14.4" customHeight="1" x14ac:dyDescent="0.3">
      <c r="A185" s="571" t="s">
        <v>2132</v>
      </c>
      <c r="B185" s="572" t="s">
        <v>2169</v>
      </c>
      <c r="C185" s="572" t="s">
        <v>773</v>
      </c>
      <c r="D185" s="572" t="s">
        <v>2278</v>
      </c>
      <c r="E185" s="572" t="s">
        <v>2279</v>
      </c>
      <c r="F185" s="589"/>
      <c r="G185" s="589"/>
      <c r="H185" s="572"/>
      <c r="I185" s="572"/>
      <c r="J185" s="589">
        <v>1</v>
      </c>
      <c r="K185" s="589">
        <v>1017</v>
      </c>
      <c r="L185" s="572"/>
      <c r="M185" s="572">
        <v>1017</v>
      </c>
      <c r="N185" s="589"/>
      <c r="O185" s="589"/>
      <c r="P185" s="577"/>
      <c r="Q185" s="590"/>
    </row>
    <row r="186" spans="1:17" ht="14.4" customHeight="1" x14ac:dyDescent="0.3">
      <c r="A186" s="571" t="s">
        <v>2132</v>
      </c>
      <c r="B186" s="572" t="s">
        <v>2169</v>
      </c>
      <c r="C186" s="572" t="s">
        <v>773</v>
      </c>
      <c r="D186" s="572" t="s">
        <v>2316</v>
      </c>
      <c r="E186" s="572" t="s">
        <v>2317</v>
      </c>
      <c r="F186" s="589"/>
      <c r="G186" s="589"/>
      <c r="H186" s="572"/>
      <c r="I186" s="572"/>
      <c r="J186" s="589">
        <v>1</v>
      </c>
      <c r="K186" s="589">
        <v>949</v>
      </c>
      <c r="L186" s="572"/>
      <c r="M186" s="572">
        <v>949</v>
      </c>
      <c r="N186" s="589"/>
      <c r="O186" s="589"/>
      <c r="P186" s="577"/>
      <c r="Q186" s="590"/>
    </row>
    <row r="187" spans="1:17" ht="14.4" customHeight="1" x14ac:dyDescent="0.3">
      <c r="A187" s="571" t="s">
        <v>2132</v>
      </c>
      <c r="B187" s="572" t="s">
        <v>2169</v>
      </c>
      <c r="C187" s="572" t="s">
        <v>2128</v>
      </c>
      <c r="D187" s="572" t="s">
        <v>2174</v>
      </c>
      <c r="E187" s="572" t="s">
        <v>2175</v>
      </c>
      <c r="F187" s="589">
        <v>44</v>
      </c>
      <c r="G187" s="589">
        <v>5764</v>
      </c>
      <c r="H187" s="572">
        <v>1</v>
      </c>
      <c r="I187" s="572">
        <v>131</v>
      </c>
      <c r="J187" s="589"/>
      <c r="K187" s="589"/>
      <c r="L187" s="572"/>
      <c r="M187" s="572"/>
      <c r="N187" s="589"/>
      <c r="O187" s="589"/>
      <c r="P187" s="577"/>
      <c r="Q187" s="590"/>
    </row>
    <row r="188" spans="1:17" ht="14.4" customHeight="1" x14ac:dyDescent="0.3">
      <c r="A188" s="571" t="s">
        <v>2132</v>
      </c>
      <c r="B188" s="572" t="s">
        <v>2169</v>
      </c>
      <c r="C188" s="572" t="s">
        <v>2128</v>
      </c>
      <c r="D188" s="572" t="s">
        <v>2176</v>
      </c>
      <c r="E188" s="572" t="s">
        <v>2177</v>
      </c>
      <c r="F188" s="589">
        <v>94</v>
      </c>
      <c r="G188" s="589">
        <v>3196</v>
      </c>
      <c r="H188" s="572">
        <v>1</v>
      </c>
      <c r="I188" s="572">
        <v>34</v>
      </c>
      <c r="J188" s="589"/>
      <c r="K188" s="589"/>
      <c r="L188" s="572"/>
      <c r="M188" s="572"/>
      <c r="N188" s="589"/>
      <c r="O188" s="589"/>
      <c r="P188" s="577"/>
      <c r="Q188" s="590"/>
    </row>
    <row r="189" spans="1:17" ht="14.4" customHeight="1" x14ac:dyDescent="0.3">
      <c r="A189" s="571" t="s">
        <v>2132</v>
      </c>
      <c r="B189" s="572" t="s">
        <v>2169</v>
      </c>
      <c r="C189" s="572" t="s">
        <v>2128</v>
      </c>
      <c r="D189" s="572" t="s">
        <v>2180</v>
      </c>
      <c r="E189" s="572" t="s">
        <v>2181</v>
      </c>
      <c r="F189" s="589">
        <v>1</v>
      </c>
      <c r="G189" s="589">
        <v>5</v>
      </c>
      <c r="H189" s="572">
        <v>1</v>
      </c>
      <c r="I189" s="572">
        <v>5</v>
      </c>
      <c r="J189" s="589"/>
      <c r="K189" s="589"/>
      <c r="L189" s="572"/>
      <c r="M189" s="572"/>
      <c r="N189" s="589"/>
      <c r="O189" s="589"/>
      <c r="P189" s="577"/>
      <c r="Q189" s="590"/>
    </row>
    <row r="190" spans="1:17" ht="14.4" customHeight="1" x14ac:dyDescent="0.3">
      <c r="A190" s="571" t="s">
        <v>2132</v>
      </c>
      <c r="B190" s="572" t="s">
        <v>2169</v>
      </c>
      <c r="C190" s="572" t="s">
        <v>2128</v>
      </c>
      <c r="D190" s="572" t="s">
        <v>2182</v>
      </c>
      <c r="E190" s="572" t="s">
        <v>2183</v>
      </c>
      <c r="F190" s="589">
        <v>14</v>
      </c>
      <c r="G190" s="589">
        <v>8918</v>
      </c>
      <c r="H190" s="572">
        <v>1</v>
      </c>
      <c r="I190" s="572">
        <v>637</v>
      </c>
      <c r="J190" s="589"/>
      <c r="K190" s="589"/>
      <c r="L190" s="572"/>
      <c r="M190" s="572"/>
      <c r="N190" s="589"/>
      <c r="O190" s="589"/>
      <c r="P190" s="577"/>
      <c r="Q190" s="590"/>
    </row>
    <row r="191" spans="1:17" ht="14.4" customHeight="1" x14ac:dyDescent="0.3">
      <c r="A191" s="571" t="s">
        <v>2132</v>
      </c>
      <c r="B191" s="572" t="s">
        <v>2169</v>
      </c>
      <c r="C191" s="572" t="s">
        <v>2128</v>
      </c>
      <c r="D191" s="572" t="s">
        <v>2184</v>
      </c>
      <c r="E191" s="572" t="s">
        <v>2185</v>
      </c>
      <c r="F191" s="589">
        <v>1</v>
      </c>
      <c r="G191" s="589">
        <v>155</v>
      </c>
      <c r="H191" s="572">
        <v>1</v>
      </c>
      <c r="I191" s="572">
        <v>155</v>
      </c>
      <c r="J191" s="589"/>
      <c r="K191" s="589"/>
      <c r="L191" s="572"/>
      <c r="M191" s="572"/>
      <c r="N191" s="589"/>
      <c r="O191" s="589"/>
      <c r="P191" s="577"/>
      <c r="Q191" s="590"/>
    </row>
    <row r="192" spans="1:17" ht="14.4" customHeight="1" x14ac:dyDescent="0.3">
      <c r="A192" s="571" t="s">
        <v>2132</v>
      </c>
      <c r="B192" s="572" t="s">
        <v>2169</v>
      </c>
      <c r="C192" s="572" t="s">
        <v>2128</v>
      </c>
      <c r="D192" s="572" t="s">
        <v>2188</v>
      </c>
      <c r="E192" s="572" t="s">
        <v>2189</v>
      </c>
      <c r="F192" s="589">
        <v>54</v>
      </c>
      <c r="G192" s="589">
        <v>17928</v>
      </c>
      <c r="H192" s="572">
        <v>1</v>
      </c>
      <c r="I192" s="572">
        <v>332</v>
      </c>
      <c r="J192" s="589"/>
      <c r="K192" s="589"/>
      <c r="L192" s="572"/>
      <c r="M192" s="572"/>
      <c r="N192" s="589"/>
      <c r="O192" s="589"/>
      <c r="P192" s="577"/>
      <c r="Q192" s="590"/>
    </row>
    <row r="193" spans="1:17" ht="14.4" customHeight="1" x14ac:dyDescent="0.3">
      <c r="A193" s="571" t="s">
        <v>2132</v>
      </c>
      <c r="B193" s="572" t="s">
        <v>2169</v>
      </c>
      <c r="C193" s="572" t="s">
        <v>2128</v>
      </c>
      <c r="D193" s="572" t="s">
        <v>2190</v>
      </c>
      <c r="E193" s="572" t="s">
        <v>2191</v>
      </c>
      <c r="F193" s="589">
        <v>212</v>
      </c>
      <c r="G193" s="589">
        <v>35404</v>
      </c>
      <c r="H193" s="572">
        <v>1</v>
      </c>
      <c r="I193" s="572">
        <v>167</v>
      </c>
      <c r="J193" s="589"/>
      <c r="K193" s="589"/>
      <c r="L193" s="572"/>
      <c r="M193" s="572"/>
      <c r="N193" s="589"/>
      <c r="O193" s="589"/>
      <c r="P193" s="577"/>
      <c r="Q193" s="590"/>
    </row>
    <row r="194" spans="1:17" ht="14.4" customHeight="1" x14ac:dyDescent="0.3">
      <c r="A194" s="571" t="s">
        <v>2132</v>
      </c>
      <c r="B194" s="572" t="s">
        <v>2169</v>
      </c>
      <c r="C194" s="572" t="s">
        <v>2128</v>
      </c>
      <c r="D194" s="572" t="s">
        <v>2192</v>
      </c>
      <c r="E194" s="572" t="s">
        <v>2193</v>
      </c>
      <c r="F194" s="589">
        <v>1</v>
      </c>
      <c r="G194" s="589">
        <v>525</v>
      </c>
      <c r="H194" s="572">
        <v>1</v>
      </c>
      <c r="I194" s="572">
        <v>525</v>
      </c>
      <c r="J194" s="589"/>
      <c r="K194" s="589"/>
      <c r="L194" s="572"/>
      <c r="M194" s="572"/>
      <c r="N194" s="589"/>
      <c r="O194" s="589"/>
      <c r="P194" s="577"/>
      <c r="Q194" s="590"/>
    </row>
    <row r="195" spans="1:17" ht="14.4" customHeight="1" x14ac:dyDescent="0.3">
      <c r="A195" s="571" t="s">
        <v>2132</v>
      </c>
      <c r="B195" s="572" t="s">
        <v>2169</v>
      </c>
      <c r="C195" s="572" t="s">
        <v>2128</v>
      </c>
      <c r="D195" s="572" t="s">
        <v>2196</v>
      </c>
      <c r="E195" s="572" t="s">
        <v>2197</v>
      </c>
      <c r="F195" s="589">
        <v>19</v>
      </c>
      <c r="G195" s="589">
        <v>9101</v>
      </c>
      <c r="H195" s="572">
        <v>1</v>
      </c>
      <c r="I195" s="572">
        <v>479</v>
      </c>
      <c r="J195" s="589"/>
      <c r="K195" s="589"/>
      <c r="L195" s="572"/>
      <c r="M195" s="572"/>
      <c r="N195" s="589"/>
      <c r="O195" s="589"/>
      <c r="P195" s="577"/>
      <c r="Q195" s="590"/>
    </row>
    <row r="196" spans="1:17" ht="14.4" customHeight="1" x14ac:dyDescent="0.3">
      <c r="A196" s="571" t="s">
        <v>2132</v>
      </c>
      <c r="B196" s="572" t="s">
        <v>2169</v>
      </c>
      <c r="C196" s="572" t="s">
        <v>2128</v>
      </c>
      <c r="D196" s="572" t="s">
        <v>2198</v>
      </c>
      <c r="E196" s="572" t="s">
        <v>2199</v>
      </c>
      <c r="F196" s="589">
        <v>56</v>
      </c>
      <c r="G196" s="589">
        <v>36736</v>
      </c>
      <c r="H196" s="572">
        <v>1</v>
      </c>
      <c r="I196" s="572">
        <v>656</v>
      </c>
      <c r="J196" s="589"/>
      <c r="K196" s="589"/>
      <c r="L196" s="572"/>
      <c r="M196" s="572"/>
      <c r="N196" s="589"/>
      <c r="O196" s="589"/>
      <c r="P196" s="577"/>
      <c r="Q196" s="590"/>
    </row>
    <row r="197" spans="1:17" ht="14.4" customHeight="1" x14ac:dyDescent="0.3">
      <c r="A197" s="571" t="s">
        <v>2132</v>
      </c>
      <c r="B197" s="572" t="s">
        <v>2169</v>
      </c>
      <c r="C197" s="572" t="s">
        <v>2128</v>
      </c>
      <c r="D197" s="572" t="s">
        <v>2200</v>
      </c>
      <c r="E197" s="572" t="s">
        <v>2201</v>
      </c>
      <c r="F197" s="589">
        <v>13</v>
      </c>
      <c r="G197" s="589">
        <v>12961</v>
      </c>
      <c r="H197" s="572">
        <v>1</v>
      </c>
      <c r="I197" s="572">
        <v>997</v>
      </c>
      <c r="J197" s="589"/>
      <c r="K197" s="589"/>
      <c r="L197" s="572"/>
      <c r="M197" s="572"/>
      <c r="N197" s="589"/>
      <c r="O197" s="589"/>
      <c r="P197" s="577"/>
      <c r="Q197" s="590"/>
    </row>
    <row r="198" spans="1:17" ht="14.4" customHeight="1" x14ac:dyDescent="0.3">
      <c r="A198" s="571" t="s">
        <v>2132</v>
      </c>
      <c r="B198" s="572" t="s">
        <v>2169</v>
      </c>
      <c r="C198" s="572" t="s">
        <v>2128</v>
      </c>
      <c r="D198" s="572" t="s">
        <v>2206</v>
      </c>
      <c r="E198" s="572" t="s">
        <v>2207</v>
      </c>
      <c r="F198" s="589">
        <v>2</v>
      </c>
      <c r="G198" s="589">
        <v>2632</v>
      </c>
      <c r="H198" s="572">
        <v>1</v>
      </c>
      <c r="I198" s="572">
        <v>1316</v>
      </c>
      <c r="J198" s="589"/>
      <c r="K198" s="589"/>
      <c r="L198" s="572"/>
      <c r="M198" s="572"/>
      <c r="N198" s="589"/>
      <c r="O198" s="589"/>
      <c r="P198" s="577"/>
      <c r="Q198" s="590"/>
    </row>
    <row r="199" spans="1:17" ht="14.4" customHeight="1" x14ac:dyDescent="0.3">
      <c r="A199" s="571" t="s">
        <v>2132</v>
      </c>
      <c r="B199" s="572" t="s">
        <v>2169</v>
      </c>
      <c r="C199" s="572" t="s">
        <v>2128</v>
      </c>
      <c r="D199" s="572" t="s">
        <v>2293</v>
      </c>
      <c r="E199" s="572" t="s">
        <v>2294</v>
      </c>
      <c r="F199" s="589">
        <v>1</v>
      </c>
      <c r="G199" s="589">
        <v>0</v>
      </c>
      <c r="H199" s="572"/>
      <c r="I199" s="572">
        <v>0</v>
      </c>
      <c r="J199" s="589"/>
      <c r="K199" s="589"/>
      <c r="L199" s="572"/>
      <c r="M199" s="572"/>
      <c r="N199" s="589"/>
      <c r="O199" s="589"/>
      <c r="P199" s="577"/>
      <c r="Q199" s="590"/>
    </row>
    <row r="200" spans="1:17" ht="14.4" customHeight="1" x14ac:dyDescent="0.3">
      <c r="A200" s="571" t="s">
        <v>2132</v>
      </c>
      <c r="B200" s="572" t="s">
        <v>2169</v>
      </c>
      <c r="C200" s="572" t="s">
        <v>2128</v>
      </c>
      <c r="D200" s="572" t="s">
        <v>2216</v>
      </c>
      <c r="E200" s="572" t="s">
        <v>2217</v>
      </c>
      <c r="F200" s="589">
        <v>214</v>
      </c>
      <c r="G200" s="589">
        <v>0</v>
      </c>
      <c r="H200" s="572"/>
      <c r="I200" s="572">
        <v>0</v>
      </c>
      <c r="J200" s="589"/>
      <c r="K200" s="589"/>
      <c r="L200" s="572"/>
      <c r="M200" s="572"/>
      <c r="N200" s="589"/>
      <c r="O200" s="589"/>
      <c r="P200" s="577"/>
      <c r="Q200" s="590"/>
    </row>
    <row r="201" spans="1:17" ht="14.4" customHeight="1" x14ac:dyDescent="0.3">
      <c r="A201" s="571" t="s">
        <v>2132</v>
      </c>
      <c r="B201" s="572" t="s">
        <v>2169</v>
      </c>
      <c r="C201" s="572" t="s">
        <v>2128</v>
      </c>
      <c r="D201" s="572" t="s">
        <v>2220</v>
      </c>
      <c r="E201" s="572" t="s">
        <v>2221</v>
      </c>
      <c r="F201" s="589">
        <v>86</v>
      </c>
      <c r="G201" s="589">
        <v>6450</v>
      </c>
      <c r="H201" s="572">
        <v>1</v>
      </c>
      <c r="I201" s="572">
        <v>75</v>
      </c>
      <c r="J201" s="589"/>
      <c r="K201" s="589"/>
      <c r="L201" s="572"/>
      <c r="M201" s="572"/>
      <c r="N201" s="589"/>
      <c r="O201" s="589"/>
      <c r="P201" s="577"/>
      <c r="Q201" s="590"/>
    </row>
    <row r="202" spans="1:17" ht="14.4" customHeight="1" x14ac:dyDescent="0.3">
      <c r="A202" s="571" t="s">
        <v>2132</v>
      </c>
      <c r="B202" s="572" t="s">
        <v>2169</v>
      </c>
      <c r="C202" s="572" t="s">
        <v>2128</v>
      </c>
      <c r="D202" s="572" t="s">
        <v>2222</v>
      </c>
      <c r="E202" s="572" t="s">
        <v>2223</v>
      </c>
      <c r="F202" s="589">
        <v>3</v>
      </c>
      <c r="G202" s="589">
        <v>0</v>
      </c>
      <c r="H202" s="572"/>
      <c r="I202" s="572">
        <v>0</v>
      </c>
      <c r="J202" s="589"/>
      <c r="K202" s="589"/>
      <c r="L202" s="572"/>
      <c r="M202" s="572"/>
      <c r="N202" s="589"/>
      <c r="O202" s="589"/>
      <c r="P202" s="577"/>
      <c r="Q202" s="590"/>
    </row>
    <row r="203" spans="1:17" ht="14.4" customHeight="1" x14ac:dyDescent="0.3">
      <c r="A203" s="571" t="s">
        <v>2132</v>
      </c>
      <c r="B203" s="572" t="s">
        <v>2169</v>
      </c>
      <c r="C203" s="572" t="s">
        <v>2128</v>
      </c>
      <c r="D203" s="572" t="s">
        <v>2224</v>
      </c>
      <c r="E203" s="572" t="s">
        <v>2225</v>
      </c>
      <c r="F203" s="589">
        <v>27</v>
      </c>
      <c r="G203" s="589">
        <v>13014</v>
      </c>
      <c r="H203" s="572">
        <v>1</v>
      </c>
      <c r="I203" s="572">
        <v>482</v>
      </c>
      <c r="J203" s="589"/>
      <c r="K203" s="589"/>
      <c r="L203" s="572"/>
      <c r="M203" s="572"/>
      <c r="N203" s="589"/>
      <c r="O203" s="589"/>
      <c r="P203" s="577"/>
      <c r="Q203" s="590"/>
    </row>
    <row r="204" spans="1:17" ht="14.4" customHeight="1" x14ac:dyDescent="0.3">
      <c r="A204" s="571" t="s">
        <v>2132</v>
      </c>
      <c r="B204" s="572" t="s">
        <v>2169</v>
      </c>
      <c r="C204" s="572" t="s">
        <v>2128</v>
      </c>
      <c r="D204" s="572" t="s">
        <v>2228</v>
      </c>
      <c r="E204" s="572" t="s">
        <v>2229</v>
      </c>
      <c r="F204" s="589">
        <v>2</v>
      </c>
      <c r="G204" s="589">
        <v>400</v>
      </c>
      <c r="H204" s="572">
        <v>1</v>
      </c>
      <c r="I204" s="572">
        <v>200</v>
      </c>
      <c r="J204" s="589"/>
      <c r="K204" s="589"/>
      <c r="L204" s="572"/>
      <c r="M204" s="572"/>
      <c r="N204" s="589"/>
      <c r="O204" s="589"/>
      <c r="P204" s="577"/>
      <c r="Q204" s="590"/>
    </row>
    <row r="205" spans="1:17" ht="14.4" customHeight="1" x14ac:dyDescent="0.3">
      <c r="A205" s="571" t="s">
        <v>2132</v>
      </c>
      <c r="B205" s="572" t="s">
        <v>2169</v>
      </c>
      <c r="C205" s="572" t="s">
        <v>2128</v>
      </c>
      <c r="D205" s="572" t="s">
        <v>2232</v>
      </c>
      <c r="E205" s="572" t="s">
        <v>2233</v>
      </c>
      <c r="F205" s="589">
        <v>2</v>
      </c>
      <c r="G205" s="589">
        <v>172</v>
      </c>
      <c r="H205" s="572">
        <v>1</v>
      </c>
      <c r="I205" s="572">
        <v>86</v>
      </c>
      <c r="J205" s="589"/>
      <c r="K205" s="589"/>
      <c r="L205" s="572"/>
      <c r="M205" s="572"/>
      <c r="N205" s="589"/>
      <c r="O205" s="589"/>
      <c r="P205" s="577"/>
      <c r="Q205" s="590"/>
    </row>
    <row r="206" spans="1:17" ht="14.4" customHeight="1" x14ac:dyDescent="0.3">
      <c r="A206" s="571" t="s">
        <v>2132</v>
      </c>
      <c r="B206" s="572" t="s">
        <v>2169</v>
      </c>
      <c r="C206" s="572" t="s">
        <v>2128</v>
      </c>
      <c r="D206" s="572" t="s">
        <v>2298</v>
      </c>
      <c r="E206" s="572" t="s">
        <v>2299</v>
      </c>
      <c r="F206" s="589">
        <v>1</v>
      </c>
      <c r="G206" s="589">
        <v>564</v>
      </c>
      <c r="H206" s="572">
        <v>1</v>
      </c>
      <c r="I206" s="572">
        <v>564</v>
      </c>
      <c r="J206" s="589"/>
      <c r="K206" s="589"/>
      <c r="L206" s="572"/>
      <c r="M206" s="572"/>
      <c r="N206" s="589"/>
      <c r="O206" s="589"/>
      <c r="P206" s="577"/>
      <c r="Q206" s="590"/>
    </row>
    <row r="207" spans="1:17" ht="14.4" customHeight="1" x14ac:dyDescent="0.3">
      <c r="A207" s="571" t="s">
        <v>2132</v>
      </c>
      <c r="B207" s="572" t="s">
        <v>2169</v>
      </c>
      <c r="C207" s="572" t="s">
        <v>2128</v>
      </c>
      <c r="D207" s="572" t="s">
        <v>2234</v>
      </c>
      <c r="E207" s="572" t="s">
        <v>2235</v>
      </c>
      <c r="F207" s="589">
        <v>1</v>
      </c>
      <c r="G207" s="589">
        <v>690</v>
      </c>
      <c r="H207" s="572">
        <v>1</v>
      </c>
      <c r="I207" s="572">
        <v>690</v>
      </c>
      <c r="J207" s="589"/>
      <c r="K207" s="589"/>
      <c r="L207" s="572"/>
      <c r="M207" s="572"/>
      <c r="N207" s="589"/>
      <c r="O207" s="589"/>
      <c r="P207" s="577"/>
      <c r="Q207" s="590"/>
    </row>
    <row r="208" spans="1:17" ht="14.4" customHeight="1" x14ac:dyDescent="0.3">
      <c r="A208" s="571" t="s">
        <v>2132</v>
      </c>
      <c r="B208" s="572" t="s">
        <v>2169</v>
      </c>
      <c r="C208" s="572" t="s">
        <v>2128</v>
      </c>
      <c r="D208" s="572" t="s">
        <v>2236</v>
      </c>
      <c r="E208" s="572" t="s">
        <v>2237</v>
      </c>
      <c r="F208" s="589">
        <v>14</v>
      </c>
      <c r="G208" s="589">
        <v>14560</v>
      </c>
      <c r="H208" s="572">
        <v>1</v>
      </c>
      <c r="I208" s="572">
        <v>1040</v>
      </c>
      <c r="J208" s="589"/>
      <c r="K208" s="589"/>
      <c r="L208" s="572"/>
      <c r="M208" s="572"/>
      <c r="N208" s="589"/>
      <c r="O208" s="589"/>
      <c r="P208" s="577"/>
      <c r="Q208" s="590"/>
    </row>
    <row r="209" spans="1:17" ht="14.4" customHeight="1" x14ac:dyDescent="0.3">
      <c r="A209" s="571" t="s">
        <v>2132</v>
      </c>
      <c r="B209" s="572" t="s">
        <v>2169</v>
      </c>
      <c r="C209" s="572" t="s">
        <v>2128</v>
      </c>
      <c r="D209" s="572" t="s">
        <v>2240</v>
      </c>
      <c r="E209" s="572" t="s">
        <v>2241</v>
      </c>
      <c r="F209" s="589">
        <v>1</v>
      </c>
      <c r="G209" s="589">
        <v>681</v>
      </c>
      <c r="H209" s="572">
        <v>1</v>
      </c>
      <c r="I209" s="572">
        <v>681</v>
      </c>
      <c r="J209" s="589"/>
      <c r="K209" s="589"/>
      <c r="L209" s="572"/>
      <c r="M209" s="572"/>
      <c r="N209" s="589"/>
      <c r="O209" s="589"/>
      <c r="P209" s="577"/>
      <c r="Q209" s="590"/>
    </row>
    <row r="210" spans="1:17" ht="14.4" customHeight="1" x14ac:dyDescent="0.3">
      <c r="A210" s="571" t="s">
        <v>2132</v>
      </c>
      <c r="B210" s="572" t="s">
        <v>2169</v>
      </c>
      <c r="C210" s="572" t="s">
        <v>2128</v>
      </c>
      <c r="D210" s="572" t="s">
        <v>2246</v>
      </c>
      <c r="E210" s="572" t="s">
        <v>2247</v>
      </c>
      <c r="F210" s="589">
        <v>5</v>
      </c>
      <c r="G210" s="589">
        <v>1745</v>
      </c>
      <c r="H210" s="572">
        <v>1</v>
      </c>
      <c r="I210" s="572">
        <v>349</v>
      </c>
      <c r="J210" s="589"/>
      <c r="K210" s="589"/>
      <c r="L210" s="572"/>
      <c r="M210" s="572"/>
      <c r="N210" s="589"/>
      <c r="O210" s="589"/>
      <c r="P210" s="577"/>
      <c r="Q210" s="590"/>
    </row>
    <row r="211" spans="1:17" ht="14.4" customHeight="1" x14ac:dyDescent="0.3">
      <c r="A211" s="571" t="s">
        <v>2132</v>
      </c>
      <c r="B211" s="572" t="s">
        <v>2169</v>
      </c>
      <c r="C211" s="572" t="s">
        <v>2128</v>
      </c>
      <c r="D211" s="572" t="s">
        <v>2252</v>
      </c>
      <c r="E211" s="572" t="s">
        <v>2253</v>
      </c>
      <c r="F211" s="589">
        <v>3</v>
      </c>
      <c r="G211" s="589">
        <v>342</v>
      </c>
      <c r="H211" s="572">
        <v>1</v>
      </c>
      <c r="I211" s="572">
        <v>114</v>
      </c>
      <c r="J211" s="589"/>
      <c r="K211" s="589"/>
      <c r="L211" s="572"/>
      <c r="M211" s="572"/>
      <c r="N211" s="589"/>
      <c r="O211" s="589"/>
      <c r="P211" s="577"/>
      <c r="Q211" s="590"/>
    </row>
    <row r="212" spans="1:17" ht="14.4" customHeight="1" x14ac:dyDescent="0.3">
      <c r="A212" s="571" t="s">
        <v>2132</v>
      </c>
      <c r="B212" s="572" t="s">
        <v>2169</v>
      </c>
      <c r="C212" s="572" t="s">
        <v>2128</v>
      </c>
      <c r="D212" s="572" t="s">
        <v>2254</v>
      </c>
      <c r="E212" s="572" t="s">
        <v>2255</v>
      </c>
      <c r="F212" s="589">
        <v>5</v>
      </c>
      <c r="G212" s="589">
        <v>995</v>
      </c>
      <c r="H212" s="572">
        <v>1</v>
      </c>
      <c r="I212" s="572">
        <v>199</v>
      </c>
      <c r="J212" s="589"/>
      <c r="K212" s="589"/>
      <c r="L212" s="572"/>
      <c r="M212" s="572"/>
      <c r="N212" s="589"/>
      <c r="O212" s="589"/>
      <c r="P212" s="577"/>
      <c r="Q212" s="590"/>
    </row>
    <row r="213" spans="1:17" ht="14.4" customHeight="1" x14ac:dyDescent="0.3">
      <c r="A213" s="571" t="s">
        <v>2132</v>
      </c>
      <c r="B213" s="572" t="s">
        <v>2169</v>
      </c>
      <c r="C213" s="572" t="s">
        <v>2128</v>
      </c>
      <c r="D213" s="572" t="s">
        <v>2256</v>
      </c>
      <c r="E213" s="572" t="s">
        <v>2257</v>
      </c>
      <c r="F213" s="589">
        <v>8</v>
      </c>
      <c r="G213" s="589">
        <v>1920</v>
      </c>
      <c r="H213" s="572">
        <v>1</v>
      </c>
      <c r="I213" s="572">
        <v>240</v>
      </c>
      <c r="J213" s="589"/>
      <c r="K213" s="589"/>
      <c r="L213" s="572"/>
      <c r="M213" s="572"/>
      <c r="N213" s="589"/>
      <c r="O213" s="589"/>
      <c r="P213" s="577"/>
      <c r="Q213" s="590"/>
    </row>
    <row r="214" spans="1:17" ht="14.4" customHeight="1" x14ac:dyDescent="0.3">
      <c r="A214" s="571" t="s">
        <v>2132</v>
      </c>
      <c r="B214" s="572" t="s">
        <v>2169</v>
      </c>
      <c r="C214" s="572" t="s">
        <v>2128</v>
      </c>
      <c r="D214" s="572" t="s">
        <v>2318</v>
      </c>
      <c r="E214" s="572" t="s">
        <v>2319</v>
      </c>
      <c r="F214" s="589">
        <v>2</v>
      </c>
      <c r="G214" s="589">
        <v>966</v>
      </c>
      <c r="H214" s="572">
        <v>1</v>
      </c>
      <c r="I214" s="572">
        <v>483</v>
      </c>
      <c r="J214" s="589"/>
      <c r="K214" s="589"/>
      <c r="L214" s="572"/>
      <c r="M214" s="572"/>
      <c r="N214" s="589"/>
      <c r="O214" s="589"/>
      <c r="P214" s="577"/>
      <c r="Q214" s="590"/>
    </row>
    <row r="215" spans="1:17" ht="14.4" customHeight="1" x14ac:dyDescent="0.3">
      <c r="A215" s="571" t="s">
        <v>2132</v>
      </c>
      <c r="B215" s="572" t="s">
        <v>2169</v>
      </c>
      <c r="C215" s="572" t="s">
        <v>2128</v>
      </c>
      <c r="D215" s="572" t="s">
        <v>2310</v>
      </c>
      <c r="E215" s="572" t="s">
        <v>2311</v>
      </c>
      <c r="F215" s="589">
        <v>1</v>
      </c>
      <c r="G215" s="589">
        <v>1150</v>
      </c>
      <c r="H215" s="572">
        <v>1</v>
      </c>
      <c r="I215" s="572">
        <v>1150</v>
      </c>
      <c r="J215" s="589"/>
      <c r="K215" s="589"/>
      <c r="L215" s="572"/>
      <c r="M215" s="572"/>
      <c r="N215" s="589"/>
      <c r="O215" s="589"/>
      <c r="P215" s="577"/>
      <c r="Q215" s="590"/>
    </row>
    <row r="216" spans="1:17" ht="14.4" customHeight="1" x14ac:dyDescent="0.3">
      <c r="A216" s="571" t="s">
        <v>2132</v>
      </c>
      <c r="B216" s="572" t="s">
        <v>2169</v>
      </c>
      <c r="C216" s="572" t="s">
        <v>2128</v>
      </c>
      <c r="D216" s="572" t="s">
        <v>2320</v>
      </c>
      <c r="E216" s="572" t="s">
        <v>2321</v>
      </c>
      <c r="F216" s="589">
        <v>3</v>
      </c>
      <c r="G216" s="589">
        <v>5379</v>
      </c>
      <c r="H216" s="572">
        <v>1</v>
      </c>
      <c r="I216" s="572">
        <v>1793</v>
      </c>
      <c r="J216" s="589"/>
      <c r="K216" s="589"/>
      <c r="L216" s="572"/>
      <c r="M216" s="572"/>
      <c r="N216" s="589"/>
      <c r="O216" s="589"/>
      <c r="P216" s="577"/>
      <c r="Q216" s="590"/>
    </row>
    <row r="217" spans="1:17" ht="14.4" customHeight="1" x14ac:dyDescent="0.3">
      <c r="A217" s="571" t="s">
        <v>2132</v>
      </c>
      <c r="B217" s="572" t="s">
        <v>2169</v>
      </c>
      <c r="C217" s="572" t="s">
        <v>2128</v>
      </c>
      <c r="D217" s="572" t="s">
        <v>2322</v>
      </c>
      <c r="E217" s="572" t="s">
        <v>2319</v>
      </c>
      <c r="F217" s="589">
        <v>4</v>
      </c>
      <c r="G217" s="589">
        <v>3500</v>
      </c>
      <c r="H217" s="572">
        <v>1</v>
      </c>
      <c r="I217" s="572">
        <v>875</v>
      </c>
      <c r="J217" s="589"/>
      <c r="K217" s="589"/>
      <c r="L217" s="572"/>
      <c r="M217" s="572"/>
      <c r="N217" s="589"/>
      <c r="O217" s="589"/>
      <c r="P217" s="577"/>
      <c r="Q217" s="590"/>
    </row>
    <row r="218" spans="1:17" ht="14.4" customHeight="1" x14ac:dyDescent="0.3">
      <c r="A218" s="571" t="s">
        <v>2132</v>
      </c>
      <c r="B218" s="572" t="s">
        <v>2169</v>
      </c>
      <c r="C218" s="572" t="s">
        <v>2128</v>
      </c>
      <c r="D218" s="572" t="s">
        <v>2278</v>
      </c>
      <c r="E218" s="572" t="s">
        <v>2279</v>
      </c>
      <c r="F218" s="589">
        <v>1</v>
      </c>
      <c r="G218" s="589">
        <v>1013</v>
      </c>
      <c r="H218" s="572">
        <v>1</v>
      </c>
      <c r="I218" s="572">
        <v>1013</v>
      </c>
      <c r="J218" s="589"/>
      <c r="K218" s="589"/>
      <c r="L218" s="572"/>
      <c r="M218" s="572"/>
      <c r="N218" s="589"/>
      <c r="O218" s="589"/>
      <c r="P218" s="577"/>
      <c r="Q218" s="590"/>
    </row>
    <row r="219" spans="1:17" ht="14.4" customHeight="1" x14ac:dyDescent="0.3">
      <c r="A219" s="571" t="s">
        <v>2132</v>
      </c>
      <c r="B219" s="572" t="s">
        <v>2169</v>
      </c>
      <c r="C219" s="572" t="s">
        <v>774</v>
      </c>
      <c r="D219" s="572" t="s">
        <v>2172</v>
      </c>
      <c r="E219" s="572" t="s">
        <v>2173</v>
      </c>
      <c r="F219" s="589">
        <v>1</v>
      </c>
      <c r="G219" s="589">
        <v>90</v>
      </c>
      <c r="H219" s="572">
        <v>1</v>
      </c>
      <c r="I219" s="572">
        <v>90</v>
      </c>
      <c r="J219" s="589"/>
      <c r="K219" s="589"/>
      <c r="L219" s="572"/>
      <c r="M219" s="572"/>
      <c r="N219" s="589"/>
      <c r="O219" s="589"/>
      <c r="P219" s="577"/>
      <c r="Q219" s="590"/>
    </row>
    <row r="220" spans="1:17" ht="14.4" customHeight="1" x14ac:dyDescent="0.3">
      <c r="A220" s="571" t="s">
        <v>2132</v>
      </c>
      <c r="B220" s="572" t="s">
        <v>2169</v>
      </c>
      <c r="C220" s="572" t="s">
        <v>774</v>
      </c>
      <c r="D220" s="572" t="s">
        <v>2174</v>
      </c>
      <c r="E220" s="572" t="s">
        <v>2175</v>
      </c>
      <c r="F220" s="589">
        <v>109</v>
      </c>
      <c r="G220" s="589">
        <v>14279</v>
      </c>
      <c r="H220" s="572">
        <v>1</v>
      </c>
      <c r="I220" s="572">
        <v>131</v>
      </c>
      <c r="J220" s="589">
        <v>106</v>
      </c>
      <c r="K220" s="589">
        <v>10918</v>
      </c>
      <c r="L220" s="572">
        <v>0.76461937110441913</v>
      </c>
      <c r="M220" s="572">
        <v>103</v>
      </c>
      <c r="N220" s="589">
        <v>301</v>
      </c>
      <c r="O220" s="589">
        <v>31199</v>
      </c>
      <c r="P220" s="577">
        <v>2.1849569297569857</v>
      </c>
      <c r="Q220" s="590">
        <v>103.65116279069767</v>
      </c>
    </row>
    <row r="221" spans="1:17" ht="14.4" customHeight="1" x14ac:dyDescent="0.3">
      <c r="A221" s="571" t="s">
        <v>2132</v>
      </c>
      <c r="B221" s="572" t="s">
        <v>2169</v>
      </c>
      <c r="C221" s="572" t="s">
        <v>774</v>
      </c>
      <c r="D221" s="572" t="s">
        <v>2176</v>
      </c>
      <c r="E221" s="572" t="s">
        <v>2177</v>
      </c>
      <c r="F221" s="589">
        <v>416</v>
      </c>
      <c r="G221" s="589">
        <v>14144</v>
      </c>
      <c r="H221" s="572">
        <v>1</v>
      </c>
      <c r="I221" s="572">
        <v>34</v>
      </c>
      <c r="J221" s="589">
        <v>185</v>
      </c>
      <c r="K221" s="589">
        <v>6290</v>
      </c>
      <c r="L221" s="572">
        <v>0.44471153846153844</v>
      </c>
      <c r="M221" s="572">
        <v>34</v>
      </c>
      <c r="N221" s="589">
        <v>320</v>
      </c>
      <c r="O221" s="589">
        <v>11086</v>
      </c>
      <c r="P221" s="577">
        <v>0.78379524886877827</v>
      </c>
      <c r="Q221" s="590">
        <v>34.643749999999997</v>
      </c>
    </row>
    <row r="222" spans="1:17" ht="14.4" customHeight="1" x14ac:dyDescent="0.3">
      <c r="A222" s="571" t="s">
        <v>2132</v>
      </c>
      <c r="B222" s="572" t="s">
        <v>2169</v>
      </c>
      <c r="C222" s="572" t="s">
        <v>774</v>
      </c>
      <c r="D222" s="572" t="s">
        <v>2178</v>
      </c>
      <c r="E222" s="572" t="s">
        <v>2179</v>
      </c>
      <c r="F222" s="589"/>
      <c r="G222" s="589"/>
      <c r="H222" s="572"/>
      <c r="I222" s="572"/>
      <c r="J222" s="589">
        <v>1</v>
      </c>
      <c r="K222" s="589">
        <v>5</v>
      </c>
      <c r="L222" s="572"/>
      <c r="M222" s="572">
        <v>5</v>
      </c>
      <c r="N222" s="589"/>
      <c r="O222" s="589"/>
      <c r="P222" s="577"/>
      <c r="Q222" s="590"/>
    </row>
    <row r="223" spans="1:17" ht="14.4" customHeight="1" x14ac:dyDescent="0.3">
      <c r="A223" s="571" t="s">
        <v>2132</v>
      </c>
      <c r="B223" s="572" t="s">
        <v>2169</v>
      </c>
      <c r="C223" s="572" t="s">
        <v>774</v>
      </c>
      <c r="D223" s="572" t="s">
        <v>2180</v>
      </c>
      <c r="E223" s="572" t="s">
        <v>2181</v>
      </c>
      <c r="F223" s="589">
        <v>2</v>
      </c>
      <c r="G223" s="589">
        <v>10</v>
      </c>
      <c r="H223" s="572">
        <v>1</v>
      </c>
      <c r="I223" s="572">
        <v>5</v>
      </c>
      <c r="J223" s="589">
        <v>1</v>
      </c>
      <c r="K223" s="589">
        <v>5</v>
      </c>
      <c r="L223" s="572">
        <v>0.5</v>
      </c>
      <c r="M223" s="572">
        <v>5</v>
      </c>
      <c r="N223" s="589">
        <v>1</v>
      </c>
      <c r="O223" s="589">
        <v>5</v>
      </c>
      <c r="P223" s="577">
        <v>0.5</v>
      </c>
      <c r="Q223" s="590">
        <v>5</v>
      </c>
    </row>
    <row r="224" spans="1:17" ht="14.4" customHeight="1" x14ac:dyDescent="0.3">
      <c r="A224" s="571" t="s">
        <v>2132</v>
      </c>
      <c r="B224" s="572" t="s">
        <v>2169</v>
      </c>
      <c r="C224" s="572" t="s">
        <v>774</v>
      </c>
      <c r="D224" s="572" t="s">
        <v>2182</v>
      </c>
      <c r="E224" s="572" t="s">
        <v>2183</v>
      </c>
      <c r="F224" s="589">
        <v>49</v>
      </c>
      <c r="G224" s="589">
        <v>31213</v>
      </c>
      <c r="H224" s="572">
        <v>1</v>
      </c>
      <c r="I224" s="572">
        <v>637</v>
      </c>
      <c r="J224" s="589">
        <v>2</v>
      </c>
      <c r="K224" s="589">
        <v>1276</v>
      </c>
      <c r="L224" s="572">
        <v>4.0880402396437379E-2</v>
      </c>
      <c r="M224" s="572">
        <v>638</v>
      </c>
      <c r="N224" s="589"/>
      <c r="O224" s="589"/>
      <c r="P224" s="577"/>
      <c r="Q224" s="590"/>
    </row>
    <row r="225" spans="1:17" ht="14.4" customHeight="1" x14ac:dyDescent="0.3">
      <c r="A225" s="571" t="s">
        <v>2132</v>
      </c>
      <c r="B225" s="572" t="s">
        <v>2169</v>
      </c>
      <c r="C225" s="572" t="s">
        <v>774</v>
      </c>
      <c r="D225" s="572" t="s">
        <v>2184</v>
      </c>
      <c r="E225" s="572" t="s">
        <v>2185</v>
      </c>
      <c r="F225" s="589"/>
      <c r="G225" s="589"/>
      <c r="H225" s="572"/>
      <c r="I225" s="572"/>
      <c r="J225" s="589"/>
      <c r="K225" s="589"/>
      <c r="L225" s="572"/>
      <c r="M225" s="572"/>
      <c r="N225" s="589">
        <v>1</v>
      </c>
      <c r="O225" s="589">
        <v>156</v>
      </c>
      <c r="P225" s="577"/>
      <c r="Q225" s="590">
        <v>156</v>
      </c>
    </row>
    <row r="226" spans="1:17" ht="14.4" customHeight="1" x14ac:dyDescent="0.3">
      <c r="A226" s="571" t="s">
        <v>2132</v>
      </c>
      <c r="B226" s="572" t="s">
        <v>2169</v>
      </c>
      <c r="C226" s="572" t="s">
        <v>774</v>
      </c>
      <c r="D226" s="572" t="s">
        <v>2323</v>
      </c>
      <c r="E226" s="572" t="s">
        <v>2324</v>
      </c>
      <c r="F226" s="589">
        <v>1</v>
      </c>
      <c r="G226" s="589">
        <v>583</v>
      </c>
      <c r="H226" s="572">
        <v>1</v>
      </c>
      <c r="I226" s="572">
        <v>583</v>
      </c>
      <c r="J226" s="589"/>
      <c r="K226" s="589"/>
      <c r="L226" s="572"/>
      <c r="M226" s="572"/>
      <c r="N226" s="589"/>
      <c r="O226" s="589"/>
      <c r="P226" s="577"/>
      <c r="Q226" s="590"/>
    </row>
    <row r="227" spans="1:17" ht="14.4" customHeight="1" x14ac:dyDescent="0.3">
      <c r="A227" s="571" t="s">
        <v>2132</v>
      </c>
      <c r="B227" s="572" t="s">
        <v>2169</v>
      </c>
      <c r="C227" s="572" t="s">
        <v>774</v>
      </c>
      <c r="D227" s="572" t="s">
        <v>2325</v>
      </c>
      <c r="E227" s="572" t="s">
        <v>2326</v>
      </c>
      <c r="F227" s="589">
        <v>1</v>
      </c>
      <c r="G227" s="589">
        <v>148</v>
      </c>
      <c r="H227" s="572">
        <v>1</v>
      </c>
      <c r="I227" s="572">
        <v>148</v>
      </c>
      <c r="J227" s="589"/>
      <c r="K227" s="589"/>
      <c r="L227" s="572"/>
      <c r="M227" s="572"/>
      <c r="N227" s="589"/>
      <c r="O227" s="589"/>
      <c r="P227" s="577"/>
      <c r="Q227" s="590"/>
    </row>
    <row r="228" spans="1:17" ht="14.4" customHeight="1" x14ac:dyDescent="0.3">
      <c r="A228" s="571" t="s">
        <v>2132</v>
      </c>
      <c r="B228" s="572" t="s">
        <v>2169</v>
      </c>
      <c r="C228" s="572" t="s">
        <v>774</v>
      </c>
      <c r="D228" s="572" t="s">
        <v>2188</v>
      </c>
      <c r="E228" s="572" t="s">
        <v>2189</v>
      </c>
      <c r="F228" s="589">
        <v>160</v>
      </c>
      <c r="G228" s="589">
        <v>53120</v>
      </c>
      <c r="H228" s="572">
        <v>1</v>
      </c>
      <c r="I228" s="572">
        <v>332</v>
      </c>
      <c r="J228" s="589">
        <v>84</v>
      </c>
      <c r="K228" s="589">
        <v>19488</v>
      </c>
      <c r="L228" s="572">
        <v>0.36686746987951807</v>
      </c>
      <c r="M228" s="572">
        <v>232</v>
      </c>
      <c r="N228" s="589">
        <v>142</v>
      </c>
      <c r="O228" s="589">
        <v>33056</v>
      </c>
      <c r="P228" s="577">
        <v>0.62228915662650608</v>
      </c>
      <c r="Q228" s="590">
        <v>232.78873239436621</v>
      </c>
    </row>
    <row r="229" spans="1:17" ht="14.4" customHeight="1" x14ac:dyDescent="0.3">
      <c r="A229" s="571" t="s">
        <v>2132</v>
      </c>
      <c r="B229" s="572" t="s">
        <v>2169</v>
      </c>
      <c r="C229" s="572" t="s">
        <v>774</v>
      </c>
      <c r="D229" s="572" t="s">
        <v>2190</v>
      </c>
      <c r="E229" s="572" t="s">
        <v>2191</v>
      </c>
      <c r="F229" s="589">
        <v>1161</v>
      </c>
      <c r="G229" s="589">
        <v>193887</v>
      </c>
      <c r="H229" s="572">
        <v>1</v>
      </c>
      <c r="I229" s="572">
        <v>167</v>
      </c>
      <c r="J229" s="589">
        <v>649</v>
      </c>
      <c r="K229" s="589">
        <v>75284</v>
      </c>
      <c r="L229" s="572">
        <v>0.38828802343633145</v>
      </c>
      <c r="M229" s="572">
        <v>116</v>
      </c>
      <c r="N229" s="589">
        <v>535</v>
      </c>
      <c r="O229" s="589">
        <v>62596</v>
      </c>
      <c r="P229" s="577">
        <v>0.32284784436295366</v>
      </c>
      <c r="Q229" s="590">
        <v>117.00186915887851</v>
      </c>
    </row>
    <row r="230" spans="1:17" ht="14.4" customHeight="1" x14ac:dyDescent="0.3">
      <c r="A230" s="571" t="s">
        <v>2132</v>
      </c>
      <c r="B230" s="572" t="s">
        <v>2169</v>
      </c>
      <c r="C230" s="572" t="s">
        <v>774</v>
      </c>
      <c r="D230" s="572" t="s">
        <v>2192</v>
      </c>
      <c r="E230" s="572" t="s">
        <v>2193</v>
      </c>
      <c r="F230" s="589">
        <v>3</v>
      </c>
      <c r="G230" s="589">
        <v>1575</v>
      </c>
      <c r="H230" s="572">
        <v>1</v>
      </c>
      <c r="I230" s="572">
        <v>525</v>
      </c>
      <c r="J230" s="589">
        <v>1</v>
      </c>
      <c r="K230" s="589">
        <v>527</v>
      </c>
      <c r="L230" s="572">
        <v>0.33460317460317462</v>
      </c>
      <c r="M230" s="572">
        <v>527</v>
      </c>
      <c r="N230" s="589">
        <v>6</v>
      </c>
      <c r="O230" s="589">
        <v>3178</v>
      </c>
      <c r="P230" s="577">
        <v>2.0177777777777779</v>
      </c>
      <c r="Q230" s="590">
        <v>529.66666666666663</v>
      </c>
    </row>
    <row r="231" spans="1:17" ht="14.4" customHeight="1" x14ac:dyDescent="0.3">
      <c r="A231" s="571" t="s">
        <v>2132</v>
      </c>
      <c r="B231" s="572" t="s">
        <v>2169</v>
      </c>
      <c r="C231" s="572" t="s">
        <v>774</v>
      </c>
      <c r="D231" s="572" t="s">
        <v>2196</v>
      </c>
      <c r="E231" s="572" t="s">
        <v>2197</v>
      </c>
      <c r="F231" s="589">
        <v>54</v>
      </c>
      <c r="G231" s="589">
        <v>25866</v>
      </c>
      <c r="H231" s="572">
        <v>1</v>
      </c>
      <c r="I231" s="572">
        <v>479</v>
      </c>
      <c r="J231" s="589">
        <v>34</v>
      </c>
      <c r="K231" s="589">
        <v>16354</v>
      </c>
      <c r="L231" s="572">
        <v>0.63225856336503516</v>
      </c>
      <c r="M231" s="572">
        <v>481</v>
      </c>
      <c r="N231" s="589">
        <v>45</v>
      </c>
      <c r="O231" s="589">
        <v>21761</v>
      </c>
      <c r="P231" s="577">
        <v>0.84129745612000306</v>
      </c>
      <c r="Q231" s="590">
        <v>483.57777777777778</v>
      </c>
    </row>
    <row r="232" spans="1:17" ht="14.4" customHeight="1" x14ac:dyDescent="0.3">
      <c r="A232" s="571" t="s">
        <v>2132</v>
      </c>
      <c r="B232" s="572" t="s">
        <v>2169</v>
      </c>
      <c r="C232" s="572" t="s">
        <v>774</v>
      </c>
      <c r="D232" s="572" t="s">
        <v>2198</v>
      </c>
      <c r="E232" s="572" t="s">
        <v>2199</v>
      </c>
      <c r="F232" s="589">
        <v>121</v>
      </c>
      <c r="G232" s="589">
        <v>79376</v>
      </c>
      <c r="H232" s="572">
        <v>1</v>
      </c>
      <c r="I232" s="572">
        <v>656</v>
      </c>
      <c r="J232" s="589">
        <v>73</v>
      </c>
      <c r="K232" s="589">
        <v>48107</v>
      </c>
      <c r="L232" s="572">
        <v>0.60606480548276553</v>
      </c>
      <c r="M232" s="572">
        <v>659</v>
      </c>
      <c r="N232" s="589">
        <v>70</v>
      </c>
      <c r="O232" s="589">
        <v>46395</v>
      </c>
      <c r="P232" s="577">
        <v>0.58449657327151783</v>
      </c>
      <c r="Q232" s="590">
        <v>662.78571428571433</v>
      </c>
    </row>
    <row r="233" spans="1:17" ht="14.4" customHeight="1" x14ac:dyDescent="0.3">
      <c r="A233" s="571" t="s">
        <v>2132</v>
      </c>
      <c r="B233" s="572" t="s">
        <v>2169</v>
      </c>
      <c r="C233" s="572" t="s">
        <v>774</v>
      </c>
      <c r="D233" s="572" t="s">
        <v>2200</v>
      </c>
      <c r="E233" s="572" t="s">
        <v>2201</v>
      </c>
      <c r="F233" s="589">
        <v>34</v>
      </c>
      <c r="G233" s="589">
        <v>33898</v>
      </c>
      <c r="H233" s="572">
        <v>1</v>
      </c>
      <c r="I233" s="572">
        <v>997</v>
      </c>
      <c r="J233" s="589">
        <v>12</v>
      </c>
      <c r="K233" s="589">
        <v>12012</v>
      </c>
      <c r="L233" s="572">
        <v>0.35435718921470294</v>
      </c>
      <c r="M233" s="572">
        <v>1001</v>
      </c>
      <c r="N233" s="589">
        <v>25</v>
      </c>
      <c r="O233" s="589">
        <v>25161</v>
      </c>
      <c r="P233" s="577">
        <v>0.74225618030562279</v>
      </c>
      <c r="Q233" s="590">
        <v>1006.44</v>
      </c>
    </row>
    <row r="234" spans="1:17" ht="14.4" customHeight="1" x14ac:dyDescent="0.3">
      <c r="A234" s="571" t="s">
        <v>2132</v>
      </c>
      <c r="B234" s="572" t="s">
        <v>2169</v>
      </c>
      <c r="C234" s="572" t="s">
        <v>774</v>
      </c>
      <c r="D234" s="572" t="s">
        <v>2287</v>
      </c>
      <c r="E234" s="572" t="s">
        <v>2288</v>
      </c>
      <c r="F234" s="589">
        <v>2</v>
      </c>
      <c r="G234" s="589">
        <v>3986</v>
      </c>
      <c r="H234" s="572">
        <v>1</v>
      </c>
      <c r="I234" s="572">
        <v>1993</v>
      </c>
      <c r="J234" s="589">
        <v>1</v>
      </c>
      <c r="K234" s="589">
        <v>2000</v>
      </c>
      <c r="L234" s="572">
        <v>0.50175614651279477</v>
      </c>
      <c r="M234" s="572">
        <v>2000</v>
      </c>
      <c r="N234" s="589">
        <v>1</v>
      </c>
      <c r="O234" s="589">
        <v>2000</v>
      </c>
      <c r="P234" s="577">
        <v>0.50175614651279477</v>
      </c>
      <c r="Q234" s="590">
        <v>2000</v>
      </c>
    </row>
    <row r="235" spans="1:17" ht="14.4" customHeight="1" x14ac:dyDescent="0.3">
      <c r="A235" s="571" t="s">
        <v>2132</v>
      </c>
      <c r="B235" s="572" t="s">
        <v>2169</v>
      </c>
      <c r="C235" s="572" t="s">
        <v>774</v>
      </c>
      <c r="D235" s="572" t="s">
        <v>2202</v>
      </c>
      <c r="E235" s="572" t="s">
        <v>2203</v>
      </c>
      <c r="F235" s="589">
        <v>2</v>
      </c>
      <c r="G235" s="589">
        <v>2408</v>
      </c>
      <c r="H235" s="572">
        <v>1</v>
      </c>
      <c r="I235" s="572">
        <v>1204</v>
      </c>
      <c r="J235" s="589">
        <v>1</v>
      </c>
      <c r="K235" s="589">
        <v>1213</v>
      </c>
      <c r="L235" s="572">
        <v>0.50373754152823924</v>
      </c>
      <c r="M235" s="572">
        <v>1213</v>
      </c>
      <c r="N235" s="589">
        <v>1</v>
      </c>
      <c r="O235" s="589">
        <v>1213</v>
      </c>
      <c r="P235" s="577">
        <v>0.50373754152823924</v>
      </c>
      <c r="Q235" s="590">
        <v>1213</v>
      </c>
    </row>
    <row r="236" spans="1:17" ht="14.4" customHeight="1" x14ac:dyDescent="0.3">
      <c r="A236" s="571" t="s">
        <v>2132</v>
      </c>
      <c r="B236" s="572" t="s">
        <v>2169</v>
      </c>
      <c r="C236" s="572" t="s">
        <v>774</v>
      </c>
      <c r="D236" s="572" t="s">
        <v>2327</v>
      </c>
      <c r="E236" s="572" t="s">
        <v>2328</v>
      </c>
      <c r="F236" s="589">
        <v>1</v>
      </c>
      <c r="G236" s="589">
        <v>1737</v>
      </c>
      <c r="H236" s="572">
        <v>1</v>
      </c>
      <c r="I236" s="572">
        <v>1737</v>
      </c>
      <c r="J236" s="589"/>
      <c r="K236" s="589"/>
      <c r="L236" s="572"/>
      <c r="M236" s="572"/>
      <c r="N236" s="589"/>
      <c r="O236" s="589"/>
      <c r="P236" s="577"/>
      <c r="Q236" s="590"/>
    </row>
    <row r="237" spans="1:17" ht="14.4" customHeight="1" x14ac:dyDescent="0.3">
      <c r="A237" s="571" t="s">
        <v>2132</v>
      </c>
      <c r="B237" s="572" t="s">
        <v>2169</v>
      </c>
      <c r="C237" s="572" t="s">
        <v>774</v>
      </c>
      <c r="D237" s="572" t="s">
        <v>2204</v>
      </c>
      <c r="E237" s="572" t="s">
        <v>2205</v>
      </c>
      <c r="F237" s="589"/>
      <c r="G237" s="589"/>
      <c r="H237" s="572"/>
      <c r="I237" s="572"/>
      <c r="J237" s="589">
        <v>3</v>
      </c>
      <c r="K237" s="589">
        <v>2796</v>
      </c>
      <c r="L237" s="572"/>
      <c r="M237" s="572">
        <v>932</v>
      </c>
      <c r="N237" s="589">
        <v>3</v>
      </c>
      <c r="O237" s="589">
        <v>2806</v>
      </c>
      <c r="P237" s="577"/>
      <c r="Q237" s="590">
        <v>935.33333333333337</v>
      </c>
    </row>
    <row r="238" spans="1:17" ht="14.4" customHeight="1" x14ac:dyDescent="0.3">
      <c r="A238" s="571" t="s">
        <v>2132</v>
      </c>
      <c r="B238" s="572" t="s">
        <v>2169</v>
      </c>
      <c r="C238" s="572" t="s">
        <v>774</v>
      </c>
      <c r="D238" s="572" t="s">
        <v>2329</v>
      </c>
      <c r="E238" s="572" t="s">
        <v>2330</v>
      </c>
      <c r="F238" s="589">
        <v>2</v>
      </c>
      <c r="G238" s="589">
        <v>3240</v>
      </c>
      <c r="H238" s="572">
        <v>1</v>
      </c>
      <c r="I238" s="572">
        <v>1620</v>
      </c>
      <c r="J238" s="589">
        <v>1</v>
      </c>
      <c r="K238" s="589">
        <v>1625</v>
      </c>
      <c r="L238" s="572">
        <v>0.50154320987654322</v>
      </c>
      <c r="M238" s="572">
        <v>1625</v>
      </c>
      <c r="N238" s="589">
        <v>2</v>
      </c>
      <c r="O238" s="589">
        <v>3268</v>
      </c>
      <c r="P238" s="577">
        <v>1.008641975308642</v>
      </c>
      <c r="Q238" s="590">
        <v>1634</v>
      </c>
    </row>
    <row r="239" spans="1:17" ht="14.4" customHeight="1" x14ac:dyDescent="0.3">
      <c r="A239" s="571" t="s">
        <v>2132</v>
      </c>
      <c r="B239" s="572" t="s">
        <v>2169</v>
      </c>
      <c r="C239" s="572" t="s">
        <v>774</v>
      </c>
      <c r="D239" s="572" t="s">
        <v>2206</v>
      </c>
      <c r="E239" s="572" t="s">
        <v>2207</v>
      </c>
      <c r="F239" s="589">
        <v>3</v>
      </c>
      <c r="G239" s="589">
        <v>3948</v>
      </c>
      <c r="H239" s="572">
        <v>1</v>
      </c>
      <c r="I239" s="572">
        <v>1316</v>
      </c>
      <c r="J239" s="589"/>
      <c r="K239" s="589"/>
      <c r="L239" s="572"/>
      <c r="M239" s="572"/>
      <c r="N239" s="589">
        <v>1</v>
      </c>
      <c r="O239" s="589">
        <v>1323</v>
      </c>
      <c r="P239" s="577">
        <v>0.33510638297872342</v>
      </c>
      <c r="Q239" s="590">
        <v>1323</v>
      </c>
    </row>
    <row r="240" spans="1:17" ht="14.4" customHeight="1" x14ac:dyDescent="0.3">
      <c r="A240" s="571" t="s">
        <v>2132</v>
      </c>
      <c r="B240" s="572" t="s">
        <v>2169</v>
      </c>
      <c r="C240" s="572" t="s">
        <v>774</v>
      </c>
      <c r="D240" s="572" t="s">
        <v>2331</v>
      </c>
      <c r="E240" s="572" t="s">
        <v>2332</v>
      </c>
      <c r="F240" s="589">
        <v>2</v>
      </c>
      <c r="G240" s="589">
        <v>2988</v>
      </c>
      <c r="H240" s="572">
        <v>1</v>
      </c>
      <c r="I240" s="572">
        <v>1494</v>
      </c>
      <c r="J240" s="589"/>
      <c r="K240" s="589"/>
      <c r="L240" s="572"/>
      <c r="M240" s="572"/>
      <c r="N240" s="589">
        <v>3</v>
      </c>
      <c r="O240" s="589">
        <v>4515</v>
      </c>
      <c r="P240" s="577">
        <v>1.5110441767068272</v>
      </c>
      <c r="Q240" s="590">
        <v>1505</v>
      </c>
    </row>
    <row r="241" spans="1:17" ht="14.4" customHeight="1" x14ac:dyDescent="0.3">
      <c r="A241" s="571" t="s">
        <v>2132</v>
      </c>
      <c r="B241" s="572" t="s">
        <v>2169</v>
      </c>
      <c r="C241" s="572" t="s">
        <v>774</v>
      </c>
      <c r="D241" s="572" t="s">
        <v>2333</v>
      </c>
      <c r="E241" s="572" t="s">
        <v>2334</v>
      </c>
      <c r="F241" s="589">
        <v>1</v>
      </c>
      <c r="G241" s="589">
        <v>634</v>
      </c>
      <c r="H241" s="572">
        <v>1</v>
      </c>
      <c r="I241" s="572">
        <v>634</v>
      </c>
      <c r="J241" s="589"/>
      <c r="K241" s="589"/>
      <c r="L241" s="572"/>
      <c r="M241" s="572"/>
      <c r="N241" s="589"/>
      <c r="O241" s="589"/>
      <c r="P241" s="577"/>
      <c r="Q241" s="590"/>
    </row>
    <row r="242" spans="1:17" ht="14.4" customHeight="1" x14ac:dyDescent="0.3">
      <c r="A242" s="571" t="s">
        <v>2132</v>
      </c>
      <c r="B242" s="572" t="s">
        <v>2169</v>
      </c>
      <c r="C242" s="572" t="s">
        <v>774</v>
      </c>
      <c r="D242" s="572" t="s">
        <v>2335</v>
      </c>
      <c r="E242" s="572" t="s">
        <v>2336</v>
      </c>
      <c r="F242" s="589">
        <v>1</v>
      </c>
      <c r="G242" s="589">
        <v>2189</v>
      </c>
      <c r="H242" s="572">
        <v>1</v>
      </c>
      <c r="I242" s="572">
        <v>2189</v>
      </c>
      <c r="J242" s="589"/>
      <c r="K242" s="589"/>
      <c r="L242" s="572"/>
      <c r="M242" s="572"/>
      <c r="N242" s="589"/>
      <c r="O242" s="589"/>
      <c r="P242" s="577"/>
      <c r="Q242" s="590"/>
    </row>
    <row r="243" spans="1:17" ht="14.4" customHeight="1" x14ac:dyDescent="0.3">
      <c r="A243" s="571" t="s">
        <v>2132</v>
      </c>
      <c r="B243" s="572" t="s">
        <v>2169</v>
      </c>
      <c r="C243" s="572" t="s">
        <v>774</v>
      </c>
      <c r="D243" s="572" t="s">
        <v>2337</v>
      </c>
      <c r="E243" s="572" t="s">
        <v>2338</v>
      </c>
      <c r="F243" s="589">
        <v>1</v>
      </c>
      <c r="G243" s="589">
        <v>181</v>
      </c>
      <c r="H243" s="572">
        <v>1</v>
      </c>
      <c r="I243" s="572">
        <v>181</v>
      </c>
      <c r="J243" s="589"/>
      <c r="K243" s="589"/>
      <c r="L243" s="572"/>
      <c r="M243" s="572"/>
      <c r="N243" s="589"/>
      <c r="O243" s="589"/>
      <c r="P243" s="577"/>
      <c r="Q243" s="590"/>
    </row>
    <row r="244" spans="1:17" ht="14.4" customHeight="1" x14ac:dyDescent="0.3">
      <c r="A244" s="571" t="s">
        <v>2132</v>
      </c>
      <c r="B244" s="572" t="s">
        <v>2169</v>
      </c>
      <c r="C244" s="572" t="s">
        <v>774</v>
      </c>
      <c r="D244" s="572" t="s">
        <v>2210</v>
      </c>
      <c r="E244" s="572" t="s">
        <v>2211</v>
      </c>
      <c r="F244" s="589">
        <v>1</v>
      </c>
      <c r="G244" s="589">
        <v>926</v>
      </c>
      <c r="H244" s="572">
        <v>1</v>
      </c>
      <c r="I244" s="572">
        <v>926</v>
      </c>
      <c r="J244" s="589"/>
      <c r="K244" s="589"/>
      <c r="L244" s="572"/>
      <c r="M244" s="572"/>
      <c r="N244" s="589"/>
      <c r="O244" s="589"/>
      <c r="P244" s="577"/>
      <c r="Q244" s="590"/>
    </row>
    <row r="245" spans="1:17" ht="14.4" customHeight="1" x14ac:dyDescent="0.3">
      <c r="A245" s="571" t="s">
        <v>2132</v>
      </c>
      <c r="B245" s="572" t="s">
        <v>2169</v>
      </c>
      <c r="C245" s="572" t="s">
        <v>774</v>
      </c>
      <c r="D245" s="572" t="s">
        <v>2293</v>
      </c>
      <c r="E245" s="572" t="s">
        <v>2294</v>
      </c>
      <c r="F245" s="589">
        <v>2</v>
      </c>
      <c r="G245" s="589">
        <v>0</v>
      </c>
      <c r="H245" s="572"/>
      <c r="I245" s="572">
        <v>0</v>
      </c>
      <c r="J245" s="589">
        <v>1</v>
      </c>
      <c r="K245" s="589">
        <v>0</v>
      </c>
      <c r="L245" s="572"/>
      <c r="M245" s="572">
        <v>0</v>
      </c>
      <c r="N245" s="589"/>
      <c r="O245" s="589"/>
      <c r="P245" s="577"/>
      <c r="Q245" s="590"/>
    </row>
    <row r="246" spans="1:17" ht="14.4" customHeight="1" x14ac:dyDescent="0.3">
      <c r="A246" s="571" t="s">
        <v>2132</v>
      </c>
      <c r="B246" s="572" t="s">
        <v>2169</v>
      </c>
      <c r="C246" s="572" t="s">
        <v>774</v>
      </c>
      <c r="D246" s="572" t="s">
        <v>2216</v>
      </c>
      <c r="E246" s="572" t="s">
        <v>2217</v>
      </c>
      <c r="F246" s="589">
        <v>1124</v>
      </c>
      <c r="G246" s="589">
        <v>0</v>
      </c>
      <c r="H246" s="572"/>
      <c r="I246" s="572">
        <v>0</v>
      </c>
      <c r="J246" s="589">
        <v>557</v>
      </c>
      <c r="K246" s="589">
        <v>0</v>
      </c>
      <c r="L246" s="572"/>
      <c r="M246" s="572">
        <v>0</v>
      </c>
      <c r="N246" s="589">
        <v>460</v>
      </c>
      <c r="O246" s="589">
        <v>0</v>
      </c>
      <c r="P246" s="577"/>
      <c r="Q246" s="590">
        <v>0</v>
      </c>
    </row>
    <row r="247" spans="1:17" ht="14.4" customHeight="1" x14ac:dyDescent="0.3">
      <c r="A247" s="571" t="s">
        <v>2132</v>
      </c>
      <c r="B247" s="572" t="s">
        <v>2169</v>
      </c>
      <c r="C247" s="572" t="s">
        <v>774</v>
      </c>
      <c r="D247" s="572" t="s">
        <v>2218</v>
      </c>
      <c r="E247" s="572" t="s">
        <v>2219</v>
      </c>
      <c r="F247" s="589"/>
      <c r="G247" s="589"/>
      <c r="H247" s="572"/>
      <c r="I247" s="572"/>
      <c r="J247" s="589">
        <v>20</v>
      </c>
      <c r="K247" s="589">
        <v>2120</v>
      </c>
      <c r="L247" s="572"/>
      <c r="M247" s="572">
        <v>106</v>
      </c>
      <c r="N247" s="589">
        <v>44</v>
      </c>
      <c r="O247" s="589">
        <v>4704</v>
      </c>
      <c r="P247" s="577"/>
      <c r="Q247" s="590">
        <v>106.90909090909091</v>
      </c>
    </row>
    <row r="248" spans="1:17" ht="14.4" customHeight="1" x14ac:dyDescent="0.3">
      <c r="A248" s="571" t="s">
        <v>2132</v>
      </c>
      <c r="B248" s="572" t="s">
        <v>2169</v>
      </c>
      <c r="C248" s="572" t="s">
        <v>774</v>
      </c>
      <c r="D248" s="572" t="s">
        <v>2220</v>
      </c>
      <c r="E248" s="572" t="s">
        <v>2221</v>
      </c>
      <c r="F248" s="589">
        <v>256</v>
      </c>
      <c r="G248" s="589">
        <v>19200</v>
      </c>
      <c r="H248" s="572">
        <v>1</v>
      </c>
      <c r="I248" s="572">
        <v>75</v>
      </c>
      <c r="J248" s="589">
        <v>147</v>
      </c>
      <c r="K248" s="589">
        <v>11907</v>
      </c>
      <c r="L248" s="572">
        <v>0.62015624999999996</v>
      </c>
      <c r="M248" s="572">
        <v>81</v>
      </c>
      <c r="N248" s="589">
        <v>153</v>
      </c>
      <c r="O248" s="589">
        <v>12498</v>
      </c>
      <c r="P248" s="577">
        <v>0.65093749999999995</v>
      </c>
      <c r="Q248" s="590">
        <v>81.686274509803923</v>
      </c>
    </row>
    <row r="249" spans="1:17" ht="14.4" customHeight="1" x14ac:dyDescent="0.3">
      <c r="A249" s="571" t="s">
        <v>2132</v>
      </c>
      <c r="B249" s="572" t="s">
        <v>2169</v>
      </c>
      <c r="C249" s="572" t="s">
        <v>774</v>
      </c>
      <c r="D249" s="572" t="s">
        <v>2222</v>
      </c>
      <c r="E249" s="572" t="s">
        <v>2223</v>
      </c>
      <c r="F249" s="589">
        <v>9</v>
      </c>
      <c r="G249" s="589">
        <v>0</v>
      </c>
      <c r="H249" s="572"/>
      <c r="I249" s="572">
        <v>0</v>
      </c>
      <c r="J249" s="589">
        <v>1</v>
      </c>
      <c r="K249" s="589">
        <v>0</v>
      </c>
      <c r="L249" s="572"/>
      <c r="M249" s="572">
        <v>0</v>
      </c>
      <c r="N249" s="589">
        <v>3</v>
      </c>
      <c r="O249" s="589">
        <v>0</v>
      </c>
      <c r="P249" s="577"/>
      <c r="Q249" s="590">
        <v>0</v>
      </c>
    </row>
    <row r="250" spans="1:17" ht="14.4" customHeight="1" x14ac:dyDescent="0.3">
      <c r="A250" s="571" t="s">
        <v>2132</v>
      </c>
      <c r="B250" s="572" t="s">
        <v>2169</v>
      </c>
      <c r="C250" s="572" t="s">
        <v>774</v>
      </c>
      <c r="D250" s="572" t="s">
        <v>2224</v>
      </c>
      <c r="E250" s="572" t="s">
        <v>2225</v>
      </c>
      <c r="F250" s="589">
        <v>55</v>
      </c>
      <c r="G250" s="589">
        <v>26510</v>
      </c>
      <c r="H250" s="572">
        <v>1</v>
      </c>
      <c r="I250" s="572">
        <v>482</v>
      </c>
      <c r="J250" s="589">
        <v>26</v>
      </c>
      <c r="K250" s="589">
        <v>12610</v>
      </c>
      <c r="L250" s="572">
        <v>0.47566955865711052</v>
      </c>
      <c r="M250" s="572">
        <v>485</v>
      </c>
      <c r="N250" s="589">
        <v>16</v>
      </c>
      <c r="O250" s="589">
        <v>7815</v>
      </c>
      <c r="P250" s="577">
        <v>0.2947944172010562</v>
      </c>
      <c r="Q250" s="590">
        <v>488.4375</v>
      </c>
    </row>
    <row r="251" spans="1:17" ht="14.4" customHeight="1" x14ac:dyDescent="0.3">
      <c r="A251" s="571" t="s">
        <v>2132</v>
      </c>
      <c r="B251" s="572" t="s">
        <v>2169</v>
      </c>
      <c r="C251" s="572" t="s">
        <v>774</v>
      </c>
      <c r="D251" s="572" t="s">
        <v>2228</v>
      </c>
      <c r="E251" s="572" t="s">
        <v>2229</v>
      </c>
      <c r="F251" s="589">
        <v>16</v>
      </c>
      <c r="G251" s="589">
        <v>3200</v>
      </c>
      <c r="H251" s="572">
        <v>1</v>
      </c>
      <c r="I251" s="572">
        <v>200</v>
      </c>
      <c r="J251" s="589"/>
      <c r="K251" s="589"/>
      <c r="L251" s="572"/>
      <c r="M251" s="572"/>
      <c r="N251" s="589"/>
      <c r="O251" s="589"/>
      <c r="P251" s="577"/>
      <c r="Q251" s="590"/>
    </row>
    <row r="252" spans="1:17" ht="14.4" customHeight="1" x14ac:dyDescent="0.3">
      <c r="A252" s="571" t="s">
        <v>2132</v>
      </c>
      <c r="B252" s="572" t="s">
        <v>2169</v>
      </c>
      <c r="C252" s="572" t="s">
        <v>774</v>
      </c>
      <c r="D252" s="572" t="s">
        <v>2232</v>
      </c>
      <c r="E252" s="572" t="s">
        <v>2233</v>
      </c>
      <c r="F252" s="589">
        <v>3</v>
      </c>
      <c r="G252" s="589">
        <v>258</v>
      </c>
      <c r="H252" s="572">
        <v>1</v>
      </c>
      <c r="I252" s="572">
        <v>86</v>
      </c>
      <c r="J252" s="589">
        <v>9</v>
      </c>
      <c r="K252" s="589">
        <v>774</v>
      </c>
      <c r="L252" s="572">
        <v>3</v>
      </c>
      <c r="M252" s="572">
        <v>86</v>
      </c>
      <c r="N252" s="589">
        <v>12</v>
      </c>
      <c r="O252" s="589">
        <v>1752</v>
      </c>
      <c r="P252" s="577">
        <v>6.7906976744186043</v>
      </c>
      <c r="Q252" s="590">
        <v>146</v>
      </c>
    </row>
    <row r="253" spans="1:17" ht="14.4" customHeight="1" x14ac:dyDescent="0.3">
      <c r="A253" s="571" t="s">
        <v>2132</v>
      </c>
      <c r="B253" s="572" t="s">
        <v>2169</v>
      </c>
      <c r="C253" s="572" t="s">
        <v>774</v>
      </c>
      <c r="D253" s="572" t="s">
        <v>2298</v>
      </c>
      <c r="E253" s="572" t="s">
        <v>2299</v>
      </c>
      <c r="F253" s="589"/>
      <c r="G253" s="589"/>
      <c r="H253" s="572"/>
      <c r="I253" s="572"/>
      <c r="J253" s="589"/>
      <c r="K253" s="589"/>
      <c r="L253" s="572"/>
      <c r="M253" s="572"/>
      <c r="N253" s="589">
        <v>1</v>
      </c>
      <c r="O253" s="589">
        <v>572</v>
      </c>
      <c r="P253" s="577"/>
      <c r="Q253" s="590">
        <v>572</v>
      </c>
    </row>
    <row r="254" spans="1:17" ht="14.4" customHeight="1" x14ac:dyDescent="0.3">
      <c r="A254" s="571" t="s">
        <v>2132</v>
      </c>
      <c r="B254" s="572" t="s">
        <v>2169</v>
      </c>
      <c r="C254" s="572" t="s">
        <v>774</v>
      </c>
      <c r="D254" s="572" t="s">
        <v>2234</v>
      </c>
      <c r="E254" s="572" t="s">
        <v>2235</v>
      </c>
      <c r="F254" s="589">
        <v>2</v>
      </c>
      <c r="G254" s="589">
        <v>1380</v>
      </c>
      <c r="H254" s="572">
        <v>1</v>
      </c>
      <c r="I254" s="572">
        <v>690</v>
      </c>
      <c r="J254" s="589"/>
      <c r="K254" s="589"/>
      <c r="L254" s="572"/>
      <c r="M254" s="572"/>
      <c r="N254" s="589">
        <v>3</v>
      </c>
      <c r="O254" s="589">
        <v>2096</v>
      </c>
      <c r="P254" s="577">
        <v>1.518840579710145</v>
      </c>
      <c r="Q254" s="590">
        <v>698.66666666666663</v>
      </c>
    </row>
    <row r="255" spans="1:17" ht="14.4" customHeight="1" x14ac:dyDescent="0.3">
      <c r="A255" s="571" t="s">
        <v>2132</v>
      </c>
      <c r="B255" s="572" t="s">
        <v>2169</v>
      </c>
      <c r="C255" s="572" t="s">
        <v>774</v>
      </c>
      <c r="D255" s="572" t="s">
        <v>2236</v>
      </c>
      <c r="E255" s="572" t="s">
        <v>2237</v>
      </c>
      <c r="F255" s="589">
        <v>11</v>
      </c>
      <c r="G255" s="589">
        <v>11440</v>
      </c>
      <c r="H255" s="572">
        <v>1</v>
      </c>
      <c r="I255" s="572">
        <v>1040</v>
      </c>
      <c r="J255" s="589">
        <v>20</v>
      </c>
      <c r="K255" s="589">
        <v>20860</v>
      </c>
      <c r="L255" s="572">
        <v>1.8234265734265733</v>
      </c>
      <c r="M255" s="572">
        <v>1043</v>
      </c>
      <c r="N255" s="589">
        <v>14</v>
      </c>
      <c r="O255" s="589">
        <v>14647</v>
      </c>
      <c r="P255" s="577">
        <v>1.2803321678321677</v>
      </c>
      <c r="Q255" s="590">
        <v>1046.2142857142858</v>
      </c>
    </row>
    <row r="256" spans="1:17" ht="14.4" customHeight="1" x14ac:dyDescent="0.3">
      <c r="A256" s="571" t="s">
        <v>2132</v>
      </c>
      <c r="B256" s="572" t="s">
        <v>2169</v>
      </c>
      <c r="C256" s="572" t="s">
        <v>774</v>
      </c>
      <c r="D256" s="572" t="s">
        <v>2240</v>
      </c>
      <c r="E256" s="572" t="s">
        <v>2241</v>
      </c>
      <c r="F256" s="589">
        <v>16</v>
      </c>
      <c r="G256" s="589">
        <v>10896</v>
      </c>
      <c r="H256" s="572">
        <v>1</v>
      </c>
      <c r="I256" s="572">
        <v>681</v>
      </c>
      <c r="J256" s="589">
        <v>3</v>
      </c>
      <c r="K256" s="589">
        <v>2052</v>
      </c>
      <c r="L256" s="572">
        <v>0.18832599118942731</v>
      </c>
      <c r="M256" s="572">
        <v>684</v>
      </c>
      <c r="N256" s="589"/>
      <c r="O256" s="589"/>
      <c r="P256" s="577"/>
      <c r="Q256" s="590"/>
    </row>
    <row r="257" spans="1:17" ht="14.4" customHeight="1" x14ac:dyDescent="0.3">
      <c r="A257" s="571" t="s">
        <v>2132</v>
      </c>
      <c r="B257" s="572" t="s">
        <v>2169</v>
      </c>
      <c r="C257" s="572" t="s">
        <v>774</v>
      </c>
      <c r="D257" s="572" t="s">
        <v>2242</v>
      </c>
      <c r="E257" s="572" t="s">
        <v>2243</v>
      </c>
      <c r="F257" s="589"/>
      <c r="G257" s="589"/>
      <c r="H257" s="572"/>
      <c r="I257" s="572"/>
      <c r="J257" s="589"/>
      <c r="K257" s="589"/>
      <c r="L257" s="572"/>
      <c r="M257" s="572"/>
      <c r="N257" s="589">
        <v>1</v>
      </c>
      <c r="O257" s="589">
        <v>178</v>
      </c>
      <c r="P257" s="577"/>
      <c r="Q257" s="590">
        <v>178</v>
      </c>
    </row>
    <row r="258" spans="1:17" ht="14.4" customHeight="1" x14ac:dyDescent="0.3">
      <c r="A258" s="571" t="s">
        <v>2132</v>
      </c>
      <c r="B258" s="572" t="s">
        <v>2169</v>
      </c>
      <c r="C258" s="572" t="s">
        <v>774</v>
      </c>
      <c r="D258" s="572" t="s">
        <v>2304</v>
      </c>
      <c r="E258" s="572" t="s">
        <v>2305</v>
      </c>
      <c r="F258" s="589">
        <v>1</v>
      </c>
      <c r="G258" s="589">
        <v>625</v>
      </c>
      <c r="H258" s="572">
        <v>1</v>
      </c>
      <c r="I258" s="572">
        <v>625</v>
      </c>
      <c r="J258" s="589"/>
      <c r="K258" s="589"/>
      <c r="L258" s="572"/>
      <c r="M258" s="572"/>
      <c r="N258" s="589">
        <v>1</v>
      </c>
      <c r="O258" s="589">
        <v>633</v>
      </c>
      <c r="P258" s="577">
        <v>1.0127999999999999</v>
      </c>
      <c r="Q258" s="590">
        <v>633</v>
      </c>
    </row>
    <row r="259" spans="1:17" ht="14.4" customHeight="1" x14ac:dyDescent="0.3">
      <c r="A259" s="571" t="s">
        <v>2132</v>
      </c>
      <c r="B259" s="572" t="s">
        <v>2169</v>
      </c>
      <c r="C259" s="572" t="s">
        <v>774</v>
      </c>
      <c r="D259" s="572" t="s">
        <v>2244</v>
      </c>
      <c r="E259" s="572" t="s">
        <v>2245</v>
      </c>
      <c r="F259" s="589"/>
      <c r="G259" s="589"/>
      <c r="H259" s="572"/>
      <c r="I259" s="572"/>
      <c r="J259" s="589">
        <v>6</v>
      </c>
      <c r="K259" s="589">
        <v>714</v>
      </c>
      <c r="L259" s="572"/>
      <c r="M259" s="572">
        <v>119</v>
      </c>
      <c r="N259" s="589">
        <v>5</v>
      </c>
      <c r="O259" s="589">
        <v>603</v>
      </c>
      <c r="P259" s="577"/>
      <c r="Q259" s="590">
        <v>120.6</v>
      </c>
    </row>
    <row r="260" spans="1:17" ht="14.4" customHeight="1" x14ac:dyDescent="0.3">
      <c r="A260" s="571" t="s">
        <v>2132</v>
      </c>
      <c r="B260" s="572" t="s">
        <v>2169</v>
      </c>
      <c r="C260" s="572" t="s">
        <v>774</v>
      </c>
      <c r="D260" s="572" t="s">
        <v>2246</v>
      </c>
      <c r="E260" s="572" t="s">
        <v>2247</v>
      </c>
      <c r="F260" s="589">
        <v>1</v>
      </c>
      <c r="G260" s="589">
        <v>349</v>
      </c>
      <c r="H260" s="572">
        <v>1</v>
      </c>
      <c r="I260" s="572">
        <v>349</v>
      </c>
      <c r="J260" s="589">
        <v>1</v>
      </c>
      <c r="K260" s="589">
        <v>351</v>
      </c>
      <c r="L260" s="572">
        <v>1.005730659025788</v>
      </c>
      <c r="M260" s="572">
        <v>351</v>
      </c>
      <c r="N260" s="589"/>
      <c r="O260" s="589"/>
      <c r="P260" s="577"/>
      <c r="Q260" s="590"/>
    </row>
    <row r="261" spans="1:17" ht="14.4" customHeight="1" x14ac:dyDescent="0.3">
      <c r="A261" s="571" t="s">
        <v>2132</v>
      </c>
      <c r="B261" s="572" t="s">
        <v>2169</v>
      </c>
      <c r="C261" s="572" t="s">
        <v>774</v>
      </c>
      <c r="D261" s="572" t="s">
        <v>2248</v>
      </c>
      <c r="E261" s="572" t="s">
        <v>2249</v>
      </c>
      <c r="F261" s="589">
        <v>35</v>
      </c>
      <c r="G261" s="589">
        <v>21735</v>
      </c>
      <c r="H261" s="572">
        <v>1</v>
      </c>
      <c r="I261" s="572">
        <v>621</v>
      </c>
      <c r="J261" s="589">
        <v>16</v>
      </c>
      <c r="K261" s="589">
        <v>9968</v>
      </c>
      <c r="L261" s="572">
        <v>0.45861513687600647</v>
      </c>
      <c r="M261" s="572">
        <v>623</v>
      </c>
      <c r="N261" s="589">
        <v>9</v>
      </c>
      <c r="O261" s="589">
        <v>5631</v>
      </c>
      <c r="P261" s="577">
        <v>0.25907522429261559</v>
      </c>
      <c r="Q261" s="590">
        <v>625.66666666666663</v>
      </c>
    </row>
    <row r="262" spans="1:17" ht="14.4" customHeight="1" x14ac:dyDescent="0.3">
      <c r="A262" s="571" t="s">
        <v>2132</v>
      </c>
      <c r="B262" s="572" t="s">
        <v>2169</v>
      </c>
      <c r="C262" s="572" t="s">
        <v>774</v>
      </c>
      <c r="D262" s="572" t="s">
        <v>2250</v>
      </c>
      <c r="E262" s="572" t="s">
        <v>2251</v>
      </c>
      <c r="F262" s="589">
        <v>2</v>
      </c>
      <c r="G262" s="589">
        <v>3134</v>
      </c>
      <c r="H262" s="572">
        <v>1</v>
      </c>
      <c r="I262" s="572">
        <v>1567</v>
      </c>
      <c r="J262" s="589">
        <v>2</v>
      </c>
      <c r="K262" s="589">
        <v>3152</v>
      </c>
      <c r="L262" s="572">
        <v>1.005743458838545</v>
      </c>
      <c r="M262" s="572">
        <v>1576</v>
      </c>
      <c r="N262" s="589">
        <v>4</v>
      </c>
      <c r="O262" s="589">
        <v>6368</v>
      </c>
      <c r="P262" s="577">
        <v>2.0319081046585832</v>
      </c>
      <c r="Q262" s="590">
        <v>1592</v>
      </c>
    </row>
    <row r="263" spans="1:17" ht="14.4" customHeight="1" x14ac:dyDescent="0.3">
      <c r="A263" s="571" t="s">
        <v>2132</v>
      </c>
      <c r="B263" s="572" t="s">
        <v>2169</v>
      </c>
      <c r="C263" s="572" t="s">
        <v>774</v>
      </c>
      <c r="D263" s="572" t="s">
        <v>2252</v>
      </c>
      <c r="E263" s="572" t="s">
        <v>2253</v>
      </c>
      <c r="F263" s="589">
        <v>24</v>
      </c>
      <c r="G263" s="589">
        <v>2736</v>
      </c>
      <c r="H263" s="572">
        <v>1</v>
      </c>
      <c r="I263" s="572">
        <v>114</v>
      </c>
      <c r="J263" s="589">
        <v>4</v>
      </c>
      <c r="K263" s="589">
        <v>456</v>
      </c>
      <c r="L263" s="572">
        <v>0.16666666666666666</v>
      </c>
      <c r="M263" s="572">
        <v>114</v>
      </c>
      <c r="N263" s="589">
        <v>1</v>
      </c>
      <c r="O263" s="589">
        <v>114</v>
      </c>
      <c r="P263" s="577">
        <v>4.1666666666666664E-2</v>
      </c>
      <c r="Q263" s="590">
        <v>114</v>
      </c>
    </row>
    <row r="264" spans="1:17" ht="14.4" customHeight="1" x14ac:dyDescent="0.3">
      <c r="A264" s="571" t="s">
        <v>2132</v>
      </c>
      <c r="B264" s="572" t="s">
        <v>2169</v>
      </c>
      <c r="C264" s="572" t="s">
        <v>774</v>
      </c>
      <c r="D264" s="572" t="s">
        <v>2254</v>
      </c>
      <c r="E264" s="572" t="s">
        <v>2255</v>
      </c>
      <c r="F264" s="589">
        <v>36</v>
      </c>
      <c r="G264" s="589">
        <v>7164</v>
      </c>
      <c r="H264" s="572">
        <v>1</v>
      </c>
      <c r="I264" s="572">
        <v>199</v>
      </c>
      <c r="J264" s="589">
        <v>17</v>
      </c>
      <c r="K264" s="589">
        <v>3400</v>
      </c>
      <c r="L264" s="572">
        <v>0.47459519821328866</v>
      </c>
      <c r="M264" s="572">
        <v>200</v>
      </c>
      <c r="N264" s="589">
        <v>13</v>
      </c>
      <c r="O264" s="589">
        <v>2608</v>
      </c>
      <c r="P264" s="577">
        <v>0.3640424343941932</v>
      </c>
      <c r="Q264" s="590">
        <v>200.61538461538461</v>
      </c>
    </row>
    <row r="265" spans="1:17" ht="14.4" customHeight="1" x14ac:dyDescent="0.3">
      <c r="A265" s="571" t="s">
        <v>2132</v>
      </c>
      <c r="B265" s="572" t="s">
        <v>2169</v>
      </c>
      <c r="C265" s="572" t="s">
        <v>774</v>
      </c>
      <c r="D265" s="572" t="s">
        <v>2256</v>
      </c>
      <c r="E265" s="572" t="s">
        <v>2257</v>
      </c>
      <c r="F265" s="589">
        <v>32</v>
      </c>
      <c r="G265" s="589">
        <v>7680</v>
      </c>
      <c r="H265" s="572">
        <v>1</v>
      </c>
      <c r="I265" s="572">
        <v>240</v>
      </c>
      <c r="J265" s="589">
        <v>18</v>
      </c>
      <c r="K265" s="589">
        <v>4338</v>
      </c>
      <c r="L265" s="572">
        <v>0.56484374999999998</v>
      </c>
      <c r="M265" s="572">
        <v>241</v>
      </c>
      <c r="N265" s="589">
        <v>9</v>
      </c>
      <c r="O265" s="589">
        <v>2175</v>
      </c>
      <c r="P265" s="577">
        <v>0.283203125</v>
      </c>
      <c r="Q265" s="590">
        <v>241.66666666666666</v>
      </c>
    </row>
    <row r="266" spans="1:17" ht="14.4" customHeight="1" x14ac:dyDescent="0.3">
      <c r="A266" s="571" t="s">
        <v>2132</v>
      </c>
      <c r="B266" s="572" t="s">
        <v>2169</v>
      </c>
      <c r="C266" s="572" t="s">
        <v>774</v>
      </c>
      <c r="D266" s="572" t="s">
        <v>2258</v>
      </c>
      <c r="E266" s="572" t="s">
        <v>2259</v>
      </c>
      <c r="F266" s="589"/>
      <c r="G266" s="589"/>
      <c r="H266" s="572"/>
      <c r="I266" s="572"/>
      <c r="J266" s="589">
        <v>5</v>
      </c>
      <c r="K266" s="589">
        <v>17495</v>
      </c>
      <c r="L266" s="572"/>
      <c r="M266" s="572">
        <v>3499</v>
      </c>
      <c r="N266" s="589">
        <v>7</v>
      </c>
      <c r="O266" s="589">
        <v>24649</v>
      </c>
      <c r="P266" s="577"/>
      <c r="Q266" s="590">
        <v>3521.2857142857142</v>
      </c>
    </row>
    <row r="267" spans="1:17" ht="14.4" customHeight="1" x14ac:dyDescent="0.3">
      <c r="A267" s="571" t="s">
        <v>2132</v>
      </c>
      <c r="B267" s="572" t="s">
        <v>2169</v>
      </c>
      <c r="C267" s="572" t="s">
        <v>774</v>
      </c>
      <c r="D267" s="572" t="s">
        <v>2308</v>
      </c>
      <c r="E267" s="572" t="s">
        <v>2309</v>
      </c>
      <c r="F267" s="589">
        <v>1</v>
      </c>
      <c r="G267" s="589">
        <v>1647</v>
      </c>
      <c r="H267" s="572">
        <v>1</v>
      </c>
      <c r="I267" s="572">
        <v>1647</v>
      </c>
      <c r="J267" s="589"/>
      <c r="K267" s="589"/>
      <c r="L267" s="572"/>
      <c r="M267" s="572"/>
      <c r="N267" s="589">
        <v>1</v>
      </c>
      <c r="O267" s="589">
        <v>1663</v>
      </c>
      <c r="P267" s="577">
        <v>1.0097146326654522</v>
      </c>
      <c r="Q267" s="590">
        <v>1663</v>
      </c>
    </row>
    <row r="268" spans="1:17" ht="14.4" customHeight="1" x14ac:dyDescent="0.3">
      <c r="A268" s="571" t="s">
        <v>2132</v>
      </c>
      <c r="B268" s="572" t="s">
        <v>2169</v>
      </c>
      <c r="C268" s="572" t="s">
        <v>774</v>
      </c>
      <c r="D268" s="572" t="s">
        <v>2262</v>
      </c>
      <c r="E268" s="572" t="s">
        <v>2263</v>
      </c>
      <c r="F268" s="589">
        <v>3</v>
      </c>
      <c r="G268" s="589">
        <v>2541</v>
      </c>
      <c r="H268" s="572">
        <v>1</v>
      </c>
      <c r="I268" s="572">
        <v>847</v>
      </c>
      <c r="J268" s="589"/>
      <c r="K268" s="589"/>
      <c r="L268" s="572"/>
      <c r="M268" s="572"/>
      <c r="N268" s="589">
        <v>1</v>
      </c>
      <c r="O268" s="589">
        <v>859</v>
      </c>
      <c r="P268" s="577">
        <v>0.33805588351042898</v>
      </c>
      <c r="Q268" s="590">
        <v>859</v>
      </c>
    </row>
    <row r="269" spans="1:17" ht="14.4" customHeight="1" x14ac:dyDescent="0.3">
      <c r="A269" s="571" t="s">
        <v>2132</v>
      </c>
      <c r="B269" s="572" t="s">
        <v>2169</v>
      </c>
      <c r="C269" s="572" t="s">
        <v>774</v>
      </c>
      <c r="D269" s="572" t="s">
        <v>2266</v>
      </c>
      <c r="E269" s="572" t="s">
        <v>2267</v>
      </c>
      <c r="F269" s="589">
        <v>4</v>
      </c>
      <c r="G269" s="589">
        <v>1232</v>
      </c>
      <c r="H269" s="572">
        <v>1</v>
      </c>
      <c r="I269" s="572">
        <v>308</v>
      </c>
      <c r="J269" s="589"/>
      <c r="K269" s="589"/>
      <c r="L269" s="572"/>
      <c r="M269" s="572"/>
      <c r="N269" s="589">
        <v>6</v>
      </c>
      <c r="O269" s="589">
        <v>1891</v>
      </c>
      <c r="P269" s="577">
        <v>1.5349025974025974</v>
      </c>
      <c r="Q269" s="590">
        <v>315.16666666666669</v>
      </c>
    </row>
    <row r="270" spans="1:17" ht="14.4" customHeight="1" x14ac:dyDescent="0.3">
      <c r="A270" s="571" t="s">
        <v>2132</v>
      </c>
      <c r="B270" s="572" t="s">
        <v>2169</v>
      </c>
      <c r="C270" s="572" t="s">
        <v>774</v>
      </c>
      <c r="D270" s="572" t="s">
        <v>2268</v>
      </c>
      <c r="E270" s="572" t="s">
        <v>2269</v>
      </c>
      <c r="F270" s="589">
        <v>1</v>
      </c>
      <c r="G270" s="589">
        <v>988</v>
      </c>
      <c r="H270" s="572">
        <v>1</v>
      </c>
      <c r="I270" s="572">
        <v>988</v>
      </c>
      <c r="J270" s="589"/>
      <c r="K270" s="589"/>
      <c r="L270" s="572"/>
      <c r="M270" s="572"/>
      <c r="N270" s="589">
        <v>1</v>
      </c>
      <c r="O270" s="589">
        <v>1004</v>
      </c>
      <c r="P270" s="577">
        <v>1.0161943319838056</v>
      </c>
      <c r="Q270" s="590">
        <v>1004</v>
      </c>
    </row>
    <row r="271" spans="1:17" ht="14.4" customHeight="1" x14ac:dyDescent="0.3">
      <c r="A271" s="571" t="s">
        <v>2132</v>
      </c>
      <c r="B271" s="572" t="s">
        <v>2169</v>
      </c>
      <c r="C271" s="572" t="s">
        <v>774</v>
      </c>
      <c r="D271" s="572" t="s">
        <v>2270</v>
      </c>
      <c r="E271" s="572" t="s">
        <v>2271</v>
      </c>
      <c r="F271" s="589">
        <v>13</v>
      </c>
      <c r="G271" s="589">
        <v>10465</v>
      </c>
      <c r="H271" s="572">
        <v>1</v>
      </c>
      <c r="I271" s="572">
        <v>805</v>
      </c>
      <c r="J271" s="589">
        <v>7</v>
      </c>
      <c r="K271" s="589">
        <v>5656</v>
      </c>
      <c r="L271" s="572">
        <v>0.5404682274247492</v>
      </c>
      <c r="M271" s="572">
        <v>808</v>
      </c>
      <c r="N271" s="589">
        <v>14</v>
      </c>
      <c r="O271" s="589">
        <v>11357</v>
      </c>
      <c r="P271" s="577">
        <v>1.085236502627807</v>
      </c>
      <c r="Q271" s="590">
        <v>811.21428571428567</v>
      </c>
    </row>
    <row r="272" spans="1:17" ht="14.4" customHeight="1" x14ac:dyDescent="0.3">
      <c r="A272" s="571" t="s">
        <v>2132</v>
      </c>
      <c r="B272" s="572" t="s">
        <v>2169</v>
      </c>
      <c r="C272" s="572" t="s">
        <v>774</v>
      </c>
      <c r="D272" s="572" t="s">
        <v>2272</v>
      </c>
      <c r="E272" s="572" t="s">
        <v>2273</v>
      </c>
      <c r="F272" s="589"/>
      <c r="G272" s="589"/>
      <c r="H272" s="572"/>
      <c r="I272" s="572"/>
      <c r="J272" s="589">
        <v>1</v>
      </c>
      <c r="K272" s="589">
        <v>854</v>
      </c>
      <c r="L272" s="572"/>
      <c r="M272" s="572">
        <v>854</v>
      </c>
      <c r="N272" s="589"/>
      <c r="O272" s="589"/>
      <c r="P272" s="577"/>
      <c r="Q272" s="590"/>
    </row>
    <row r="273" spans="1:17" ht="14.4" customHeight="1" x14ac:dyDescent="0.3">
      <c r="A273" s="571" t="s">
        <v>2132</v>
      </c>
      <c r="B273" s="572" t="s">
        <v>2169</v>
      </c>
      <c r="C273" s="572" t="s">
        <v>774</v>
      </c>
      <c r="D273" s="572" t="s">
        <v>2310</v>
      </c>
      <c r="E273" s="572" t="s">
        <v>2311</v>
      </c>
      <c r="F273" s="589">
        <v>21</v>
      </c>
      <c r="G273" s="589">
        <v>24150</v>
      </c>
      <c r="H273" s="572">
        <v>1</v>
      </c>
      <c r="I273" s="572">
        <v>1150</v>
      </c>
      <c r="J273" s="589">
        <v>14</v>
      </c>
      <c r="K273" s="589">
        <v>16156</v>
      </c>
      <c r="L273" s="572">
        <v>0.66898550724637684</v>
      </c>
      <c r="M273" s="572">
        <v>1154</v>
      </c>
      <c r="N273" s="589">
        <v>9</v>
      </c>
      <c r="O273" s="589">
        <v>10458</v>
      </c>
      <c r="P273" s="577">
        <v>0.43304347826086959</v>
      </c>
      <c r="Q273" s="590">
        <v>1162</v>
      </c>
    </row>
    <row r="274" spans="1:17" ht="14.4" customHeight="1" x14ac:dyDescent="0.3">
      <c r="A274" s="571" t="s">
        <v>2132</v>
      </c>
      <c r="B274" s="572" t="s">
        <v>2169</v>
      </c>
      <c r="C274" s="572" t="s">
        <v>774</v>
      </c>
      <c r="D274" s="572" t="s">
        <v>2274</v>
      </c>
      <c r="E274" s="572" t="s">
        <v>2275</v>
      </c>
      <c r="F274" s="589">
        <v>1</v>
      </c>
      <c r="G274" s="589">
        <v>1301</v>
      </c>
      <c r="H274" s="572">
        <v>1</v>
      </c>
      <c r="I274" s="572">
        <v>1301</v>
      </c>
      <c r="J274" s="589"/>
      <c r="K274" s="589"/>
      <c r="L274" s="572"/>
      <c r="M274" s="572"/>
      <c r="N274" s="589"/>
      <c r="O274" s="589"/>
      <c r="P274" s="577"/>
      <c r="Q274" s="590"/>
    </row>
    <row r="275" spans="1:17" ht="14.4" customHeight="1" x14ac:dyDescent="0.3">
      <c r="A275" s="571" t="s">
        <v>2132</v>
      </c>
      <c r="B275" s="572" t="s">
        <v>2169</v>
      </c>
      <c r="C275" s="572" t="s">
        <v>774</v>
      </c>
      <c r="D275" s="572" t="s">
        <v>2320</v>
      </c>
      <c r="E275" s="572" t="s">
        <v>2321</v>
      </c>
      <c r="F275" s="589"/>
      <c r="G275" s="589"/>
      <c r="H275" s="572"/>
      <c r="I275" s="572"/>
      <c r="J275" s="589">
        <v>1</v>
      </c>
      <c r="K275" s="589">
        <v>1796</v>
      </c>
      <c r="L275" s="572"/>
      <c r="M275" s="572">
        <v>1796</v>
      </c>
      <c r="N275" s="589"/>
      <c r="O275" s="589"/>
      <c r="P275" s="577"/>
      <c r="Q275" s="590"/>
    </row>
    <row r="276" spans="1:17" ht="14.4" customHeight="1" x14ac:dyDescent="0.3">
      <c r="A276" s="571" t="s">
        <v>2132</v>
      </c>
      <c r="B276" s="572" t="s">
        <v>2169</v>
      </c>
      <c r="C276" s="572" t="s">
        <v>774</v>
      </c>
      <c r="D276" s="572" t="s">
        <v>2312</v>
      </c>
      <c r="E276" s="572" t="s">
        <v>2313</v>
      </c>
      <c r="F276" s="589">
        <v>1</v>
      </c>
      <c r="G276" s="589">
        <v>64</v>
      </c>
      <c r="H276" s="572">
        <v>1</v>
      </c>
      <c r="I276" s="572">
        <v>64</v>
      </c>
      <c r="J276" s="589"/>
      <c r="K276" s="589"/>
      <c r="L276" s="572"/>
      <c r="M276" s="572"/>
      <c r="N276" s="589">
        <v>5</v>
      </c>
      <c r="O276" s="589">
        <v>325</v>
      </c>
      <c r="P276" s="577">
        <v>5.078125</v>
      </c>
      <c r="Q276" s="590">
        <v>65</v>
      </c>
    </row>
    <row r="277" spans="1:17" ht="14.4" customHeight="1" x14ac:dyDescent="0.3">
      <c r="A277" s="571" t="s">
        <v>2132</v>
      </c>
      <c r="B277" s="572" t="s">
        <v>2169</v>
      </c>
      <c r="C277" s="572" t="s">
        <v>774</v>
      </c>
      <c r="D277" s="572" t="s">
        <v>2278</v>
      </c>
      <c r="E277" s="572" t="s">
        <v>2279</v>
      </c>
      <c r="F277" s="589">
        <v>1</v>
      </c>
      <c r="G277" s="589">
        <v>1013</v>
      </c>
      <c r="H277" s="572">
        <v>1</v>
      </c>
      <c r="I277" s="572">
        <v>1013</v>
      </c>
      <c r="J277" s="589">
        <v>3</v>
      </c>
      <c r="K277" s="589">
        <v>3051</v>
      </c>
      <c r="L277" s="572">
        <v>3.0118460019743338</v>
      </c>
      <c r="M277" s="572">
        <v>1017</v>
      </c>
      <c r="N277" s="589"/>
      <c r="O277" s="589"/>
      <c r="P277" s="577"/>
      <c r="Q277" s="590"/>
    </row>
    <row r="278" spans="1:17" ht="14.4" customHeight="1" x14ac:dyDescent="0.3">
      <c r="A278" s="571" t="s">
        <v>2132</v>
      </c>
      <c r="B278" s="572" t="s">
        <v>2169</v>
      </c>
      <c r="C278" s="572" t="s">
        <v>774</v>
      </c>
      <c r="D278" s="572" t="s">
        <v>2339</v>
      </c>
      <c r="E278" s="572" t="s">
        <v>2340</v>
      </c>
      <c r="F278" s="589"/>
      <c r="G278" s="589"/>
      <c r="H278" s="572"/>
      <c r="I278" s="572"/>
      <c r="J278" s="589"/>
      <c r="K278" s="589"/>
      <c r="L278" s="572"/>
      <c r="M278" s="572"/>
      <c r="N278" s="589">
        <v>1</v>
      </c>
      <c r="O278" s="589">
        <v>569</v>
      </c>
      <c r="P278" s="577"/>
      <c r="Q278" s="590">
        <v>569</v>
      </c>
    </row>
    <row r="279" spans="1:17" ht="14.4" customHeight="1" x14ac:dyDescent="0.3">
      <c r="A279" s="571" t="s">
        <v>2132</v>
      </c>
      <c r="B279" s="572" t="s">
        <v>2169</v>
      </c>
      <c r="C279" s="572" t="s">
        <v>775</v>
      </c>
      <c r="D279" s="572" t="s">
        <v>2172</v>
      </c>
      <c r="E279" s="572" t="s">
        <v>2173</v>
      </c>
      <c r="F279" s="589"/>
      <c r="G279" s="589"/>
      <c r="H279" s="572"/>
      <c r="I279" s="572"/>
      <c r="J279" s="589">
        <v>36</v>
      </c>
      <c r="K279" s="589">
        <v>2880</v>
      </c>
      <c r="L279" s="572"/>
      <c r="M279" s="572">
        <v>80</v>
      </c>
      <c r="N279" s="589">
        <v>72</v>
      </c>
      <c r="O279" s="589">
        <v>5810</v>
      </c>
      <c r="P279" s="577"/>
      <c r="Q279" s="590">
        <v>80.694444444444443</v>
      </c>
    </row>
    <row r="280" spans="1:17" ht="14.4" customHeight="1" x14ac:dyDescent="0.3">
      <c r="A280" s="571" t="s">
        <v>2132</v>
      </c>
      <c r="B280" s="572" t="s">
        <v>2169</v>
      </c>
      <c r="C280" s="572" t="s">
        <v>775</v>
      </c>
      <c r="D280" s="572" t="s">
        <v>2174</v>
      </c>
      <c r="E280" s="572" t="s">
        <v>2175</v>
      </c>
      <c r="F280" s="589">
        <v>160</v>
      </c>
      <c r="G280" s="589">
        <v>20960</v>
      </c>
      <c r="H280" s="572">
        <v>1</v>
      </c>
      <c r="I280" s="572">
        <v>131</v>
      </c>
      <c r="J280" s="589">
        <v>178</v>
      </c>
      <c r="K280" s="589">
        <v>18334</v>
      </c>
      <c r="L280" s="572">
        <v>0.87471374045801531</v>
      </c>
      <c r="M280" s="572">
        <v>103</v>
      </c>
      <c r="N280" s="589">
        <v>163</v>
      </c>
      <c r="O280" s="589">
        <v>16910</v>
      </c>
      <c r="P280" s="577">
        <v>0.80677480916030531</v>
      </c>
      <c r="Q280" s="590">
        <v>103.74233128834356</v>
      </c>
    </row>
    <row r="281" spans="1:17" ht="14.4" customHeight="1" x14ac:dyDescent="0.3">
      <c r="A281" s="571" t="s">
        <v>2132</v>
      </c>
      <c r="B281" s="572" t="s">
        <v>2169</v>
      </c>
      <c r="C281" s="572" t="s">
        <v>775</v>
      </c>
      <c r="D281" s="572" t="s">
        <v>2176</v>
      </c>
      <c r="E281" s="572" t="s">
        <v>2177</v>
      </c>
      <c r="F281" s="589">
        <v>168</v>
      </c>
      <c r="G281" s="589">
        <v>5712</v>
      </c>
      <c r="H281" s="572">
        <v>1</v>
      </c>
      <c r="I281" s="572">
        <v>34</v>
      </c>
      <c r="J281" s="589">
        <v>183</v>
      </c>
      <c r="K281" s="589">
        <v>6222</v>
      </c>
      <c r="L281" s="572">
        <v>1.0892857142857142</v>
      </c>
      <c r="M281" s="572">
        <v>34</v>
      </c>
      <c r="N281" s="589">
        <v>212</v>
      </c>
      <c r="O281" s="589">
        <v>7344</v>
      </c>
      <c r="P281" s="577">
        <v>1.2857142857142858</v>
      </c>
      <c r="Q281" s="590">
        <v>34.641509433962263</v>
      </c>
    </row>
    <row r="282" spans="1:17" ht="14.4" customHeight="1" x14ac:dyDescent="0.3">
      <c r="A282" s="571" t="s">
        <v>2132</v>
      </c>
      <c r="B282" s="572" t="s">
        <v>2169</v>
      </c>
      <c r="C282" s="572" t="s">
        <v>775</v>
      </c>
      <c r="D282" s="572" t="s">
        <v>2178</v>
      </c>
      <c r="E282" s="572" t="s">
        <v>2179</v>
      </c>
      <c r="F282" s="589"/>
      <c r="G282" s="589"/>
      <c r="H282" s="572"/>
      <c r="I282" s="572"/>
      <c r="J282" s="589">
        <v>4</v>
      </c>
      <c r="K282" s="589">
        <v>20</v>
      </c>
      <c r="L282" s="572"/>
      <c r="M282" s="572">
        <v>5</v>
      </c>
      <c r="N282" s="589">
        <v>1</v>
      </c>
      <c r="O282" s="589">
        <v>5</v>
      </c>
      <c r="P282" s="577"/>
      <c r="Q282" s="590">
        <v>5</v>
      </c>
    </row>
    <row r="283" spans="1:17" ht="14.4" customHeight="1" x14ac:dyDescent="0.3">
      <c r="A283" s="571" t="s">
        <v>2132</v>
      </c>
      <c r="B283" s="572" t="s">
        <v>2169</v>
      </c>
      <c r="C283" s="572" t="s">
        <v>775</v>
      </c>
      <c r="D283" s="572" t="s">
        <v>2182</v>
      </c>
      <c r="E283" s="572" t="s">
        <v>2183</v>
      </c>
      <c r="F283" s="589">
        <v>14</v>
      </c>
      <c r="G283" s="589">
        <v>8918</v>
      </c>
      <c r="H283" s="572">
        <v>1</v>
      </c>
      <c r="I283" s="572">
        <v>637</v>
      </c>
      <c r="J283" s="589">
        <v>6</v>
      </c>
      <c r="K283" s="589">
        <v>3828</v>
      </c>
      <c r="L283" s="572">
        <v>0.42924422516259253</v>
      </c>
      <c r="M283" s="572">
        <v>638</v>
      </c>
      <c r="N283" s="589">
        <v>3</v>
      </c>
      <c r="O283" s="589">
        <v>1917</v>
      </c>
      <c r="P283" s="577">
        <v>0.21495851087687823</v>
      </c>
      <c r="Q283" s="590">
        <v>639</v>
      </c>
    </row>
    <row r="284" spans="1:17" ht="14.4" customHeight="1" x14ac:dyDescent="0.3">
      <c r="A284" s="571" t="s">
        <v>2132</v>
      </c>
      <c r="B284" s="572" t="s">
        <v>2169</v>
      </c>
      <c r="C284" s="572" t="s">
        <v>775</v>
      </c>
      <c r="D284" s="572" t="s">
        <v>2184</v>
      </c>
      <c r="E284" s="572" t="s">
        <v>2185</v>
      </c>
      <c r="F284" s="589">
        <v>9</v>
      </c>
      <c r="G284" s="589">
        <v>1395</v>
      </c>
      <c r="H284" s="572">
        <v>1</v>
      </c>
      <c r="I284" s="572">
        <v>155</v>
      </c>
      <c r="J284" s="589">
        <v>8</v>
      </c>
      <c r="K284" s="589">
        <v>1248</v>
      </c>
      <c r="L284" s="572">
        <v>0.89462365591397852</v>
      </c>
      <c r="M284" s="572">
        <v>156</v>
      </c>
      <c r="N284" s="589">
        <v>1</v>
      </c>
      <c r="O284" s="589">
        <v>158</v>
      </c>
      <c r="P284" s="577">
        <v>0.11326164874551971</v>
      </c>
      <c r="Q284" s="590">
        <v>158</v>
      </c>
    </row>
    <row r="285" spans="1:17" ht="14.4" customHeight="1" x14ac:dyDescent="0.3">
      <c r="A285" s="571" t="s">
        <v>2132</v>
      </c>
      <c r="B285" s="572" t="s">
        <v>2169</v>
      </c>
      <c r="C285" s="572" t="s">
        <v>775</v>
      </c>
      <c r="D285" s="572" t="s">
        <v>2286</v>
      </c>
      <c r="E285" s="572" t="s">
        <v>2175</v>
      </c>
      <c r="F285" s="589">
        <v>35</v>
      </c>
      <c r="G285" s="589">
        <v>6650</v>
      </c>
      <c r="H285" s="572">
        <v>1</v>
      </c>
      <c r="I285" s="572">
        <v>190</v>
      </c>
      <c r="J285" s="589">
        <v>31</v>
      </c>
      <c r="K285" s="589">
        <v>5921</v>
      </c>
      <c r="L285" s="572">
        <v>0.89037593984962404</v>
      </c>
      <c r="M285" s="572">
        <v>191</v>
      </c>
      <c r="N285" s="589">
        <v>1</v>
      </c>
      <c r="O285" s="589">
        <v>191</v>
      </c>
      <c r="P285" s="577">
        <v>2.8721804511278197E-2</v>
      </c>
      <c r="Q285" s="590">
        <v>191</v>
      </c>
    </row>
    <row r="286" spans="1:17" ht="14.4" customHeight="1" x14ac:dyDescent="0.3">
      <c r="A286" s="571" t="s">
        <v>2132</v>
      </c>
      <c r="B286" s="572" t="s">
        <v>2169</v>
      </c>
      <c r="C286" s="572" t="s">
        <v>775</v>
      </c>
      <c r="D286" s="572" t="s">
        <v>2188</v>
      </c>
      <c r="E286" s="572" t="s">
        <v>2189</v>
      </c>
      <c r="F286" s="589">
        <v>254</v>
      </c>
      <c r="G286" s="589">
        <v>84328</v>
      </c>
      <c r="H286" s="572">
        <v>1</v>
      </c>
      <c r="I286" s="572">
        <v>332</v>
      </c>
      <c r="J286" s="589">
        <v>196</v>
      </c>
      <c r="K286" s="589">
        <v>45472</v>
      </c>
      <c r="L286" s="572">
        <v>0.53922777725073523</v>
      </c>
      <c r="M286" s="572">
        <v>232</v>
      </c>
      <c r="N286" s="589">
        <v>180</v>
      </c>
      <c r="O286" s="589">
        <v>41994</v>
      </c>
      <c r="P286" s="577">
        <v>0.4979840622331847</v>
      </c>
      <c r="Q286" s="590">
        <v>233.3</v>
      </c>
    </row>
    <row r="287" spans="1:17" ht="14.4" customHeight="1" x14ac:dyDescent="0.3">
      <c r="A287" s="571" t="s">
        <v>2132</v>
      </c>
      <c r="B287" s="572" t="s">
        <v>2169</v>
      </c>
      <c r="C287" s="572" t="s">
        <v>775</v>
      </c>
      <c r="D287" s="572" t="s">
        <v>2190</v>
      </c>
      <c r="E287" s="572" t="s">
        <v>2191</v>
      </c>
      <c r="F287" s="589">
        <v>446</v>
      </c>
      <c r="G287" s="589">
        <v>74482</v>
      </c>
      <c r="H287" s="572">
        <v>1</v>
      </c>
      <c r="I287" s="572">
        <v>167</v>
      </c>
      <c r="J287" s="589">
        <v>475</v>
      </c>
      <c r="K287" s="589">
        <v>55100</v>
      </c>
      <c r="L287" s="572">
        <v>0.73977605327461671</v>
      </c>
      <c r="M287" s="572">
        <v>116</v>
      </c>
      <c r="N287" s="589">
        <v>359</v>
      </c>
      <c r="O287" s="589">
        <v>42158</v>
      </c>
      <c r="P287" s="577">
        <v>0.56601595016245532</v>
      </c>
      <c r="Q287" s="590">
        <v>117.43175487465182</v>
      </c>
    </row>
    <row r="288" spans="1:17" ht="14.4" customHeight="1" x14ac:dyDescent="0.3">
      <c r="A288" s="571" t="s">
        <v>2132</v>
      </c>
      <c r="B288" s="572" t="s">
        <v>2169</v>
      </c>
      <c r="C288" s="572" t="s">
        <v>775</v>
      </c>
      <c r="D288" s="572" t="s">
        <v>2192</v>
      </c>
      <c r="E288" s="572" t="s">
        <v>2193</v>
      </c>
      <c r="F288" s="589">
        <v>2</v>
      </c>
      <c r="G288" s="589">
        <v>1050</v>
      </c>
      <c r="H288" s="572">
        <v>1</v>
      </c>
      <c r="I288" s="572">
        <v>525</v>
      </c>
      <c r="J288" s="589">
        <v>1</v>
      </c>
      <c r="K288" s="589">
        <v>527</v>
      </c>
      <c r="L288" s="572">
        <v>0.50190476190476185</v>
      </c>
      <c r="M288" s="572">
        <v>527</v>
      </c>
      <c r="N288" s="589">
        <v>1</v>
      </c>
      <c r="O288" s="589">
        <v>531</v>
      </c>
      <c r="P288" s="577">
        <v>0.50571428571428567</v>
      </c>
      <c r="Q288" s="590">
        <v>531</v>
      </c>
    </row>
    <row r="289" spans="1:17" ht="14.4" customHeight="1" x14ac:dyDescent="0.3">
      <c r="A289" s="571" t="s">
        <v>2132</v>
      </c>
      <c r="B289" s="572" t="s">
        <v>2169</v>
      </c>
      <c r="C289" s="572" t="s">
        <v>775</v>
      </c>
      <c r="D289" s="572" t="s">
        <v>2194</v>
      </c>
      <c r="E289" s="572" t="s">
        <v>2195</v>
      </c>
      <c r="F289" s="589"/>
      <c r="G289" s="589"/>
      <c r="H289" s="572"/>
      <c r="I289" s="572"/>
      <c r="J289" s="589"/>
      <c r="K289" s="589"/>
      <c r="L289" s="572"/>
      <c r="M289" s="572"/>
      <c r="N289" s="589">
        <v>1</v>
      </c>
      <c r="O289" s="589">
        <v>1491</v>
      </c>
      <c r="P289" s="577"/>
      <c r="Q289" s="590">
        <v>1491</v>
      </c>
    </row>
    <row r="290" spans="1:17" ht="14.4" customHeight="1" x14ac:dyDescent="0.3">
      <c r="A290" s="571" t="s">
        <v>2132</v>
      </c>
      <c r="B290" s="572" t="s">
        <v>2169</v>
      </c>
      <c r="C290" s="572" t="s">
        <v>775</v>
      </c>
      <c r="D290" s="572" t="s">
        <v>2196</v>
      </c>
      <c r="E290" s="572" t="s">
        <v>2197</v>
      </c>
      <c r="F290" s="589">
        <v>19</v>
      </c>
      <c r="G290" s="589">
        <v>9101</v>
      </c>
      <c r="H290" s="572">
        <v>1</v>
      </c>
      <c r="I290" s="572">
        <v>479</v>
      </c>
      <c r="J290" s="589">
        <v>9</v>
      </c>
      <c r="K290" s="589">
        <v>4329</v>
      </c>
      <c r="L290" s="572">
        <v>0.47566201516316886</v>
      </c>
      <c r="M290" s="572">
        <v>481</v>
      </c>
      <c r="N290" s="589">
        <v>25</v>
      </c>
      <c r="O290" s="589">
        <v>12105</v>
      </c>
      <c r="P290" s="577">
        <v>1.3300736182837052</v>
      </c>
      <c r="Q290" s="590">
        <v>484.2</v>
      </c>
    </row>
    <row r="291" spans="1:17" ht="14.4" customHeight="1" x14ac:dyDescent="0.3">
      <c r="A291" s="571" t="s">
        <v>2132</v>
      </c>
      <c r="B291" s="572" t="s">
        <v>2169</v>
      </c>
      <c r="C291" s="572" t="s">
        <v>775</v>
      </c>
      <c r="D291" s="572" t="s">
        <v>2198</v>
      </c>
      <c r="E291" s="572" t="s">
        <v>2199</v>
      </c>
      <c r="F291" s="589">
        <v>48</v>
      </c>
      <c r="G291" s="589">
        <v>31488</v>
      </c>
      <c r="H291" s="572">
        <v>1</v>
      </c>
      <c r="I291" s="572">
        <v>656</v>
      </c>
      <c r="J291" s="589">
        <v>32</v>
      </c>
      <c r="K291" s="589">
        <v>21088</v>
      </c>
      <c r="L291" s="572">
        <v>0.66971544715447151</v>
      </c>
      <c r="M291" s="572">
        <v>659</v>
      </c>
      <c r="N291" s="589">
        <v>32</v>
      </c>
      <c r="O291" s="589">
        <v>21208</v>
      </c>
      <c r="P291" s="577">
        <v>0.67352642276422769</v>
      </c>
      <c r="Q291" s="590">
        <v>662.75</v>
      </c>
    </row>
    <row r="292" spans="1:17" ht="14.4" customHeight="1" x14ac:dyDescent="0.3">
      <c r="A292" s="571" t="s">
        <v>2132</v>
      </c>
      <c r="B292" s="572" t="s">
        <v>2169</v>
      </c>
      <c r="C292" s="572" t="s">
        <v>775</v>
      </c>
      <c r="D292" s="572" t="s">
        <v>2200</v>
      </c>
      <c r="E292" s="572" t="s">
        <v>2201</v>
      </c>
      <c r="F292" s="589">
        <v>25</v>
      </c>
      <c r="G292" s="589">
        <v>24925</v>
      </c>
      <c r="H292" s="572">
        <v>1</v>
      </c>
      <c r="I292" s="572">
        <v>997</v>
      </c>
      <c r="J292" s="589">
        <v>11</v>
      </c>
      <c r="K292" s="589">
        <v>11011</v>
      </c>
      <c r="L292" s="572">
        <v>0.441765295887663</v>
      </c>
      <c r="M292" s="572">
        <v>1001</v>
      </c>
      <c r="N292" s="589">
        <v>40</v>
      </c>
      <c r="O292" s="589">
        <v>40320</v>
      </c>
      <c r="P292" s="577">
        <v>1.61765295887663</v>
      </c>
      <c r="Q292" s="590">
        <v>1008</v>
      </c>
    </row>
    <row r="293" spans="1:17" ht="14.4" customHeight="1" x14ac:dyDescent="0.3">
      <c r="A293" s="571" t="s">
        <v>2132</v>
      </c>
      <c r="B293" s="572" t="s">
        <v>2169</v>
      </c>
      <c r="C293" s="572" t="s">
        <v>775</v>
      </c>
      <c r="D293" s="572" t="s">
        <v>2287</v>
      </c>
      <c r="E293" s="572" t="s">
        <v>2288</v>
      </c>
      <c r="F293" s="589">
        <v>2</v>
      </c>
      <c r="G293" s="589">
        <v>3986</v>
      </c>
      <c r="H293" s="572">
        <v>1</v>
      </c>
      <c r="I293" s="572">
        <v>1993</v>
      </c>
      <c r="J293" s="589">
        <v>3</v>
      </c>
      <c r="K293" s="589">
        <v>6000</v>
      </c>
      <c r="L293" s="572">
        <v>1.5052684395383844</v>
      </c>
      <c r="M293" s="572">
        <v>2000</v>
      </c>
      <c r="N293" s="589"/>
      <c r="O293" s="589"/>
      <c r="P293" s="577"/>
      <c r="Q293" s="590"/>
    </row>
    <row r="294" spans="1:17" ht="14.4" customHeight="1" x14ac:dyDescent="0.3">
      <c r="A294" s="571" t="s">
        <v>2132</v>
      </c>
      <c r="B294" s="572" t="s">
        <v>2169</v>
      </c>
      <c r="C294" s="572" t="s">
        <v>775</v>
      </c>
      <c r="D294" s="572" t="s">
        <v>2202</v>
      </c>
      <c r="E294" s="572" t="s">
        <v>2203</v>
      </c>
      <c r="F294" s="589">
        <v>3</v>
      </c>
      <c r="G294" s="589">
        <v>3612</v>
      </c>
      <c r="H294" s="572">
        <v>1</v>
      </c>
      <c r="I294" s="572">
        <v>1204</v>
      </c>
      <c r="J294" s="589">
        <v>1</v>
      </c>
      <c r="K294" s="589">
        <v>1213</v>
      </c>
      <c r="L294" s="572">
        <v>0.33582502768549283</v>
      </c>
      <c r="M294" s="572">
        <v>1213</v>
      </c>
      <c r="N294" s="589">
        <v>3</v>
      </c>
      <c r="O294" s="589">
        <v>3671</v>
      </c>
      <c r="P294" s="577">
        <v>1.0163344407530455</v>
      </c>
      <c r="Q294" s="590">
        <v>1223.6666666666667</v>
      </c>
    </row>
    <row r="295" spans="1:17" ht="14.4" customHeight="1" x14ac:dyDescent="0.3">
      <c r="A295" s="571" t="s">
        <v>2132</v>
      </c>
      <c r="B295" s="572" t="s">
        <v>2169</v>
      </c>
      <c r="C295" s="572" t="s">
        <v>775</v>
      </c>
      <c r="D295" s="572" t="s">
        <v>2204</v>
      </c>
      <c r="E295" s="572" t="s">
        <v>2205</v>
      </c>
      <c r="F295" s="589"/>
      <c r="G295" s="589"/>
      <c r="H295" s="572"/>
      <c r="I295" s="572"/>
      <c r="J295" s="589">
        <v>3</v>
      </c>
      <c r="K295" s="589">
        <v>2796</v>
      </c>
      <c r="L295" s="572"/>
      <c r="M295" s="572">
        <v>932</v>
      </c>
      <c r="N295" s="589">
        <v>12</v>
      </c>
      <c r="O295" s="589">
        <v>11264</v>
      </c>
      <c r="P295" s="577"/>
      <c r="Q295" s="590">
        <v>938.66666666666663</v>
      </c>
    </row>
    <row r="296" spans="1:17" ht="14.4" customHeight="1" x14ac:dyDescent="0.3">
      <c r="A296" s="571" t="s">
        <v>2132</v>
      </c>
      <c r="B296" s="572" t="s">
        <v>2169</v>
      </c>
      <c r="C296" s="572" t="s">
        <v>775</v>
      </c>
      <c r="D296" s="572" t="s">
        <v>2329</v>
      </c>
      <c r="E296" s="572" t="s">
        <v>2330</v>
      </c>
      <c r="F296" s="589">
        <v>2</v>
      </c>
      <c r="G296" s="589">
        <v>3240</v>
      </c>
      <c r="H296" s="572">
        <v>1</v>
      </c>
      <c r="I296" s="572">
        <v>1620</v>
      </c>
      <c r="J296" s="589">
        <v>2</v>
      </c>
      <c r="K296" s="589">
        <v>3250</v>
      </c>
      <c r="L296" s="572">
        <v>1.0030864197530864</v>
      </c>
      <c r="M296" s="572">
        <v>1625</v>
      </c>
      <c r="N296" s="589">
        <v>4</v>
      </c>
      <c r="O296" s="589">
        <v>6527</v>
      </c>
      <c r="P296" s="577">
        <v>2.0145061728395062</v>
      </c>
      <c r="Q296" s="590">
        <v>1631.75</v>
      </c>
    </row>
    <row r="297" spans="1:17" ht="14.4" customHeight="1" x14ac:dyDescent="0.3">
      <c r="A297" s="571" t="s">
        <v>2132</v>
      </c>
      <c r="B297" s="572" t="s">
        <v>2169</v>
      </c>
      <c r="C297" s="572" t="s">
        <v>775</v>
      </c>
      <c r="D297" s="572" t="s">
        <v>2206</v>
      </c>
      <c r="E297" s="572" t="s">
        <v>2207</v>
      </c>
      <c r="F297" s="589"/>
      <c r="G297" s="589"/>
      <c r="H297" s="572"/>
      <c r="I297" s="572"/>
      <c r="J297" s="589"/>
      <c r="K297" s="589"/>
      <c r="L297" s="572"/>
      <c r="M297" s="572"/>
      <c r="N297" s="589">
        <v>1</v>
      </c>
      <c r="O297" s="589">
        <v>1335</v>
      </c>
      <c r="P297" s="577"/>
      <c r="Q297" s="590">
        <v>1335</v>
      </c>
    </row>
    <row r="298" spans="1:17" ht="14.4" customHeight="1" x14ac:dyDescent="0.3">
      <c r="A298" s="571" t="s">
        <v>2132</v>
      </c>
      <c r="B298" s="572" t="s">
        <v>2169</v>
      </c>
      <c r="C298" s="572" t="s">
        <v>775</v>
      </c>
      <c r="D298" s="572" t="s">
        <v>2331</v>
      </c>
      <c r="E298" s="572" t="s">
        <v>2332</v>
      </c>
      <c r="F298" s="589"/>
      <c r="G298" s="589"/>
      <c r="H298" s="572"/>
      <c r="I298" s="572"/>
      <c r="J298" s="589"/>
      <c r="K298" s="589"/>
      <c r="L298" s="572"/>
      <c r="M298" s="572"/>
      <c r="N298" s="589">
        <v>2</v>
      </c>
      <c r="O298" s="589">
        <v>3016</v>
      </c>
      <c r="P298" s="577"/>
      <c r="Q298" s="590">
        <v>1508</v>
      </c>
    </row>
    <row r="299" spans="1:17" ht="14.4" customHeight="1" x14ac:dyDescent="0.3">
      <c r="A299" s="571" t="s">
        <v>2132</v>
      </c>
      <c r="B299" s="572" t="s">
        <v>2169</v>
      </c>
      <c r="C299" s="572" t="s">
        <v>775</v>
      </c>
      <c r="D299" s="572" t="s">
        <v>2337</v>
      </c>
      <c r="E299" s="572" t="s">
        <v>2338</v>
      </c>
      <c r="F299" s="589"/>
      <c r="G299" s="589"/>
      <c r="H299" s="572"/>
      <c r="I299" s="572"/>
      <c r="J299" s="589"/>
      <c r="K299" s="589"/>
      <c r="L299" s="572"/>
      <c r="M299" s="572"/>
      <c r="N299" s="589">
        <v>1</v>
      </c>
      <c r="O299" s="589">
        <v>187</v>
      </c>
      <c r="P299" s="577"/>
      <c r="Q299" s="590">
        <v>187</v>
      </c>
    </row>
    <row r="300" spans="1:17" ht="14.4" customHeight="1" x14ac:dyDescent="0.3">
      <c r="A300" s="571" t="s">
        <v>2132</v>
      </c>
      <c r="B300" s="572" t="s">
        <v>2169</v>
      </c>
      <c r="C300" s="572" t="s">
        <v>775</v>
      </c>
      <c r="D300" s="572" t="s">
        <v>2293</v>
      </c>
      <c r="E300" s="572" t="s">
        <v>2294</v>
      </c>
      <c r="F300" s="589">
        <v>4</v>
      </c>
      <c r="G300" s="589">
        <v>0</v>
      </c>
      <c r="H300" s="572"/>
      <c r="I300" s="572">
        <v>0</v>
      </c>
      <c r="J300" s="589">
        <v>5</v>
      </c>
      <c r="K300" s="589">
        <v>0</v>
      </c>
      <c r="L300" s="572"/>
      <c r="M300" s="572">
        <v>0</v>
      </c>
      <c r="N300" s="589">
        <v>3</v>
      </c>
      <c r="O300" s="589">
        <v>0</v>
      </c>
      <c r="P300" s="577"/>
      <c r="Q300" s="590">
        <v>0</v>
      </c>
    </row>
    <row r="301" spans="1:17" ht="14.4" customHeight="1" x14ac:dyDescent="0.3">
      <c r="A301" s="571" t="s">
        <v>2132</v>
      </c>
      <c r="B301" s="572" t="s">
        <v>2169</v>
      </c>
      <c r="C301" s="572" t="s">
        <v>775</v>
      </c>
      <c r="D301" s="572" t="s">
        <v>2216</v>
      </c>
      <c r="E301" s="572" t="s">
        <v>2217</v>
      </c>
      <c r="F301" s="589">
        <v>547</v>
      </c>
      <c r="G301" s="589">
        <v>0</v>
      </c>
      <c r="H301" s="572"/>
      <c r="I301" s="572">
        <v>0</v>
      </c>
      <c r="J301" s="589">
        <v>537</v>
      </c>
      <c r="K301" s="589">
        <v>0</v>
      </c>
      <c r="L301" s="572"/>
      <c r="M301" s="572">
        <v>0</v>
      </c>
      <c r="N301" s="589">
        <v>425</v>
      </c>
      <c r="O301" s="589">
        <v>0</v>
      </c>
      <c r="P301" s="577"/>
      <c r="Q301" s="590">
        <v>0</v>
      </c>
    </row>
    <row r="302" spans="1:17" ht="14.4" customHeight="1" x14ac:dyDescent="0.3">
      <c r="A302" s="571" t="s">
        <v>2132</v>
      </c>
      <c r="B302" s="572" t="s">
        <v>2169</v>
      </c>
      <c r="C302" s="572" t="s">
        <v>775</v>
      </c>
      <c r="D302" s="572" t="s">
        <v>2218</v>
      </c>
      <c r="E302" s="572" t="s">
        <v>2219</v>
      </c>
      <c r="F302" s="589"/>
      <c r="G302" s="589"/>
      <c r="H302" s="572"/>
      <c r="I302" s="572"/>
      <c r="J302" s="589">
        <v>18</v>
      </c>
      <c r="K302" s="589">
        <v>1908</v>
      </c>
      <c r="L302" s="572"/>
      <c r="M302" s="572">
        <v>106</v>
      </c>
      <c r="N302" s="589">
        <v>41</v>
      </c>
      <c r="O302" s="589">
        <v>4390</v>
      </c>
      <c r="P302" s="577"/>
      <c r="Q302" s="590">
        <v>107.07317073170732</v>
      </c>
    </row>
    <row r="303" spans="1:17" ht="14.4" customHeight="1" x14ac:dyDescent="0.3">
      <c r="A303" s="571" t="s">
        <v>2132</v>
      </c>
      <c r="B303" s="572" t="s">
        <v>2169</v>
      </c>
      <c r="C303" s="572" t="s">
        <v>775</v>
      </c>
      <c r="D303" s="572" t="s">
        <v>2220</v>
      </c>
      <c r="E303" s="572" t="s">
        <v>2221</v>
      </c>
      <c r="F303" s="589">
        <v>92</v>
      </c>
      <c r="G303" s="589">
        <v>6900</v>
      </c>
      <c r="H303" s="572">
        <v>1</v>
      </c>
      <c r="I303" s="572">
        <v>75</v>
      </c>
      <c r="J303" s="589">
        <v>59</v>
      </c>
      <c r="K303" s="589">
        <v>4779</v>
      </c>
      <c r="L303" s="572">
        <v>0.69260869565217387</v>
      </c>
      <c r="M303" s="572">
        <v>81</v>
      </c>
      <c r="N303" s="589">
        <v>88</v>
      </c>
      <c r="O303" s="589">
        <v>7191</v>
      </c>
      <c r="P303" s="577">
        <v>1.0421739130434782</v>
      </c>
      <c r="Q303" s="590">
        <v>81.715909090909093</v>
      </c>
    </row>
    <row r="304" spans="1:17" ht="14.4" customHeight="1" x14ac:dyDescent="0.3">
      <c r="A304" s="571" t="s">
        <v>2132</v>
      </c>
      <c r="B304" s="572" t="s">
        <v>2169</v>
      </c>
      <c r="C304" s="572" t="s">
        <v>775</v>
      </c>
      <c r="D304" s="572" t="s">
        <v>2222</v>
      </c>
      <c r="E304" s="572" t="s">
        <v>2223</v>
      </c>
      <c r="F304" s="589">
        <v>12</v>
      </c>
      <c r="G304" s="589">
        <v>0</v>
      </c>
      <c r="H304" s="572"/>
      <c r="I304" s="572">
        <v>0</v>
      </c>
      <c r="J304" s="589"/>
      <c r="K304" s="589"/>
      <c r="L304" s="572"/>
      <c r="M304" s="572"/>
      <c r="N304" s="589"/>
      <c r="O304" s="589"/>
      <c r="P304" s="577"/>
      <c r="Q304" s="590"/>
    </row>
    <row r="305" spans="1:17" ht="14.4" customHeight="1" x14ac:dyDescent="0.3">
      <c r="A305" s="571" t="s">
        <v>2132</v>
      </c>
      <c r="B305" s="572" t="s">
        <v>2169</v>
      </c>
      <c r="C305" s="572" t="s">
        <v>775</v>
      </c>
      <c r="D305" s="572" t="s">
        <v>2224</v>
      </c>
      <c r="E305" s="572" t="s">
        <v>2225</v>
      </c>
      <c r="F305" s="589">
        <v>18</v>
      </c>
      <c r="G305" s="589">
        <v>8676</v>
      </c>
      <c r="H305" s="572">
        <v>1</v>
      </c>
      <c r="I305" s="572">
        <v>482</v>
      </c>
      <c r="J305" s="589">
        <v>16</v>
      </c>
      <c r="K305" s="589">
        <v>7760</v>
      </c>
      <c r="L305" s="572">
        <v>0.89442139234670359</v>
      </c>
      <c r="M305" s="572">
        <v>485</v>
      </c>
      <c r="N305" s="589">
        <v>14</v>
      </c>
      <c r="O305" s="589">
        <v>6850</v>
      </c>
      <c r="P305" s="577">
        <v>0.7895343476256339</v>
      </c>
      <c r="Q305" s="590">
        <v>489.28571428571428</v>
      </c>
    </row>
    <row r="306" spans="1:17" ht="14.4" customHeight="1" x14ac:dyDescent="0.3">
      <c r="A306" s="571" t="s">
        <v>2132</v>
      </c>
      <c r="B306" s="572" t="s">
        <v>2169</v>
      </c>
      <c r="C306" s="572" t="s">
        <v>775</v>
      </c>
      <c r="D306" s="572" t="s">
        <v>2228</v>
      </c>
      <c r="E306" s="572" t="s">
        <v>2229</v>
      </c>
      <c r="F306" s="589">
        <v>4</v>
      </c>
      <c r="G306" s="589">
        <v>800</v>
      </c>
      <c r="H306" s="572">
        <v>1</v>
      </c>
      <c r="I306" s="572">
        <v>200</v>
      </c>
      <c r="J306" s="589"/>
      <c r="K306" s="589"/>
      <c r="L306" s="572"/>
      <c r="M306" s="572"/>
      <c r="N306" s="589"/>
      <c r="O306" s="589"/>
      <c r="P306" s="577"/>
      <c r="Q306" s="590"/>
    </row>
    <row r="307" spans="1:17" ht="14.4" customHeight="1" x14ac:dyDescent="0.3">
      <c r="A307" s="571" t="s">
        <v>2132</v>
      </c>
      <c r="B307" s="572" t="s">
        <v>2169</v>
      </c>
      <c r="C307" s="572" t="s">
        <v>775</v>
      </c>
      <c r="D307" s="572" t="s">
        <v>2297</v>
      </c>
      <c r="E307" s="572" t="s">
        <v>2193</v>
      </c>
      <c r="F307" s="589">
        <v>1</v>
      </c>
      <c r="G307" s="589">
        <v>665</v>
      </c>
      <c r="H307" s="572">
        <v>1</v>
      </c>
      <c r="I307" s="572">
        <v>665</v>
      </c>
      <c r="J307" s="589"/>
      <c r="K307" s="589"/>
      <c r="L307" s="572"/>
      <c r="M307" s="572"/>
      <c r="N307" s="589">
        <v>1</v>
      </c>
      <c r="O307" s="589">
        <v>668</v>
      </c>
      <c r="P307" s="577">
        <v>1.0045112781954888</v>
      </c>
      <c r="Q307" s="590">
        <v>668</v>
      </c>
    </row>
    <row r="308" spans="1:17" ht="14.4" customHeight="1" x14ac:dyDescent="0.3">
      <c r="A308" s="571" t="s">
        <v>2132</v>
      </c>
      <c r="B308" s="572" t="s">
        <v>2169</v>
      </c>
      <c r="C308" s="572" t="s">
        <v>775</v>
      </c>
      <c r="D308" s="572" t="s">
        <v>2232</v>
      </c>
      <c r="E308" s="572" t="s">
        <v>2233</v>
      </c>
      <c r="F308" s="589">
        <v>3</v>
      </c>
      <c r="G308" s="589">
        <v>258</v>
      </c>
      <c r="H308" s="572">
        <v>1</v>
      </c>
      <c r="I308" s="572">
        <v>86</v>
      </c>
      <c r="J308" s="589">
        <v>5</v>
      </c>
      <c r="K308" s="589">
        <v>430</v>
      </c>
      <c r="L308" s="572">
        <v>1.6666666666666667</v>
      </c>
      <c r="M308" s="572">
        <v>86</v>
      </c>
      <c r="N308" s="589">
        <v>13</v>
      </c>
      <c r="O308" s="589">
        <v>1982</v>
      </c>
      <c r="P308" s="577">
        <v>7.6821705426356592</v>
      </c>
      <c r="Q308" s="590">
        <v>152.46153846153845</v>
      </c>
    </row>
    <row r="309" spans="1:17" ht="14.4" customHeight="1" x14ac:dyDescent="0.3">
      <c r="A309" s="571" t="s">
        <v>2132</v>
      </c>
      <c r="B309" s="572" t="s">
        <v>2169</v>
      </c>
      <c r="C309" s="572" t="s">
        <v>775</v>
      </c>
      <c r="D309" s="572" t="s">
        <v>2300</v>
      </c>
      <c r="E309" s="572" t="s">
        <v>2301</v>
      </c>
      <c r="F309" s="589"/>
      <c r="G309" s="589"/>
      <c r="H309" s="572"/>
      <c r="I309" s="572"/>
      <c r="J309" s="589">
        <v>6</v>
      </c>
      <c r="K309" s="589">
        <v>2586</v>
      </c>
      <c r="L309" s="572"/>
      <c r="M309" s="572">
        <v>431</v>
      </c>
      <c r="N309" s="589">
        <v>1</v>
      </c>
      <c r="O309" s="589">
        <v>435</v>
      </c>
      <c r="P309" s="577"/>
      <c r="Q309" s="590">
        <v>435</v>
      </c>
    </row>
    <row r="310" spans="1:17" ht="14.4" customHeight="1" x14ac:dyDescent="0.3">
      <c r="A310" s="571" t="s">
        <v>2132</v>
      </c>
      <c r="B310" s="572" t="s">
        <v>2169</v>
      </c>
      <c r="C310" s="572" t="s">
        <v>775</v>
      </c>
      <c r="D310" s="572" t="s">
        <v>2234</v>
      </c>
      <c r="E310" s="572" t="s">
        <v>2235</v>
      </c>
      <c r="F310" s="589">
        <v>5</v>
      </c>
      <c r="G310" s="589">
        <v>3450</v>
      </c>
      <c r="H310" s="572">
        <v>1</v>
      </c>
      <c r="I310" s="572">
        <v>690</v>
      </c>
      <c r="J310" s="589">
        <v>1</v>
      </c>
      <c r="K310" s="589">
        <v>694</v>
      </c>
      <c r="L310" s="572">
        <v>0.20115942028985506</v>
      </c>
      <c r="M310" s="572">
        <v>694</v>
      </c>
      <c r="N310" s="589">
        <v>2</v>
      </c>
      <c r="O310" s="589">
        <v>1402</v>
      </c>
      <c r="P310" s="577">
        <v>0.40637681159420291</v>
      </c>
      <c r="Q310" s="590">
        <v>701</v>
      </c>
    </row>
    <row r="311" spans="1:17" ht="14.4" customHeight="1" x14ac:dyDescent="0.3">
      <c r="A311" s="571" t="s">
        <v>2132</v>
      </c>
      <c r="B311" s="572" t="s">
        <v>2169</v>
      </c>
      <c r="C311" s="572" t="s">
        <v>775</v>
      </c>
      <c r="D311" s="572" t="s">
        <v>2236</v>
      </c>
      <c r="E311" s="572" t="s">
        <v>2237</v>
      </c>
      <c r="F311" s="589">
        <v>7</v>
      </c>
      <c r="G311" s="589">
        <v>7280</v>
      </c>
      <c r="H311" s="572">
        <v>1</v>
      </c>
      <c r="I311" s="572">
        <v>1040</v>
      </c>
      <c r="J311" s="589">
        <v>11</v>
      </c>
      <c r="K311" s="589">
        <v>11473</v>
      </c>
      <c r="L311" s="572">
        <v>1.5759615384615384</v>
      </c>
      <c r="M311" s="572">
        <v>1043</v>
      </c>
      <c r="N311" s="589">
        <v>2</v>
      </c>
      <c r="O311" s="589">
        <v>2086</v>
      </c>
      <c r="P311" s="577">
        <v>0.28653846153846152</v>
      </c>
      <c r="Q311" s="590">
        <v>1043</v>
      </c>
    </row>
    <row r="312" spans="1:17" ht="14.4" customHeight="1" x14ac:dyDescent="0.3">
      <c r="A312" s="571" t="s">
        <v>2132</v>
      </c>
      <c r="B312" s="572" t="s">
        <v>2169</v>
      </c>
      <c r="C312" s="572" t="s">
        <v>775</v>
      </c>
      <c r="D312" s="572" t="s">
        <v>2238</v>
      </c>
      <c r="E312" s="572" t="s">
        <v>2239</v>
      </c>
      <c r="F312" s="589"/>
      <c r="G312" s="589"/>
      <c r="H312" s="572"/>
      <c r="I312" s="572"/>
      <c r="J312" s="589"/>
      <c r="K312" s="589"/>
      <c r="L312" s="572"/>
      <c r="M312" s="572"/>
      <c r="N312" s="589">
        <v>5</v>
      </c>
      <c r="O312" s="589">
        <v>593</v>
      </c>
      <c r="P312" s="577"/>
      <c r="Q312" s="590">
        <v>118.6</v>
      </c>
    </row>
    <row r="313" spans="1:17" ht="14.4" customHeight="1" x14ac:dyDescent="0.3">
      <c r="A313" s="571" t="s">
        <v>2132</v>
      </c>
      <c r="B313" s="572" t="s">
        <v>2169</v>
      </c>
      <c r="C313" s="572" t="s">
        <v>775</v>
      </c>
      <c r="D313" s="572" t="s">
        <v>2240</v>
      </c>
      <c r="E313" s="572" t="s">
        <v>2241</v>
      </c>
      <c r="F313" s="589">
        <v>3</v>
      </c>
      <c r="G313" s="589">
        <v>2043</v>
      </c>
      <c r="H313" s="572">
        <v>1</v>
      </c>
      <c r="I313" s="572">
        <v>681</v>
      </c>
      <c r="J313" s="589">
        <v>1</v>
      </c>
      <c r="K313" s="589">
        <v>684</v>
      </c>
      <c r="L313" s="572">
        <v>0.33480176211453744</v>
      </c>
      <c r="M313" s="572">
        <v>684</v>
      </c>
      <c r="N313" s="589">
        <v>2</v>
      </c>
      <c r="O313" s="589">
        <v>1378</v>
      </c>
      <c r="P313" s="577">
        <v>0.67449828683308855</v>
      </c>
      <c r="Q313" s="590">
        <v>689</v>
      </c>
    </row>
    <row r="314" spans="1:17" ht="14.4" customHeight="1" x14ac:dyDescent="0.3">
      <c r="A314" s="571" t="s">
        <v>2132</v>
      </c>
      <c r="B314" s="572" t="s">
        <v>2169</v>
      </c>
      <c r="C314" s="572" t="s">
        <v>775</v>
      </c>
      <c r="D314" s="572" t="s">
        <v>2341</v>
      </c>
      <c r="E314" s="572" t="s">
        <v>2342</v>
      </c>
      <c r="F314" s="589"/>
      <c r="G314" s="589"/>
      <c r="H314" s="572"/>
      <c r="I314" s="572"/>
      <c r="J314" s="589"/>
      <c r="K314" s="589"/>
      <c r="L314" s="572"/>
      <c r="M314" s="572"/>
      <c r="N314" s="589">
        <v>6</v>
      </c>
      <c r="O314" s="589">
        <v>530</v>
      </c>
      <c r="P314" s="577"/>
      <c r="Q314" s="590">
        <v>88.333333333333329</v>
      </c>
    </row>
    <row r="315" spans="1:17" ht="14.4" customHeight="1" x14ac:dyDescent="0.3">
      <c r="A315" s="571" t="s">
        <v>2132</v>
      </c>
      <c r="B315" s="572" t="s">
        <v>2169</v>
      </c>
      <c r="C315" s="572" t="s">
        <v>775</v>
      </c>
      <c r="D315" s="572" t="s">
        <v>2242</v>
      </c>
      <c r="E315" s="572" t="s">
        <v>2243</v>
      </c>
      <c r="F315" s="589"/>
      <c r="G315" s="589"/>
      <c r="H315" s="572"/>
      <c r="I315" s="572"/>
      <c r="J315" s="589"/>
      <c r="K315" s="589"/>
      <c r="L315" s="572"/>
      <c r="M315" s="572"/>
      <c r="N315" s="589">
        <v>2</v>
      </c>
      <c r="O315" s="589">
        <v>355</v>
      </c>
      <c r="P315" s="577"/>
      <c r="Q315" s="590">
        <v>177.5</v>
      </c>
    </row>
    <row r="316" spans="1:17" ht="14.4" customHeight="1" x14ac:dyDescent="0.3">
      <c r="A316" s="571" t="s">
        <v>2132</v>
      </c>
      <c r="B316" s="572" t="s">
        <v>2169</v>
      </c>
      <c r="C316" s="572" t="s">
        <v>775</v>
      </c>
      <c r="D316" s="572" t="s">
        <v>2246</v>
      </c>
      <c r="E316" s="572" t="s">
        <v>2247</v>
      </c>
      <c r="F316" s="589"/>
      <c r="G316" s="589"/>
      <c r="H316" s="572"/>
      <c r="I316" s="572"/>
      <c r="J316" s="589"/>
      <c r="K316" s="589"/>
      <c r="L316" s="572"/>
      <c r="M316" s="572"/>
      <c r="N316" s="589">
        <v>2</v>
      </c>
      <c r="O316" s="589">
        <v>710</v>
      </c>
      <c r="P316" s="577"/>
      <c r="Q316" s="590">
        <v>355</v>
      </c>
    </row>
    <row r="317" spans="1:17" ht="14.4" customHeight="1" x14ac:dyDescent="0.3">
      <c r="A317" s="571" t="s">
        <v>2132</v>
      </c>
      <c r="B317" s="572" t="s">
        <v>2169</v>
      </c>
      <c r="C317" s="572" t="s">
        <v>775</v>
      </c>
      <c r="D317" s="572" t="s">
        <v>2306</v>
      </c>
      <c r="E317" s="572" t="s">
        <v>2307</v>
      </c>
      <c r="F317" s="589">
        <v>1</v>
      </c>
      <c r="G317" s="589">
        <v>477</v>
      </c>
      <c r="H317" s="572">
        <v>1</v>
      </c>
      <c r="I317" s="572">
        <v>477</v>
      </c>
      <c r="J317" s="589"/>
      <c r="K317" s="589"/>
      <c r="L317" s="572"/>
      <c r="M317" s="572"/>
      <c r="N317" s="589"/>
      <c r="O317" s="589"/>
      <c r="P317" s="577"/>
      <c r="Q317" s="590"/>
    </row>
    <row r="318" spans="1:17" ht="14.4" customHeight="1" x14ac:dyDescent="0.3">
      <c r="A318" s="571" t="s">
        <v>2132</v>
      </c>
      <c r="B318" s="572" t="s">
        <v>2169</v>
      </c>
      <c r="C318" s="572" t="s">
        <v>775</v>
      </c>
      <c r="D318" s="572" t="s">
        <v>2248</v>
      </c>
      <c r="E318" s="572" t="s">
        <v>2249</v>
      </c>
      <c r="F318" s="589">
        <v>6</v>
      </c>
      <c r="G318" s="589">
        <v>3726</v>
      </c>
      <c r="H318" s="572">
        <v>1</v>
      </c>
      <c r="I318" s="572">
        <v>621</v>
      </c>
      <c r="J318" s="589">
        <v>4</v>
      </c>
      <c r="K318" s="589">
        <v>2492</v>
      </c>
      <c r="L318" s="572">
        <v>0.66881374127750937</v>
      </c>
      <c r="M318" s="572">
        <v>623</v>
      </c>
      <c r="N318" s="589">
        <v>9</v>
      </c>
      <c r="O318" s="589">
        <v>5631</v>
      </c>
      <c r="P318" s="577">
        <v>1.5112721417069244</v>
      </c>
      <c r="Q318" s="590">
        <v>625.66666666666663</v>
      </c>
    </row>
    <row r="319" spans="1:17" ht="14.4" customHeight="1" x14ac:dyDescent="0.3">
      <c r="A319" s="571" t="s">
        <v>2132</v>
      </c>
      <c r="B319" s="572" t="s">
        <v>2169</v>
      </c>
      <c r="C319" s="572" t="s">
        <v>775</v>
      </c>
      <c r="D319" s="572" t="s">
        <v>2250</v>
      </c>
      <c r="E319" s="572" t="s">
        <v>2251</v>
      </c>
      <c r="F319" s="589">
        <v>4</v>
      </c>
      <c r="G319" s="589">
        <v>6268</v>
      </c>
      <c r="H319" s="572">
        <v>1</v>
      </c>
      <c r="I319" s="572">
        <v>1567</v>
      </c>
      <c r="J319" s="589">
        <v>3</v>
      </c>
      <c r="K319" s="589">
        <v>4728</v>
      </c>
      <c r="L319" s="572">
        <v>0.7543075941289088</v>
      </c>
      <c r="M319" s="572">
        <v>1576</v>
      </c>
      <c r="N319" s="589">
        <v>8</v>
      </c>
      <c r="O319" s="589">
        <v>12704</v>
      </c>
      <c r="P319" s="577">
        <v>2.0268028079132101</v>
      </c>
      <c r="Q319" s="590">
        <v>1588</v>
      </c>
    </row>
    <row r="320" spans="1:17" ht="14.4" customHeight="1" x14ac:dyDescent="0.3">
      <c r="A320" s="571" t="s">
        <v>2132</v>
      </c>
      <c r="B320" s="572" t="s">
        <v>2169</v>
      </c>
      <c r="C320" s="572" t="s">
        <v>775</v>
      </c>
      <c r="D320" s="572" t="s">
        <v>2252</v>
      </c>
      <c r="E320" s="572" t="s">
        <v>2253</v>
      </c>
      <c r="F320" s="589">
        <v>1</v>
      </c>
      <c r="G320" s="589">
        <v>114</v>
      </c>
      <c r="H320" s="572">
        <v>1</v>
      </c>
      <c r="I320" s="572">
        <v>114</v>
      </c>
      <c r="J320" s="589">
        <v>3</v>
      </c>
      <c r="K320" s="589">
        <v>342</v>
      </c>
      <c r="L320" s="572">
        <v>3</v>
      </c>
      <c r="M320" s="572">
        <v>114</v>
      </c>
      <c r="N320" s="589">
        <v>1</v>
      </c>
      <c r="O320" s="589">
        <v>116</v>
      </c>
      <c r="P320" s="577">
        <v>1.0175438596491229</v>
      </c>
      <c r="Q320" s="590">
        <v>116</v>
      </c>
    </row>
    <row r="321" spans="1:17" ht="14.4" customHeight="1" x14ac:dyDescent="0.3">
      <c r="A321" s="571" t="s">
        <v>2132</v>
      </c>
      <c r="B321" s="572" t="s">
        <v>2169</v>
      </c>
      <c r="C321" s="572" t="s">
        <v>775</v>
      </c>
      <c r="D321" s="572" t="s">
        <v>2254</v>
      </c>
      <c r="E321" s="572" t="s">
        <v>2255</v>
      </c>
      <c r="F321" s="589">
        <v>43</v>
      </c>
      <c r="G321" s="589">
        <v>8557</v>
      </c>
      <c r="H321" s="572">
        <v>1</v>
      </c>
      <c r="I321" s="572">
        <v>199</v>
      </c>
      <c r="J321" s="589">
        <v>48</v>
      </c>
      <c r="K321" s="589">
        <v>9600</v>
      </c>
      <c r="L321" s="572">
        <v>1.1218885123290874</v>
      </c>
      <c r="M321" s="572">
        <v>200</v>
      </c>
      <c r="N321" s="589">
        <v>43</v>
      </c>
      <c r="O321" s="589">
        <v>8631</v>
      </c>
      <c r="P321" s="577">
        <v>1.00864789061587</v>
      </c>
      <c r="Q321" s="590">
        <v>200.72093023255815</v>
      </c>
    </row>
    <row r="322" spans="1:17" ht="14.4" customHeight="1" x14ac:dyDescent="0.3">
      <c r="A322" s="571" t="s">
        <v>2132</v>
      </c>
      <c r="B322" s="572" t="s">
        <v>2169</v>
      </c>
      <c r="C322" s="572" t="s">
        <v>775</v>
      </c>
      <c r="D322" s="572" t="s">
        <v>2256</v>
      </c>
      <c r="E322" s="572" t="s">
        <v>2257</v>
      </c>
      <c r="F322" s="589">
        <v>8</v>
      </c>
      <c r="G322" s="589">
        <v>1920</v>
      </c>
      <c r="H322" s="572">
        <v>1</v>
      </c>
      <c r="I322" s="572">
        <v>240</v>
      </c>
      <c r="J322" s="589">
        <v>3</v>
      </c>
      <c r="K322" s="589">
        <v>723</v>
      </c>
      <c r="L322" s="572">
        <v>0.37656250000000002</v>
      </c>
      <c r="M322" s="572">
        <v>241</v>
      </c>
      <c r="N322" s="589">
        <v>11</v>
      </c>
      <c r="O322" s="589">
        <v>2658</v>
      </c>
      <c r="P322" s="577">
        <v>1.3843749999999999</v>
      </c>
      <c r="Q322" s="590">
        <v>241.63636363636363</v>
      </c>
    </row>
    <row r="323" spans="1:17" ht="14.4" customHeight="1" x14ac:dyDescent="0.3">
      <c r="A323" s="571" t="s">
        <v>2132</v>
      </c>
      <c r="B323" s="572" t="s">
        <v>2169</v>
      </c>
      <c r="C323" s="572" t="s">
        <v>775</v>
      </c>
      <c r="D323" s="572" t="s">
        <v>2258</v>
      </c>
      <c r="E323" s="572" t="s">
        <v>2259</v>
      </c>
      <c r="F323" s="589"/>
      <c r="G323" s="589"/>
      <c r="H323" s="572"/>
      <c r="I323" s="572"/>
      <c r="J323" s="589">
        <v>1</v>
      </c>
      <c r="K323" s="589">
        <v>3499</v>
      </c>
      <c r="L323" s="572"/>
      <c r="M323" s="572">
        <v>3499</v>
      </c>
      <c r="N323" s="589">
        <v>1</v>
      </c>
      <c r="O323" s="589">
        <v>3525</v>
      </c>
      <c r="P323" s="577"/>
      <c r="Q323" s="590">
        <v>3525</v>
      </c>
    </row>
    <row r="324" spans="1:17" ht="14.4" customHeight="1" x14ac:dyDescent="0.3">
      <c r="A324" s="571" t="s">
        <v>2132</v>
      </c>
      <c r="B324" s="572" t="s">
        <v>2169</v>
      </c>
      <c r="C324" s="572" t="s">
        <v>775</v>
      </c>
      <c r="D324" s="572" t="s">
        <v>2308</v>
      </c>
      <c r="E324" s="572" t="s">
        <v>2309</v>
      </c>
      <c r="F324" s="589">
        <v>2</v>
      </c>
      <c r="G324" s="589">
        <v>3294</v>
      </c>
      <c r="H324" s="572">
        <v>1</v>
      </c>
      <c r="I324" s="572">
        <v>1647</v>
      </c>
      <c r="J324" s="589"/>
      <c r="K324" s="589"/>
      <c r="L324" s="572"/>
      <c r="M324" s="572"/>
      <c r="N324" s="589"/>
      <c r="O324" s="589"/>
      <c r="P324" s="577"/>
      <c r="Q324" s="590"/>
    </row>
    <row r="325" spans="1:17" ht="14.4" customHeight="1" x14ac:dyDescent="0.3">
      <c r="A325" s="571" t="s">
        <v>2132</v>
      </c>
      <c r="B325" s="572" t="s">
        <v>2169</v>
      </c>
      <c r="C325" s="572" t="s">
        <v>775</v>
      </c>
      <c r="D325" s="572" t="s">
        <v>2266</v>
      </c>
      <c r="E325" s="572" t="s">
        <v>2267</v>
      </c>
      <c r="F325" s="589"/>
      <c r="G325" s="589"/>
      <c r="H325" s="572"/>
      <c r="I325" s="572"/>
      <c r="J325" s="589">
        <v>4</v>
      </c>
      <c r="K325" s="589">
        <v>1244</v>
      </c>
      <c r="L325" s="572"/>
      <c r="M325" s="572">
        <v>311</v>
      </c>
      <c r="N325" s="589">
        <v>3</v>
      </c>
      <c r="O325" s="589">
        <v>948</v>
      </c>
      <c r="P325" s="577"/>
      <c r="Q325" s="590">
        <v>316</v>
      </c>
    </row>
    <row r="326" spans="1:17" ht="14.4" customHeight="1" x14ac:dyDescent="0.3">
      <c r="A326" s="571" t="s">
        <v>2132</v>
      </c>
      <c r="B326" s="572" t="s">
        <v>2169</v>
      </c>
      <c r="C326" s="572" t="s">
        <v>775</v>
      </c>
      <c r="D326" s="572" t="s">
        <v>2268</v>
      </c>
      <c r="E326" s="572" t="s">
        <v>2269</v>
      </c>
      <c r="F326" s="589">
        <v>1</v>
      </c>
      <c r="G326" s="589">
        <v>988</v>
      </c>
      <c r="H326" s="572">
        <v>1</v>
      </c>
      <c r="I326" s="572">
        <v>988</v>
      </c>
      <c r="J326" s="589"/>
      <c r="K326" s="589"/>
      <c r="L326" s="572"/>
      <c r="M326" s="572"/>
      <c r="N326" s="589"/>
      <c r="O326" s="589"/>
      <c r="P326" s="577"/>
      <c r="Q326" s="590"/>
    </row>
    <row r="327" spans="1:17" ht="14.4" customHeight="1" x14ac:dyDescent="0.3">
      <c r="A327" s="571" t="s">
        <v>2132</v>
      </c>
      <c r="B327" s="572" t="s">
        <v>2169</v>
      </c>
      <c r="C327" s="572" t="s">
        <v>775</v>
      </c>
      <c r="D327" s="572" t="s">
        <v>2270</v>
      </c>
      <c r="E327" s="572" t="s">
        <v>2271</v>
      </c>
      <c r="F327" s="589">
        <v>3</v>
      </c>
      <c r="G327" s="589">
        <v>2415</v>
      </c>
      <c r="H327" s="572">
        <v>1</v>
      </c>
      <c r="I327" s="572">
        <v>805</v>
      </c>
      <c r="J327" s="589">
        <v>1</v>
      </c>
      <c r="K327" s="589">
        <v>808</v>
      </c>
      <c r="L327" s="572">
        <v>0.33457556935817806</v>
      </c>
      <c r="M327" s="572">
        <v>808</v>
      </c>
      <c r="N327" s="589">
        <v>1</v>
      </c>
      <c r="O327" s="589">
        <v>813</v>
      </c>
      <c r="P327" s="577">
        <v>0.33664596273291925</v>
      </c>
      <c r="Q327" s="590">
        <v>813</v>
      </c>
    </row>
    <row r="328" spans="1:17" ht="14.4" customHeight="1" x14ac:dyDescent="0.3">
      <c r="A328" s="571" t="s">
        <v>2132</v>
      </c>
      <c r="B328" s="572" t="s">
        <v>2169</v>
      </c>
      <c r="C328" s="572" t="s">
        <v>775</v>
      </c>
      <c r="D328" s="572" t="s">
        <v>2310</v>
      </c>
      <c r="E328" s="572" t="s">
        <v>2311</v>
      </c>
      <c r="F328" s="589">
        <v>1</v>
      </c>
      <c r="G328" s="589">
        <v>1150</v>
      </c>
      <c r="H328" s="572">
        <v>1</v>
      </c>
      <c r="I328" s="572">
        <v>1150</v>
      </c>
      <c r="J328" s="589">
        <v>2</v>
      </c>
      <c r="K328" s="589">
        <v>2308</v>
      </c>
      <c r="L328" s="572">
        <v>2.0069565217391303</v>
      </c>
      <c r="M328" s="572">
        <v>1154</v>
      </c>
      <c r="N328" s="589"/>
      <c r="O328" s="589"/>
      <c r="P328" s="577"/>
      <c r="Q328" s="590"/>
    </row>
    <row r="329" spans="1:17" ht="14.4" customHeight="1" x14ac:dyDescent="0.3">
      <c r="A329" s="571" t="s">
        <v>2132</v>
      </c>
      <c r="B329" s="572" t="s">
        <v>2169</v>
      </c>
      <c r="C329" s="572" t="s">
        <v>775</v>
      </c>
      <c r="D329" s="572" t="s">
        <v>2274</v>
      </c>
      <c r="E329" s="572" t="s">
        <v>2275</v>
      </c>
      <c r="F329" s="589"/>
      <c r="G329" s="589"/>
      <c r="H329" s="572"/>
      <c r="I329" s="572"/>
      <c r="J329" s="589"/>
      <c r="K329" s="589"/>
      <c r="L329" s="572"/>
      <c r="M329" s="572"/>
      <c r="N329" s="589">
        <v>1</v>
      </c>
      <c r="O329" s="589">
        <v>1317</v>
      </c>
      <c r="P329" s="577"/>
      <c r="Q329" s="590">
        <v>1317</v>
      </c>
    </row>
    <row r="330" spans="1:17" ht="14.4" customHeight="1" x14ac:dyDescent="0.3">
      <c r="A330" s="571" t="s">
        <v>2132</v>
      </c>
      <c r="B330" s="572" t="s">
        <v>2169</v>
      </c>
      <c r="C330" s="572" t="s">
        <v>775</v>
      </c>
      <c r="D330" s="572" t="s">
        <v>2320</v>
      </c>
      <c r="E330" s="572" t="s">
        <v>2321</v>
      </c>
      <c r="F330" s="589"/>
      <c r="G330" s="589"/>
      <c r="H330" s="572"/>
      <c r="I330" s="572"/>
      <c r="J330" s="589"/>
      <c r="K330" s="589"/>
      <c r="L330" s="572"/>
      <c r="M330" s="572"/>
      <c r="N330" s="589">
        <v>1</v>
      </c>
      <c r="O330" s="589">
        <v>1796</v>
      </c>
      <c r="P330" s="577"/>
      <c r="Q330" s="590">
        <v>1796</v>
      </c>
    </row>
    <row r="331" spans="1:17" ht="14.4" customHeight="1" x14ac:dyDescent="0.3">
      <c r="A331" s="571" t="s">
        <v>2132</v>
      </c>
      <c r="B331" s="572" t="s">
        <v>2169</v>
      </c>
      <c r="C331" s="572" t="s">
        <v>775</v>
      </c>
      <c r="D331" s="572" t="s">
        <v>2312</v>
      </c>
      <c r="E331" s="572" t="s">
        <v>2313</v>
      </c>
      <c r="F331" s="589">
        <v>3</v>
      </c>
      <c r="G331" s="589">
        <v>192</v>
      </c>
      <c r="H331" s="572">
        <v>1</v>
      </c>
      <c r="I331" s="572">
        <v>64</v>
      </c>
      <c r="J331" s="589">
        <v>5</v>
      </c>
      <c r="K331" s="589">
        <v>320</v>
      </c>
      <c r="L331" s="572">
        <v>1.6666666666666667</v>
      </c>
      <c r="M331" s="572">
        <v>64</v>
      </c>
      <c r="N331" s="589"/>
      <c r="O331" s="589"/>
      <c r="P331" s="577"/>
      <c r="Q331" s="590"/>
    </row>
    <row r="332" spans="1:17" ht="14.4" customHeight="1" x14ac:dyDescent="0.3">
      <c r="A332" s="571" t="s">
        <v>2132</v>
      </c>
      <c r="B332" s="572" t="s">
        <v>2169</v>
      </c>
      <c r="C332" s="572" t="s">
        <v>775</v>
      </c>
      <c r="D332" s="572" t="s">
        <v>2278</v>
      </c>
      <c r="E332" s="572" t="s">
        <v>2279</v>
      </c>
      <c r="F332" s="589">
        <v>2</v>
      </c>
      <c r="G332" s="589">
        <v>2026</v>
      </c>
      <c r="H332" s="572">
        <v>1</v>
      </c>
      <c r="I332" s="572">
        <v>1013</v>
      </c>
      <c r="J332" s="589"/>
      <c r="K332" s="589"/>
      <c r="L332" s="572"/>
      <c r="M332" s="572"/>
      <c r="N332" s="589">
        <v>1</v>
      </c>
      <c r="O332" s="589">
        <v>1024</v>
      </c>
      <c r="P332" s="577">
        <v>0.50542941757156956</v>
      </c>
      <c r="Q332" s="590">
        <v>1024</v>
      </c>
    </row>
    <row r="333" spans="1:17" ht="14.4" customHeight="1" x14ac:dyDescent="0.3">
      <c r="A333" s="571" t="s">
        <v>2132</v>
      </c>
      <c r="B333" s="572" t="s">
        <v>2169</v>
      </c>
      <c r="C333" s="572" t="s">
        <v>775</v>
      </c>
      <c r="D333" s="572" t="s">
        <v>2280</v>
      </c>
      <c r="E333" s="572" t="s">
        <v>2281</v>
      </c>
      <c r="F333" s="589"/>
      <c r="G333" s="589"/>
      <c r="H333" s="572"/>
      <c r="I333" s="572"/>
      <c r="J333" s="589">
        <v>1</v>
      </c>
      <c r="K333" s="589">
        <v>457</v>
      </c>
      <c r="L333" s="572"/>
      <c r="M333" s="572">
        <v>457</v>
      </c>
      <c r="N333" s="589">
        <v>1</v>
      </c>
      <c r="O333" s="589">
        <v>462</v>
      </c>
      <c r="P333" s="577"/>
      <c r="Q333" s="590">
        <v>462</v>
      </c>
    </row>
    <row r="334" spans="1:17" ht="14.4" customHeight="1" x14ac:dyDescent="0.3">
      <c r="A334" s="571" t="s">
        <v>2132</v>
      </c>
      <c r="B334" s="572" t="s">
        <v>2169</v>
      </c>
      <c r="C334" s="572" t="s">
        <v>775</v>
      </c>
      <c r="D334" s="572" t="s">
        <v>2339</v>
      </c>
      <c r="E334" s="572" t="s">
        <v>2340</v>
      </c>
      <c r="F334" s="589"/>
      <c r="G334" s="589"/>
      <c r="H334" s="572"/>
      <c r="I334" s="572"/>
      <c r="J334" s="589"/>
      <c r="K334" s="589"/>
      <c r="L334" s="572"/>
      <c r="M334" s="572"/>
      <c r="N334" s="589">
        <v>0</v>
      </c>
      <c r="O334" s="589">
        <v>0</v>
      </c>
      <c r="P334" s="577"/>
      <c r="Q334" s="590"/>
    </row>
    <row r="335" spans="1:17" ht="14.4" customHeight="1" x14ac:dyDescent="0.3">
      <c r="A335" s="571" t="s">
        <v>2132</v>
      </c>
      <c r="B335" s="572" t="s">
        <v>2169</v>
      </c>
      <c r="C335" s="572" t="s">
        <v>775</v>
      </c>
      <c r="D335" s="572" t="s">
        <v>2343</v>
      </c>
      <c r="E335" s="572" t="s">
        <v>2344</v>
      </c>
      <c r="F335" s="589"/>
      <c r="G335" s="589"/>
      <c r="H335" s="572"/>
      <c r="I335" s="572"/>
      <c r="J335" s="589"/>
      <c r="K335" s="589"/>
      <c r="L335" s="572"/>
      <c r="M335" s="572"/>
      <c r="N335" s="589">
        <v>1</v>
      </c>
      <c r="O335" s="589">
        <v>2132</v>
      </c>
      <c r="P335" s="577"/>
      <c r="Q335" s="590">
        <v>2132</v>
      </c>
    </row>
    <row r="336" spans="1:17" ht="14.4" customHeight="1" x14ac:dyDescent="0.3">
      <c r="A336" s="571" t="s">
        <v>2132</v>
      </c>
      <c r="B336" s="572" t="s">
        <v>2169</v>
      </c>
      <c r="C336" s="572" t="s">
        <v>2129</v>
      </c>
      <c r="D336" s="572" t="s">
        <v>2345</v>
      </c>
      <c r="E336" s="572" t="s">
        <v>2346</v>
      </c>
      <c r="F336" s="589"/>
      <c r="G336" s="589"/>
      <c r="H336" s="572"/>
      <c r="I336" s="572"/>
      <c r="J336" s="589"/>
      <c r="K336" s="589"/>
      <c r="L336" s="572"/>
      <c r="M336" s="572"/>
      <c r="N336" s="589">
        <v>1</v>
      </c>
      <c r="O336" s="589">
        <v>143</v>
      </c>
      <c r="P336" s="577"/>
      <c r="Q336" s="590">
        <v>143</v>
      </c>
    </row>
    <row r="337" spans="1:17" ht="14.4" customHeight="1" x14ac:dyDescent="0.3">
      <c r="A337" s="571" t="s">
        <v>2132</v>
      </c>
      <c r="B337" s="572" t="s">
        <v>2169</v>
      </c>
      <c r="C337" s="572" t="s">
        <v>2129</v>
      </c>
      <c r="D337" s="572" t="s">
        <v>2174</v>
      </c>
      <c r="E337" s="572" t="s">
        <v>2175</v>
      </c>
      <c r="F337" s="589"/>
      <c r="G337" s="589"/>
      <c r="H337" s="572"/>
      <c r="I337" s="572"/>
      <c r="J337" s="589">
        <v>21</v>
      </c>
      <c r="K337" s="589">
        <v>2163</v>
      </c>
      <c r="L337" s="572"/>
      <c r="M337" s="572">
        <v>103</v>
      </c>
      <c r="N337" s="589">
        <v>589</v>
      </c>
      <c r="O337" s="589">
        <v>61101</v>
      </c>
      <c r="P337" s="577"/>
      <c r="Q337" s="590">
        <v>103.73684210526316</v>
      </c>
    </row>
    <row r="338" spans="1:17" ht="14.4" customHeight="1" x14ac:dyDescent="0.3">
      <c r="A338" s="571" t="s">
        <v>2132</v>
      </c>
      <c r="B338" s="572" t="s">
        <v>2169</v>
      </c>
      <c r="C338" s="572" t="s">
        <v>2129</v>
      </c>
      <c r="D338" s="572" t="s">
        <v>2176</v>
      </c>
      <c r="E338" s="572" t="s">
        <v>2177</v>
      </c>
      <c r="F338" s="589"/>
      <c r="G338" s="589"/>
      <c r="H338" s="572"/>
      <c r="I338" s="572"/>
      <c r="J338" s="589">
        <v>3</v>
      </c>
      <c r="K338" s="589">
        <v>102</v>
      </c>
      <c r="L338" s="572"/>
      <c r="M338" s="572">
        <v>34</v>
      </c>
      <c r="N338" s="589">
        <v>260</v>
      </c>
      <c r="O338" s="589">
        <v>9035</v>
      </c>
      <c r="P338" s="577"/>
      <c r="Q338" s="590">
        <v>34.75</v>
      </c>
    </row>
    <row r="339" spans="1:17" ht="14.4" customHeight="1" x14ac:dyDescent="0.3">
      <c r="A339" s="571" t="s">
        <v>2132</v>
      </c>
      <c r="B339" s="572" t="s">
        <v>2169</v>
      </c>
      <c r="C339" s="572" t="s">
        <v>2129</v>
      </c>
      <c r="D339" s="572" t="s">
        <v>2182</v>
      </c>
      <c r="E339" s="572" t="s">
        <v>2183</v>
      </c>
      <c r="F339" s="589"/>
      <c r="G339" s="589"/>
      <c r="H339" s="572"/>
      <c r="I339" s="572"/>
      <c r="J339" s="589"/>
      <c r="K339" s="589"/>
      <c r="L339" s="572"/>
      <c r="M339" s="572"/>
      <c r="N339" s="589">
        <v>6</v>
      </c>
      <c r="O339" s="589">
        <v>3843</v>
      </c>
      <c r="P339" s="577"/>
      <c r="Q339" s="590">
        <v>640.5</v>
      </c>
    </row>
    <row r="340" spans="1:17" ht="14.4" customHeight="1" x14ac:dyDescent="0.3">
      <c r="A340" s="571" t="s">
        <v>2132</v>
      </c>
      <c r="B340" s="572" t="s">
        <v>2169</v>
      </c>
      <c r="C340" s="572" t="s">
        <v>2129</v>
      </c>
      <c r="D340" s="572" t="s">
        <v>2184</v>
      </c>
      <c r="E340" s="572" t="s">
        <v>2185</v>
      </c>
      <c r="F340" s="589"/>
      <c r="G340" s="589"/>
      <c r="H340" s="572"/>
      <c r="I340" s="572"/>
      <c r="J340" s="589"/>
      <c r="K340" s="589"/>
      <c r="L340" s="572"/>
      <c r="M340" s="572"/>
      <c r="N340" s="589">
        <v>1</v>
      </c>
      <c r="O340" s="589">
        <v>156</v>
      </c>
      <c r="P340" s="577"/>
      <c r="Q340" s="590">
        <v>156</v>
      </c>
    </row>
    <row r="341" spans="1:17" ht="14.4" customHeight="1" x14ac:dyDescent="0.3">
      <c r="A341" s="571" t="s">
        <v>2132</v>
      </c>
      <c r="B341" s="572" t="s">
        <v>2169</v>
      </c>
      <c r="C341" s="572" t="s">
        <v>2129</v>
      </c>
      <c r="D341" s="572" t="s">
        <v>2188</v>
      </c>
      <c r="E341" s="572" t="s">
        <v>2189</v>
      </c>
      <c r="F341" s="589"/>
      <c r="G341" s="589"/>
      <c r="H341" s="572"/>
      <c r="I341" s="572"/>
      <c r="J341" s="589">
        <v>24</v>
      </c>
      <c r="K341" s="589">
        <v>5568</v>
      </c>
      <c r="L341" s="572"/>
      <c r="M341" s="572">
        <v>232</v>
      </c>
      <c r="N341" s="589">
        <v>471</v>
      </c>
      <c r="O341" s="589">
        <v>109866</v>
      </c>
      <c r="P341" s="577"/>
      <c r="Q341" s="590">
        <v>233.26114649681529</v>
      </c>
    </row>
    <row r="342" spans="1:17" ht="14.4" customHeight="1" x14ac:dyDescent="0.3">
      <c r="A342" s="571" t="s">
        <v>2132</v>
      </c>
      <c r="B342" s="572" t="s">
        <v>2169</v>
      </c>
      <c r="C342" s="572" t="s">
        <v>2129</v>
      </c>
      <c r="D342" s="572" t="s">
        <v>2190</v>
      </c>
      <c r="E342" s="572" t="s">
        <v>2191</v>
      </c>
      <c r="F342" s="589"/>
      <c r="G342" s="589"/>
      <c r="H342" s="572"/>
      <c r="I342" s="572"/>
      <c r="J342" s="589">
        <v>37</v>
      </c>
      <c r="K342" s="589">
        <v>4292</v>
      </c>
      <c r="L342" s="572"/>
      <c r="M342" s="572">
        <v>116</v>
      </c>
      <c r="N342" s="589">
        <v>623</v>
      </c>
      <c r="O342" s="589">
        <v>73180</v>
      </c>
      <c r="P342" s="577"/>
      <c r="Q342" s="590">
        <v>117.46388443017656</v>
      </c>
    </row>
    <row r="343" spans="1:17" ht="14.4" customHeight="1" x14ac:dyDescent="0.3">
      <c r="A343" s="571" t="s">
        <v>2132</v>
      </c>
      <c r="B343" s="572" t="s">
        <v>2169</v>
      </c>
      <c r="C343" s="572" t="s">
        <v>2129</v>
      </c>
      <c r="D343" s="572" t="s">
        <v>2192</v>
      </c>
      <c r="E343" s="572" t="s">
        <v>2193</v>
      </c>
      <c r="F343" s="589"/>
      <c r="G343" s="589"/>
      <c r="H343" s="572"/>
      <c r="I343" s="572"/>
      <c r="J343" s="589"/>
      <c r="K343" s="589"/>
      <c r="L343" s="572"/>
      <c r="M343" s="572"/>
      <c r="N343" s="589">
        <v>28</v>
      </c>
      <c r="O343" s="589">
        <v>14844</v>
      </c>
      <c r="P343" s="577"/>
      <c r="Q343" s="590">
        <v>530.14285714285711</v>
      </c>
    </row>
    <row r="344" spans="1:17" ht="14.4" customHeight="1" x14ac:dyDescent="0.3">
      <c r="A344" s="571" t="s">
        <v>2132</v>
      </c>
      <c r="B344" s="572" t="s">
        <v>2169</v>
      </c>
      <c r="C344" s="572" t="s">
        <v>2129</v>
      </c>
      <c r="D344" s="572" t="s">
        <v>2196</v>
      </c>
      <c r="E344" s="572" t="s">
        <v>2197</v>
      </c>
      <c r="F344" s="589"/>
      <c r="G344" s="589"/>
      <c r="H344" s="572"/>
      <c r="I344" s="572"/>
      <c r="J344" s="589"/>
      <c r="K344" s="589"/>
      <c r="L344" s="572"/>
      <c r="M344" s="572"/>
      <c r="N344" s="589">
        <v>41</v>
      </c>
      <c r="O344" s="589">
        <v>19825</v>
      </c>
      <c r="P344" s="577"/>
      <c r="Q344" s="590">
        <v>483.53658536585368</v>
      </c>
    </row>
    <row r="345" spans="1:17" ht="14.4" customHeight="1" x14ac:dyDescent="0.3">
      <c r="A345" s="571" t="s">
        <v>2132</v>
      </c>
      <c r="B345" s="572" t="s">
        <v>2169</v>
      </c>
      <c r="C345" s="572" t="s">
        <v>2129</v>
      </c>
      <c r="D345" s="572" t="s">
        <v>2198</v>
      </c>
      <c r="E345" s="572" t="s">
        <v>2199</v>
      </c>
      <c r="F345" s="589"/>
      <c r="G345" s="589"/>
      <c r="H345" s="572"/>
      <c r="I345" s="572"/>
      <c r="J345" s="589"/>
      <c r="K345" s="589"/>
      <c r="L345" s="572"/>
      <c r="M345" s="572"/>
      <c r="N345" s="589">
        <v>119</v>
      </c>
      <c r="O345" s="589">
        <v>78731</v>
      </c>
      <c r="P345" s="577"/>
      <c r="Q345" s="590">
        <v>661.60504201680669</v>
      </c>
    </row>
    <row r="346" spans="1:17" ht="14.4" customHeight="1" x14ac:dyDescent="0.3">
      <c r="A346" s="571" t="s">
        <v>2132</v>
      </c>
      <c r="B346" s="572" t="s">
        <v>2169</v>
      </c>
      <c r="C346" s="572" t="s">
        <v>2129</v>
      </c>
      <c r="D346" s="572" t="s">
        <v>2200</v>
      </c>
      <c r="E346" s="572" t="s">
        <v>2201</v>
      </c>
      <c r="F346" s="589"/>
      <c r="G346" s="589"/>
      <c r="H346" s="572"/>
      <c r="I346" s="572"/>
      <c r="J346" s="589"/>
      <c r="K346" s="589"/>
      <c r="L346" s="572"/>
      <c r="M346" s="572"/>
      <c r="N346" s="589">
        <v>35</v>
      </c>
      <c r="O346" s="589">
        <v>35211</v>
      </c>
      <c r="P346" s="577"/>
      <c r="Q346" s="590">
        <v>1006.0285714285715</v>
      </c>
    </row>
    <row r="347" spans="1:17" ht="14.4" customHeight="1" x14ac:dyDescent="0.3">
      <c r="A347" s="571" t="s">
        <v>2132</v>
      </c>
      <c r="B347" s="572" t="s">
        <v>2169</v>
      </c>
      <c r="C347" s="572" t="s">
        <v>2129</v>
      </c>
      <c r="D347" s="572" t="s">
        <v>2287</v>
      </c>
      <c r="E347" s="572" t="s">
        <v>2288</v>
      </c>
      <c r="F347" s="589"/>
      <c r="G347" s="589"/>
      <c r="H347" s="572"/>
      <c r="I347" s="572"/>
      <c r="J347" s="589"/>
      <c r="K347" s="589"/>
      <c r="L347" s="572"/>
      <c r="M347" s="572"/>
      <c r="N347" s="589">
        <v>4</v>
      </c>
      <c r="O347" s="589">
        <v>8024</v>
      </c>
      <c r="P347" s="577"/>
      <c r="Q347" s="590">
        <v>2006</v>
      </c>
    </row>
    <row r="348" spans="1:17" ht="14.4" customHeight="1" x14ac:dyDescent="0.3">
      <c r="A348" s="571" t="s">
        <v>2132</v>
      </c>
      <c r="B348" s="572" t="s">
        <v>2169</v>
      </c>
      <c r="C348" s="572" t="s">
        <v>2129</v>
      </c>
      <c r="D348" s="572" t="s">
        <v>2206</v>
      </c>
      <c r="E348" s="572" t="s">
        <v>2207</v>
      </c>
      <c r="F348" s="589"/>
      <c r="G348" s="589"/>
      <c r="H348" s="572"/>
      <c r="I348" s="572"/>
      <c r="J348" s="589"/>
      <c r="K348" s="589"/>
      <c r="L348" s="572"/>
      <c r="M348" s="572"/>
      <c r="N348" s="589">
        <v>4</v>
      </c>
      <c r="O348" s="589">
        <v>5340</v>
      </c>
      <c r="P348" s="577"/>
      <c r="Q348" s="590">
        <v>1335</v>
      </c>
    </row>
    <row r="349" spans="1:17" ht="14.4" customHeight="1" x14ac:dyDescent="0.3">
      <c r="A349" s="571" t="s">
        <v>2132</v>
      </c>
      <c r="B349" s="572" t="s">
        <v>2169</v>
      </c>
      <c r="C349" s="572" t="s">
        <v>2129</v>
      </c>
      <c r="D349" s="572" t="s">
        <v>2335</v>
      </c>
      <c r="E349" s="572" t="s">
        <v>2336</v>
      </c>
      <c r="F349" s="589"/>
      <c r="G349" s="589"/>
      <c r="H349" s="572"/>
      <c r="I349" s="572"/>
      <c r="J349" s="589"/>
      <c r="K349" s="589"/>
      <c r="L349" s="572"/>
      <c r="M349" s="572"/>
      <c r="N349" s="589">
        <v>1</v>
      </c>
      <c r="O349" s="589">
        <v>2214</v>
      </c>
      <c r="P349" s="577"/>
      <c r="Q349" s="590">
        <v>2214</v>
      </c>
    </row>
    <row r="350" spans="1:17" ht="14.4" customHeight="1" x14ac:dyDescent="0.3">
      <c r="A350" s="571" t="s">
        <v>2132</v>
      </c>
      <c r="B350" s="572" t="s">
        <v>2169</v>
      </c>
      <c r="C350" s="572" t="s">
        <v>2129</v>
      </c>
      <c r="D350" s="572" t="s">
        <v>2216</v>
      </c>
      <c r="E350" s="572" t="s">
        <v>2217</v>
      </c>
      <c r="F350" s="589"/>
      <c r="G350" s="589"/>
      <c r="H350" s="572"/>
      <c r="I350" s="572"/>
      <c r="J350" s="589">
        <v>47</v>
      </c>
      <c r="K350" s="589">
        <v>0</v>
      </c>
      <c r="L350" s="572"/>
      <c r="M350" s="572">
        <v>0</v>
      </c>
      <c r="N350" s="589">
        <v>749</v>
      </c>
      <c r="O350" s="589">
        <v>0</v>
      </c>
      <c r="P350" s="577"/>
      <c r="Q350" s="590">
        <v>0</v>
      </c>
    </row>
    <row r="351" spans="1:17" ht="14.4" customHeight="1" x14ac:dyDescent="0.3">
      <c r="A351" s="571" t="s">
        <v>2132</v>
      </c>
      <c r="B351" s="572" t="s">
        <v>2169</v>
      </c>
      <c r="C351" s="572" t="s">
        <v>2129</v>
      </c>
      <c r="D351" s="572" t="s">
        <v>2218</v>
      </c>
      <c r="E351" s="572" t="s">
        <v>2219</v>
      </c>
      <c r="F351" s="589"/>
      <c r="G351" s="589"/>
      <c r="H351" s="572"/>
      <c r="I351" s="572"/>
      <c r="J351" s="589"/>
      <c r="K351" s="589"/>
      <c r="L351" s="572"/>
      <c r="M351" s="572"/>
      <c r="N351" s="589">
        <v>39</v>
      </c>
      <c r="O351" s="589">
        <v>4188</v>
      </c>
      <c r="P351" s="577"/>
      <c r="Q351" s="590">
        <v>107.38461538461539</v>
      </c>
    </row>
    <row r="352" spans="1:17" ht="14.4" customHeight="1" x14ac:dyDescent="0.3">
      <c r="A352" s="571" t="s">
        <v>2132</v>
      </c>
      <c r="B352" s="572" t="s">
        <v>2169</v>
      </c>
      <c r="C352" s="572" t="s">
        <v>2129</v>
      </c>
      <c r="D352" s="572" t="s">
        <v>2220</v>
      </c>
      <c r="E352" s="572" t="s">
        <v>2221</v>
      </c>
      <c r="F352" s="589"/>
      <c r="G352" s="589"/>
      <c r="H352" s="572"/>
      <c r="I352" s="572"/>
      <c r="J352" s="589">
        <v>2</v>
      </c>
      <c r="K352" s="589">
        <v>162</v>
      </c>
      <c r="L352" s="572"/>
      <c r="M352" s="572">
        <v>81</v>
      </c>
      <c r="N352" s="589">
        <v>204</v>
      </c>
      <c r="O352" s="589">
        <v>16650</v>
      </c>
      <c r="P352" s="577"/>
      <c r="Q352" s="590">
        <v>81.617647058823536</v>
      </c>
    </row>
    <row r="353" spans="1:17" ht="14.4" customHeight="1" x14ac:dyDescent="0.3">
      <c r="A353" s="571" t="s">
        <v>2132</v>
      </c>
      <c r="B353" s="572" t="s">
        <v>2169</v>
      </c>
      <c r="C353" s="572" t="s">
        <v>2129</v>
      </c>
      <c r="D353" s="572" t="s">
        <v>2295</v>
      </c>
      <c r="E353" s="572" t="s">
        <v>2296</v>
      </c>
      <c r="F353" s="589"/>
      <c r="G353" s="589"/>
      <c r="H353" s="572"/>
      <c r="I353" s="572"/>
      <c r="J353" s="589"/>
      <c r="K353" s="589"/>
      <c r="L353" s="572"/>
      <c r="M353" s="572"/>
      <c r="N353" s="589">
        <v>11</v>
      </c>
      <c r="O353" s="589">
        <v>340</v>
      </c>
      <c r="P353" s="577"/>
      <c r="Q353" s="590">
        <v>30.90909090909091</v>
      </c>
    </row>
    <row r="354" spans="1:17" ht="14.4" customHeight="1" x14ac:dyDescent="0.3">
      <c r="A354" s="571" t="s">
        <v>2132</v>
      </c>
      <c r="B354" s="572" t="s">
        <v>2169</v>
      </c>
      <c r="C354" s="572" t="s">
        <v>2129</v>
      </c>
      <c r="D354" s="572" t="s">
        <v>2222</v>
      </c>
      <c r="E354" s="572" t="s">
        <v>2223</v>
      </c>
      <c r="F354" s="589"/>
      <c r="G354" s="589"/>
      <c r="H354" s="572"/>
      <c r="I354" s="572"/>
      <c r="J354" s="589"/>
      <c r="K354" s="589"/>
      <c r="L354" s="572"/>
      <c r="M354" s="572"/>
      <c r="N354" s="589">
        <v>5</v>
      </c>
      <c r="O354" s="589">
        <v>0</v>
      </c>
      <c r="P354" s="577"/>
      <c r="Q354" s="590">
        <v>0</v>
      </c>
    </row>
    <row r="355" spans="1:17" ht="14.4" customHeight="1" x14ac:dyDescent="0.3">
      <c r="A355" s="571" t="s">
        <v>2132</v>
      </c>
      <c r="B355" s="572" t="s">
        <v>2169</v>
      </c>
      <c r="C355" s="572" t="s">
        <v>2129</v>
      </c>
      <c r="D355" s="572" t="s">
        <v>2224</v>
      </c>
      <c r="E355" s="572" t="s">
        <v>2225</v>
      </c>
      <c r="F355" s="589"/>
      <c r="G355" s="589"/>
      <c r="H355" s="572"/>
      <c r="I355" s="572"/>
      <c r="J355" s="589">
        <v>2</v>
      </c>
      <c r="K355" s="589">
        <v>970</v>
      </c>
      <c r="L355" s="572"/>
      <c r="M355" s="572">
        <v>485</v>
      </c>
      <c r="N355" s="589">
        <v>77</v>
      </c>
      <c r="O355" s="589">
        <v>37620</v>
      </c>
      <c r="P355" s="577"/>
      <c r="Q355" s="590">
        <v>488.57142857142856</v>
      </c>
    </row>
    <row r="356" spans="1:17" ht="14.4" customHeight="1" x14ac:dyDescent="0.3">
      <c r="A356" s="571" t="s">
        <v>2132</v>
      </c>
      <c r="B356" s="572" t="s">
        <v>2169</v>
      </c>
      <c r="C356" s="572" t="s">
        <v>2129</v>
      </c>
      <c r="D356" s="572" t="s">
        <v>2297</v>
      </c>
      <c r="E356" s="572" t="s">
        <v>2193</v>
      </c>
      <c r="F356" s="589"/>
      <c r="G356" s="589"/>
      <c r="H356" s="572"/>
      <c r="I356" s="572"/>
      <c r="J356" s="589"/>
      <c r="K356" s="589"/>
      <c r="L356" s="572"/>
      <c r="M356" s="572"/>
      <c r="N356" s="589">
        <v>3</v>
      </c>
      <c r="O356" s="589">
        <v>2019</v>
      </c>
      <c r="P356" s="577"/>
      <c r="Q356" s="590">
        <v>673</v>
      </c>
    </row>
    <row r="357" spans="1:17" ht="14.4" customHeight="1" x14ac:dyDescent="0.3">
      <c r="A357" s="571" t="s">
        <v>2132</v>
      </c>
      <c r="B357" s="572" t="s">
        <v>2169</v>
      </c>
      <c r="C357" s="572" t="s">
        <v>2129</v>
      </c>
      <c r="D357" s="572" t="s">
        <v>2232</v>
      </c>
      <c r="E357" s="572" t="s">
        <v>2233</v>
      </c>
      <c r="F357" s="589"/>
      <c r="G357" s="589"/>
      <c r="H357" s="572"/>
      <c r="I357" s="572"/>
      <c r="J357" s="589"/>
      <c r="K357" s="589"/>
      <c r="L357" s="572"/>
      <c r="M357" s="572"/>
      <c r="N357" s="589">
        <v>7</v>
      </c>
      <c r="O357" s="589">
        <v>1034</v>
      </c>
      <c r="P357" s="577"/>
      <c r="Q357" s="590">
        <v>147.71428571428572</v>
      </c>
    </row>
    <row r="358" spans="1:17" ht="14.4" customHeight="1" x14ac:dyDescent="0.3">
      <c r="A358" s="571" t="s">
        <v>2132</v>
      </c>
      <c r="B358" s="572" t="s">
        <v>2169</v>
      </c>
      <c r="C358" s="572" t="s">
        <v>2129</v>
      </c>
      <c r="D358" s="572" t="s">
        <v>2347</v>
      </c>
      <c r="E358" s="572" t="s">
        <v>2348</v>
      </c>
      <c r="F358" s="589"/>
      <c r="G358" s="589"/>
      <c r="H358" s="572"/>
      <c r="I358" s="572"/>
      <c r="J358" s="589"/>
      <c r="K358" s="589"/>
      <c r="L358" s="572"/>
      <c r="M358" s="572"/>
      <c r="N358" s="589">
        <v>2</v>
      </c>
      <c r="O358" s="589">
        <v>114</v>
      </c>
      <c r="P358" s="577"/>
      <c r="Q358" s="590">
        <v>57</v>
      </c>
    </row>
    <row r="359" spans="1:17" ht="14.4" customHeight="1" x14ac:dyDescent="0.3">
      <c r="A359" s="571" t="s">
        <v>2132</v>
      </c>
      <c r="B359" s="572" t="s">
        <v>2169</v>
      </c>
      <c r="C359" s="572" t="s">
        <v>2129</v>
      </c>
      <c r="D359" s="572" t="s">
        <v>2236</v>
      </c>
      <c r="E359" s="572" t="s">
        <v>2237</v>
      </c>
      <c r="F359" s="589"/>
      <c r="G359" s="589"/>
      <c r="H359" s="572"/>
      <c r="I359" s="572"/>
      <c r="J359" s="589"/>
      <c r="K359" s="589"/>
      <c r="L359" s="572"/>
      <c r="M359" s="572"/>
      <c r="N359" s="589">
        <v>13</v>
      </c>
      <c r="O359" s="589">
        <v>13609</v>
      </c>
      <c r="P359" s="577"/>
      <c r="Q359" s="590">
        <v>1046.8461538461538</v>
      </c>
    </row>
    <row r="360" spans="1:17" ht="14.4" customHeight="1" x14ac:dyDescent="0.3">
      <c r="A360" s="571" t="s">
        <v>2132</v>
      </c>
      <c r="B360" s="572" t="s">
        <v>2169</v>
      </c>
      <c r="C360" s="572" t="s">
        <v>2129</v>
      </c>
      <c r="D360" s="572" t="s">
        <v>2240</v>
      </c>
      <c r="E360" s="572" t="s">
        <v>2241</v>
      </c>
      <c r="F360" s="589"/>
      <c r="G360" s="589"/>
      <c r="H360" s="572"/>
      <c r="I360" s="572"/>
      <c r="J360" s="589"/>
      <c r="K360" s="589"/>
      <c r="L360" s="572"/>
      <c r="M360" s="572"/>
      <c r="N360" s="589">
        <v>2</v>
      </c>
      <c r="O360" s="589">
        <v>1373</v>
      </c>
      <c r="P360" s="577"/>
      <c r="Q360" s="590">
        <v>686.5</v>
      </c>
    </row>
    <row r="361" spans="1:17" ht="14.4" customHeight="1" x14ac:dyDescent="0.3">
      <c r="A361" s="571" t="s">
        <v>2132</v>
      </c>
      <c r="B361" s="572" t="s">
        <v>2169</v>
      </c>
      <c r="C361" s="572" t="s">
        <v>2129</v>
      </c>
      <c r="D361" s="572" t="s">
        <v>2341</v>
      </c>
      <c r="E361" s="572" t="s">
        <v>2342</v>
      </c>
      <c r="F361" s="589"/>
      <c r="G361" s="589"/>
      <c r="H361" s="572"/>
      <c r="I361" s="572"/>
      <c r="J361" s="589"/>
      <c r="K361" s="589"/>
      <c r="L361" s="572"/>
      <c r="M361" s="572"/>
      <c r="N361" s="589">
        <v>2</v>
      </c>
      <c r="O361" s="589">
        <v>178</v>
      </c>
      <c r="P361" s="577"/>
      <c r="Q361" s="590">
        <v>89</v>
      </c>
    </row>
    <row r="362" spans="1:17" ht="14.4" customHeight="1" x14ac:dyDescent="0.3">
      <c r="A362" s="571" t="s">
        <v>2132</v>
      </c>
      <c r="B362" s="572" t="s">
        <v>2169</v>
      </c>
      <c r="C362" s="572" t="s">
        <v>2129</v>
      </c>
      <c r="D362" s="572" t="s">
        <v>2242</v>
      </c>
      <c r="E362" s="572" t="s">
        <v>2243</v>
      </c>
      <c r="F362" s="589"/>
      <c r="G362" s="589"/>
      <c r="H362" s="572"/>
      <c r="I362" s="572"/>
      <c r="J362" s="589"/>
      <c r="K362" s="589"/>
      <c r="L362" s="572"/>
      <c r="M362" s="572"/>
      <c r="N362" s="589">
        <v>8</v>
      </c>
      <c r="O362" s="589">
        <v>1422</v>
      </c>
      <c r="P362" s="577"/>
      <c r="Q362" s="590">
        <v>177.75</v>
      </c>
    </row>
    <row r="363" spans="1:17" ht="14.4" customHeight="1" x14ac:dyDescent="0.3">
      <c r="A363" s="571" t="s">
        <v>2132</v>
      </c>
      <c r="B363" s="572" t="s">
        <v>2169</v>
      </c>
      <c r="C363" s="572" t="s">
        <v>2129</v>
      </c>
      <c r="D363" s="572" t="s">
        <v>2304</v>
      </c>
      <c r="E363" s="572" t="s">
        <v>2305</v>
      </c>
      <c r="F363" s="589"/>
      <c r="G363" s="589"/>
      <c r="H363" s="572"/>
      <c r="I363" s="572"/>
      <c r="J363" s="589"/>
      <c r="K363" s="589"/>
      <c r="L363" s="572"/>
      <c r="M363" s="572"/>
      <c r="N363" s="589">
        <v>5</v>
      </c>
      <c r="O363" s="589">
        <v>3160</v>
      </c>
      <c r="P363" s="577"/>
      <c r="Q363" s="590">
        <v>632</v>
      </c>
    </row>
    <row r="364" spans="1:17" ht="14.4" customHeight="1" x14ac:dyDescent="0.3">
      <c r="A364" s="571" t="s">
        <v>2132</v>
      </c>
      <c r="B364" s="572" t="s">
        <v>2169</v>
      </c>
      <c r="C364" s="572" t="s">
        <v>2129</v>
      </c>
      <c r="D364" s="572" t="s">
        <v>2246</v>
      </c>
      <c r="E364" s="572" t="s">
        <v>2247</v>
      </c>
      <c r="F364" s="589"/>
      <c r="G364" s="589"/>
      <c r="H364" s="572"/>
      <c r="I364" s="572"/>
      <c r="J364" s="589"/>
      <c r="K364" s="589"/>
      <c r="L364" s="572"/>
      <c r="M364" s="572"/>
      <c r="N364" s="589">
        <v>15</v>
      </c>
      <c r="O364" s="589">
        <v>5313</v>
      </c>
      <c r="P364" s="577"/>
      <c r="Q364" s="590">
        <v>354.2</v>
      </c>
    </row>
    <row r="365" spans="1:17" ht="14.4" customHeight="1" x14ac:dyDescent="0.3">
      <c r="A365" s="571" t="s">
        <v>2132</v>
      </c>
      <c r="B365" s="572" t="s">
        <v>2169</v>
      </c>
      <c r="C365" s="572" t="s">
        <v>2129</v>
      </c>
      <c r="D365" s="572" t="s">
        <v>2248</v>
      </c>
      <c r="E365" s="572" t="s">
        <v>2249</v>
      </c>
      <c r="F365" s="589"/>
      <c r="G365" s="589"/>
      <c r="H365" s="572"/>
      <c r="I365" s="572"/>
      <c r="J365" s="589">
        <v>1</v>
      </c>
      <c r="K365" s="589">
        <v>623</v>
      </c>
      <c r="L365" s="572"/>
      <c r="M365" s="572">
        <v>623</v>
      </c>
      <c r="N365" s="589"/>
      <c r="O365" s="589"/>
      <c r="P365" s="577"/>
      <c r="Q365" s="590"/>
    </row>
    <row r="366" spans="1:17" ht="14.4" customHeight="1" x14ac:dyDescent="0.3">
      <c r="A366" s="571" t="s">
        <v>2132</v>
      </c>
      <c r="B366" s="572" t="s">
        <v>2169</v>
      </c>
      <c r="C366" s="572" t="s">
        <v>2129</v>
      </c>
      <c r="D366" s="572" t="s">
        <v>2250</v>
      </c>
      <c r="E366" s="572" t="s">
        <v>2251</v>
      </c>
      <c r="F366" s="589"/>
      <c r="G366" s="589"/>
      <c r="H366" s="572"/>
      <c r="I366" s="572"/>
      <c r="J366" s="589"/>
      <c r="K366" s="589"/>
      <c r="L366" s="572"/>
      <c r="M366" s="572"/>
      <c r="N366" s="589">
        <v>1</v>
      </c>
      <c r="O366" s="589">
        <v>1592</v>
      </c>
      <c r="P366" s="577"/>
      <c r="Q366" s="590">
        <v>1592</v>
      </c>
    </row>
    <row r="367" spans="1:17" ht="14.4" customHeight="1" x14ac:dyDescent="0.3">
      <c r="A367" s="571" t="s">
        <v>2132</v>
      </c>
      <c r="B367" s="572" t="s">
        <v>2169</v>
      </c>
      <c r="C367" s="572" t="s">
        <v>2129</v>
      </c>
      <c r="D367" s="572" t="s">
        <v>2252</v>
      </c>
      <c r="E367" s="572" t="s">
        <v>2253</v>
      </c>
      <c r="F367" s="589"/>
      <c r="G367" s="589"/>
      <c r="H367" s="572"/>
      <c r="I367" s="572"/>
      <c r="J367" s="589"/>
      <c r="K367" s="589"/>
      <c r="L367" s="572"/>
      <c r="M367" s="572"/>
      <c r="N367" s="589">
        <v>8</v>
      </c>
      <c r="O367" s="589">
        <v>920</v>
      </c>
      <c r="P367" s="577"/>
      <c r="Q367" s="590">
        <v>115</v>
      </c>
    </row>
    <row r="368" spans="1:17" ht="14.4" customHeight="1" x14ac:dyDescent="0.3">
      <c r="A368" s="571" t="s">
        <v>2132</v>
      </c>
      <c r="B368" s="572" t="s">
        <v>2169</v>
      </c>
      <c r="C368" s="572" t="s">
        <v>2129</v>
      </c>
      <c r="D368" s="572" t="s">
        <v>2256</v>
      </c>
      <c r="E368" s="572" t="s">
        <v>2257</v>
      </c>
      <c r="F368" s="589"/>
      <c r="G368" s="589"/>
      <c r="H368" s="572"/>
      <c r="I368" s="572"/>
      <c r="J368" s="589">
        <v>1</v>
      </c>
      <c r="K368" s="589">
        <v>241</v>
      </c>
      <c r="L368" s="572"/>
      <c r="M368" s="572">
        <v>241</v>
      </c>
      <c r="N368" s="589">
        <v>39</v>
      </c>
      <c r="O368" s="589">
        <v>9423</v>
      </c>
      <c r="P368" s="577"/>
      <c r="Q368" s="590">
        <v>241.61538461538461</v>
      </c>
    </row>
    <row r="369" spans="1:17" ht="14.4" customHeight="1" x14ac:dyDescent="0.3">
      <c r="A369" s="571" t="s">
        <v>2132</v>
      </c>
      <c r="B369" s="572" t="s">
        <v>2169</v>
      </c>
      <c r="C369" s="572" t="s">
        <v>2129</v>
      </c>
      <c r="D369" s="572" t="s">
        <v>2258</v>
      </c>
      <c r="E369" s="572" t="s">
        <v>2259</v>
      </c>
      <c r="F369" s="589"/>
      <c r="G369" s="589"/>
      <c r="H369" s="572"/>
      <c r="I369" s="572"/>
      <c r="J369" s="589"/>
      <c r="K369" s="589"/>
      <c r="L369" s="572"/>
      <c r="M369" s="572"/>
      <c r="N369" s="589">
        <v>1</v>
      </c>
      <c r="O369" s="589">
        <v>3525</v>
      </c>
      <c r="P369" s="577"/>
      <c r="Q369" s="590">
        <v>3525</v>
      </c>
    </row>
    <row r="370" spans="1:17" ht="14.4" customHeight="1" x14ac:dyDescent="0.3">
      <c r="A370" s="571" t="s">
        <v>2132</v>
      </c>
      <c r="B370" s="572" t="s">
        <v>2169</v>
      </c>
      <c r="C370" s="572" t="s">
        <v>2129</v>
      </c>
      <c r="D370" s="572" t="s">
        <v>2260</v>
      </c>
      <c r="E370" s="572" t="s">
        <v>2261</v>
      </c>
      <c r="F370" s="589"/>
      <c r="G370" s="589"/>
      <c r="H370" s="572"/>
      <c r="I370" s="572"/>
      <c r="J370" s="589"/>
      <c r="K370" s="589"/>
      <c r="L370" s="572"/>
      <c r="M370" s="572"/>
      <c r="N370" s="589">
        <v>1</v>
      </c>
      <c r="O370" s="589">
        <v>972</v>
      </c>
      <c r="P370" s="577"/>
      <c r="Q370" s="590">
        <v>972</v>
      </c>
    </row>
    <row r="371" spans="1:17" ht="14.4" customHeight="1" x14ac:dyDescent="0.3">
      <c r="A371" s="571" t="s">
        <v>2132</v>
      </c>
      <c r="B371" s="572" t="s">
        <v>2169</v>
      </c>
      <c r="C371" s="572" t="s">
        <v>2129</v>
      </c>
      <c r="D371" s="572" t="s">
        <v>2262</v>
      </c>
      <c r="E371" s="572" t="s">
        <v>2263</v>
      </c>
      <c r="F371" s="589"/>
      <c r="G371" s="589"/>
      <c r="H371" s="572"/>
      <c r="I371" s="572"/>
      <c r="J371" s="589"/>
      <c r="K371" s="589"/>
      <c r="L371" s="572"/>
      <c r="M371" s="572"/>
      <c r="N371" s="589">
        <v>3</v>
      </c>
      <c r="O371" s="589">
        <v>2569</v>
      </c>
      <c r="P371" s="577"/>
      <c r="Q371" s="590">
        <v>856.33333333333337</v>
      </c>
    </row>
    <row r="372" spans="1:17" ht="14.4" customHeight="1" x14ac:dyDescent="0.3">
      <c r="A372" s="571" t="s">
        <v>2132</v>
      </c>
      <c r="B372" s="572" t="s">
        <v>2169</v>
      </c>
      <c r="C372" s="572" t="s">
        <v>2129</v>
      </c>
      <c r="D372" s="572" t="s">
        <v>2266</v>
      </c>
      <c r="E372" s="572" t="s">
        <v>2267</v>
      </c>
      <c r="F372" s="589"/>
      <c r="G372" s="589"/>
      <c r="H372" s="572"/>
      <c r="I372" s="572"/>
      <c r="J372" s="589"/>
      <c r="K372" s="589"/>
      <c r="L372" s="572"/>
      <c r="M372" s="572"/>
      <c r="N372" s="589">
        <v>7</v>
      </c>
      <c r="O372" s="589">
        <v>2202</v>
      </c>
      <c r="P372" s="577"/>
      <c r="Q372" s="590">
        <v>314.57142857142856</v>
      </c>
    </row>
    <row r="373" spans="1:17" ht="14.4" customHeight="1" x14ac:dyDescent="0.3">
      <c r="A373" s="571" t="s">
        <v>2132</v>
      </c>
      <c r="B373" s="572" t="s">
        <v>2169</v>
      </c>
      <c r="C373" s="572" t="s">
        <v>2129</v>
      </c>
      <c r="D373" s="572" t="s">
        <v>2268</v>
      </c>
      <c r="E373" s="572" t="s">
        <v>2269</v>
      </c>
      <c r="F373" s="589"/>
      <c r="G373" s="589"/>
      <c r="H373" s="572"/>
      <c r="I373" s="572"/>
      <c r="J373" s="589"/>
      <c r="K373" s="589"/>
      <c r="L373" s="572"/>
      <c r="M373" s="572"/>
      <c r="N373" s="589">
        <v>1</v>
      </c>
      <c r="O373" s="589">
        <v>1004</v>
      </c>
      <c r="P373" s="577"/>
      <c r="Q373" s="590">
        <v>1004</v>
      </c>
    </row>
    <row r="374" spans="1:17" ht="14.4" customHeight="1" x14ac:dyDescent="0.3">
      <c r="A374" s="571" t="s">
        <v>2132</v>
      </c>
      <c r="B374" s="572" t="s">
        <v>2169</v>
      </c>
      <c r="C374" s="572" t="s">
        <v>2129</v>
      </c>
      <c r="D374" s="572" t="s">
        <v>2270</v>
      </c>
      <c r="E374" s="572" t="s">
        <v>2271</v>
      </c>
      <c r="F374" s="589"/>
      <c r="G374" s="589"/>
      <c r="H374" s="572"/>
      <c r="I374" s="572"/>
      <c r="J374" s="589"/>
      <c r="K374" s="589"/>
      <c r="L374" s="572"/>
      <c r="M374" s="572"/>
      <c r="N374" s="589">
        <v>44</v>
      </c>
      <c r="O374" s="589">
        <v>35682</v>
      </c>
      <c r="P374" s="577"/>
      <c r="Q374" s="590">
        <v>810.9545454545455</v>
      </c>
    </row>
    <row r="375" spans="1:17" ht="14.4" customHeight="1" x14ac:dyDescent="0.3">
      <c r="A375" s="571" t="s">
        <v>2132</v>
      </c>
      <c r="B375" s="572" t="s">
        <v>2169</v>
      </c>
      <c r="C375" s="572" t="s">
        <v>2129</v>
      </c>
      <c r="D375" s="572" t="s">
        <v>2272</v>
      </c>
      <c r="E375" s="572" t="s">
        <v>2273</v>
      </c>
      <c r="F375" s="589"/>
      <c r="G375" s="589"/>
      <c r="H375" s="572"/>
      <c r="I375" s="572"/>
      <c r="J375" s="589"/>
      <c r="K375" s="589"/>
      <c r="L375" s="572"/>
      <c r="M375" s="572"/>
      <c r="N375" s="589">
        <v>1</v>
      </c>
      <c r="O375" s="589">
        <v>854</v>
      </c>
      <c r="P375" s="577"/>
      <c r="Q375" s="590">
        <v>854</v>
      </c>
    </row>
    <row r="376" spans="1:17" ht="14.4" customHeight="1" x14ac:dyDescent="0.3">
      <c r="A376" s="571" t="s">
        <v>2132</v>
      </c>
      <c r="B376" s="572" t="s">
        <v>2169</v>
      </c>
      <c r="C376" s="572" t="s">
        <v>2129</v>
      </c>
      <c r="D376" s="572" t="s">
        <v>2310</v>
      </c>
      <c r="E376" s="572" t="s">
        <v>2311</v>
      </c>
      <c r="F376" s="589"/>
      <c r="G376" s="589"/>
      <c r="H376" s="572"/>
      <c r="I376" s="572"/>
      <c r="J376" s="589"/>
      <c r="K376" s="589"/>
      <c r="L376" s="572"/>
      <c r="M376" s="572"/>
      <c r="N376" s="589">
        <v>1</v>
      </c>
      <c r="O376" s="589">
        <v>1154</v>
      </c>
      <c r="P376" s="577"/>
      <c r="Q376" s="590">
        <v>1154</v>
      </c>
    </row>
    <row r="377" spans="1:17" ht="14.4" customHeight="1" x14ac:dyDescent="0.3">
      <c r="A377" s="571" t="s">
        <v>2132</v>
      </c>
      <c r="B377" s="572" t="s">
        <v>2169</v>
      </c>
      <c r="C377" s="572" t="s">
        <v>2129</v>
      </c>
      <c r="D377" s="572" t="s">
        <v>2314</v>
      </c>
      <c r="E377" s="572" t="s">
        <v>2315</v>
      </c>
      <c r="F377" s="589"/>
      <c r="G377" s="589"/>
      <c r="H377" s="572"/>
      <c r="I377" s="572"/>
      <c r="J377" s="589"/>
      <c r="K377" s="589"/>
      <c r="L377" s="572"/>
      <c r="M377" s="572"/>
      <c r="N377" s="589">
        <v>1</v>
      </c>
      <c r="O377" s="589">
        <v>76</v>
      </c>
      <c r="P377" s="577"/>
      <c r="Q377" s="590">
        <v>76</v>
      </c>
    </row>
    <row r="378" spans="1:17" ht="14.4" customHeight="1" x14ac:dyDescent="0.3">
      <c r="A378" s="571" t="s">
        <v>2132</v>
      </c>
      <c r="B378" s="572" t="s">
        <v>2169</v>
      </c>
      <c r="C378" s="572" t="s">
        <v>2130</v>
      </c>
      <c r="D378" s="572" t="s">
        <v>2174</v>
      </c>
      <c r="E378" s="572" t="s">
        <v>2175</v>
      </c>
      <c r="F378" s="589">
        <v>4</v>
      </c>
      <c r="G378" s="589">
        <v>524</v>
      </c>
      <c r="H378" s="572">
        <v>1</v>
      </c>
      <c r="I378" s="572">
        <v>131</v>
      </c>
      <c r="J378" s="589"/>
      <c r="K378" s="589"/>
      <c r="L378" s="572"/>
      <c r="M378" s="572"/>
      <c r="N378" s="589"/>
      <c r="O378" s="589"/>
      <c r="P378" s="577"/>
      <c r="Q378" s="590"/>
    </row>
    <row r="379" spans="1:17" ht="14.4" customHeight="1" x14ac:dyDescent="0.3">
      <c r="A379" s="571" t="s">
        <v>2132</v>
      </c>
      <c r="B379" s="572" t="s">
        <v>2169</v>
      </c>
      <c r="C379" s="572" t="s">
        <v>2130</v>
      </c>
      <c r="D379" s="572" t="s">
        <v>2176</v>
      </c>
      <c r="E379" s="572" t="s">
        <v>2177</v>
      </c>
      <c r="F379" s="589">
        <v>4</v>
      </c>
      <c r="G379" s="589">
        <v>136</v>
      </c>
      <c r="H379" s="572">
        <v>1</v>
      </c>
      <c r="I379" s="572">
        <v>34</v>
      </c>
      <c r="J379" s="589"/>
      <c r="K379" s="589"/>
      <c r="L379" s="572"/>
      <c r="M379" s="572"/>
      <c r="N379" s="589"/>
      <c r="O379" s="589"/>
      <c r="P379" s="577"/>
      <c r="Q379" s="590"/>
    </row>
    <row r="380" spans="1:17" ht="14.4" customHeight="1" x14ac:dyDescent="0.3">
      <c r="A380" s="571" t="s">
        <v>2132</v>
      </c>
      <c r="B380" s="572" t="s">
        <v>2169</v>
      </c>
      <c r="C380" s="572" t="s">
        <v>2130</v>
      </c>
      <c r="D380" s="572" t="s">
        <v>2190</v>
      </c>
      <c r="E380" s="572" t="s">
        <v>2191</v>
      </c>
      <c r="F380" s="589">
        <v>2</v>
      </c>
      <c r="G380" s="589">
        <v>334</v>
      </c>
      <c r="H380" s="572">
        <v>1</v>
      </c>
      <c r="I380" s="572">
        <v>167</v>
      </c>
      <c r="J380" s="589"/>
      <c r="K380" s="589"/>
      <c r="L380" s="572"/>
      <c r="M380" s="572"/>
      <c r="N380" s="589"/>
      <c r="O380" s="589"/>
      <c r="P380" s="577"/>
      <c r="Q380" s="590"/>
    </row>
    <row r="381" spans="1:17" ht="14.4" customHeight="1" x14ac:dyDescent="0.3">
      <c r="A381" s="571" t="s">
        <v>2132</v>
      </c>
      <c r="B381" s="572" t="s">
        <v>2169</v>
      </c>
      <c r="C381" s="572" t="s">
        <v>2130</v>
      </c>
      <c r="D381" s="572" t="s">
        <v>2216</v>
      </c>
      <c r="E381" s="572" t="s">
        <v>2217</v>
      </c>
      <c r="F381" s="589">
        <v>1</v>
      </c>
      <c r="G381" s="589">
        <v>0</v>
      </c>
      <c r="H381" s="572"/>
      <c r="I381" s="572">
        <v>0</v>
      </c>
      <c r="J381" s="589"/>
      <c r="K381" s="589"/>
      <c r="L381" s="572"/>
      <c r="M381" s="572"/>
      <c r="N381" s="589"/>
      <c r="O381" s="589"/>
      <c r="P381" s="577"/>
      <c r="Q381" s="590"/>
    </row>
    <row r="382" spans="1:17" ht="14.4" customHeight="1" x14ac:dyDescent="0.3">
      <c r="A382" s="571" t="s">
        <v>2132</v>
      </c>
      <c r="B382" s="572" t="s">
        <v>2169</v>
      </c>
      <c r="C382" s="572" t="s">
        <v>776</v>
      </c>
      <c r="D382" s="572" t="s">
        <v>2172</v>
      </c>
      <c r="E382" s="572" t="s">
        <v>2173</v>
      </c>
      <c r="F382" s="589"/>
      <c r="G382" s="589"/>
      <c r="H382" s="572"/>
      <c r="I382" s="572"/>
      <c r="J382" s="589"/>
      <c r="K382" s="589"/>
      <c r="L382" s="572"/>
      <c r="M382" s="572"/>
      <c r="N382" s="589">
        <v>1</v>
      </c>
      <c r="O382" s="589">
        <v>80</v>
      </c>
      <c r="P382" s="577"/>
      <c r="Q382" s="590">
        <v>80</v>
      </c>
    </row>
    <row r="383" spans="1:17" ht="14.4" customHeight="1" x14ac:dyDescent="0.3">
      <c r="A383" s="571" t="s">
        <v>2132</v>
      </c>
      <c r="B383" s="572" t="s">
        <v>2169</v>
      </c>
      <c r="C383" s="572" t="s">
        <v>776</v>
      </c>
      <c r="D383" s="572" t="s">
        <v>2174</v>
      </c>
      <c r="E383" s="572" t="s">
        <v>2175</v>
      </c>
      <c r="F383" s="589">
        <v>474</v>
      </c>
      <c r="G383" s="589">
        <v>62094</v>
      </c>
      <c r="H383" s="572">
        <v>1</v>
      </c>
      <c r="I383" s="572">
        <v>131</v>
      </c>
      <c r="J383" s="589">
        <v>367</v>
      </c>
      <c r="K383" s="589">
        <v>37801</v>
      </c>
      <c r="L383" s="572">
        <v>0.60877057364640708</v>
      </c>
      <c r="M383" s="572">
        <v>103</v>
      </c>
      <c r="N383" s="589">
        <v>247</v>
      </c>
      <c r="O383" s="589">
        <v>25625</v>
      </c>
      <c r="P383" s="577">
        <v>0.41268077430991723</v>
      </c>
      <c r="Q383" s="590">
        <v>103.74493927125506</v>
      </c>
    </row>
    <row r="384" spans="1:17" ht="14.4" customHeight="1" x14ac:dyDescent="0.3">
      <c r="A384" s="571" t="s">
        <v>2132</v>
      </c>
      <c r="B384" s="572" t="s">
        <v>2169</v>
      </c>
      <c r="C384" s="572" t="s">
        <v>776</v>
      </c>
      <c r="D384" s="572" t="s">
        <v>2176</v>
      </c>
      <c r="E384" s="572" t="s">
        <v>2177</v>
      </c>
      <c r="F384" s="589">
        <v>276</v>
      </c>
      <c r="G384" s="589">
        <v>9384</v>
      </c>
      <c r="H384" s="572">
        <v>1</v>
      </c>
      <c r="I384" s="572">
        <v>34</v>
      </c>
      <c r="J384" s="589">
        <v>275</v>
      </c>
      <c r="K384" s="589">
        <v>9350</v>
      </c>
      <c r="L384" s="572">
        <v>0.99637681159420288</v>
      </c>
      <c r="M384" s="572">
        <v>34</v>
      </c>
      <c r="N384" s="589">
        <v>157</v>
      </c>
      <c r="O384" s="589">
        <v>5435</v>
      </c>
      <c r="P384" s="577">
        <v>0.57917732310315428</v>
      </c>
      <c r="Q384" s="590">
        <v>34.617834394904456</v>
      </c>
    </row>
    <row r="385" spans="1:17" ht="14.4" customHeight="1" x14ac:dyDescent="0.3">
      <c r="A385" s="571" t="s">
        <v>2132</v>
      </c>
      <c r="B385" s="572" t="s">
        <v>2169</v>
      </c>
      <c r="C385" s="572" t="s">
        <v>776</v>
      </c>
      <c r="D385" s="572" t="s">
        <v>2178</v>
      </c>
      <c r="E385" s="572" t="s">
        <v>2179</v>
      </c>
      <c r="F385" s="589"/>
      <c r="G385" s="589"/>
      <c r="H385" s="572"/>
      <c r="I385" s="572"/>
      <c r="J385" s="589"/>
      <c r="K385" s="589"/>
      <c r="L385" s="572"/>
      <c r="M385" s="572"/>
      <c r="N385" s="589">
        <v>2</v>
      </c>
      <c r="O385" s="589">
        <v>10</v>
      </c>
      <c r="P385" s="577"/>
      <c r="Q385" s="590">
        <v>5</v>
      </c>
    </row>
    <row r="386" spans="1:17" ht="14.4" customHeight="1" x14ac:dyDescent="0.3">
      <c r="A386" s="571" t="s">
        <v>2132</v>
      </c>
      <c r="B386" s="572" t="s">
        <v>2169</v>
      </c>
      <c r="C386" s="572" t="s">
        <v>776</v>
      </c>
      <c r="D386" s="572" t="s">
        <v>2180</v>
      </c>
      <c r="E386" s="572" t="s">
        <v>2181</v>
      </c>
      <c r="F386" s="589"/>
      <c r="G386" s="589"/>
      <c r="H386" s="572"/>
      <c r="I386" s="572"/>
      <c r="J386" s="589">
        <v>1</v>
      </c>
      <c r="K386" s="589">
        <v>5</v>
      </c>
      <c r="L386" s="572"/>
      <c r="M386" s="572">
        <v>5</v>
      </c>
      <c r="N386" s="589"/>
      <c r="O386" s="589"/>
      <c r="P386" s="577"/>
      <c r="Q386" s="590"/>
    </row>
    <row r="387" spans="1:17" ht="14.4" customHeight="1" x14ac:dyDescent="0.3">
      <c r="A387" s="571" t="s">
        <v>2132</v>
      </c>
      <c r="B387" s="572" t="s">
        <v>2169</v>
      </c>
      <c r="C387" s="572" t="s">
        <v>776</v>
      </c>
      <c r="D387" s="572" t="s">
        <v>2182</v>
      </c>
      <c r="E387" s="572" t="s">
        <v>2183</v>
      </c>
      <c r="F387" s="589">
        <v>22</v>
      </c>
      <c r="G387" s="589">
        <v>14014</v>
      </c>
      <c r="H387" s="572">
        <v>1</v>
      </c>
      <c r="I387" s="572">
        <v>637</v>
      </c>
      <c r="J387" s="589">
        <v>14</v>
      </c>
      <c r="K387" s="589">
        <v>8932</v>
      </c>
      <c r="L387" s="572">
        <v>0.63736263736263732</v>
      </c>
      <c r="M387" s="572">
        <v>638</v>
      </c>
      <c r="N387" s="589">
        <v>3</v>
      </c>
      <c r="O387" s="589">
        <v>1920</v>
      </c>
      <c r="P387" s="577">
        <v>0.13700585129156559</v>
      </c>
      <c r="Q387" s="590">
        <v>640</v>
      </c>
    </row>
    <row r="388" spans="1:17" ht="14.4" customHeight="1" x14ac:dyDescent="0.3">
      <c r="A388" s="571" t="s">
        <v>2132</v>
      </c>
      <c r="B388" s="572" t="s">
        <v>2169</v>
      </c>
      <c r="C388" s="572" t="s">
        <v>776</v>
      </c>
      <c r="D388" s="572" t="s">
        <v>2184</v>
      </c>
      <c r="E388" s="572" t="s">
        <v>2185</v>
      </c>
      <c r="F388" s="589">
        <v>15</v>
      </c>
      <c r="G388" s="589">
        <v>2325</v>
      </c>
      <c r="H388" s="572">
        <v>1</v>
      </c>
      <c r="I388" s="572">
        <v>155</v>
      </c>
      <c r="J388" s="589">
        <v>47</v>
      </c>
      <c r="K388" s="589">
        <v>7332</v>
      </c>
      <c r="L388" s="572">
        <v>3.153548387096774</v>
      </c>
      <c r="M388" s="572">
        <v>156</v>
      </c>
      <c r="N388" s="589">
        <v>10</v>
      </c>
      <c r="O388" s="589">
        <v>1562</v>
      </c>
      <c r="P388" s="577">
        <v>0.67182795698924735</v>
      </c>
      <c r="Q388" s="590">
        <v>156.19999999999999</v>
      </c>
    </row>
    <row r="389" spans="1:17" ht="14.4" customHeight="1" x14ac:dyDescent="0.3">
      <c r="A389" s="571" t="s">
        <v>2132</v>
      </c>
      <c r="B389" s="572" t="s">
        <v>2169</v>
      </c>
      <c r="C389" s="572" t="s">
        <v>776</v>
      </c>
      <c r="D389" s="572" t="s">
        <v>2188</v>
      </c>
      <c r="E389" s="572" t="s">
        <v>2189</v>
      </c>
      <c r="F389" s="589">
        <v>172</v>
      </c>
      <c r="G389" s="589">
        <v>57104</v>
      </c>
      <c r="H389" s="572">
        <v>1</v>
      </c>
      <c r="I389" s="572">
        <v>332</v>
      </c>
      <c r="J389" s="589">
        <v>172</v>
      </c>
      <c r="K389" s="589">
        <v>39904</v>
      </c>
      <c r="L389" s="572">
        <v>0.6987951807228916</v>
      </c>
      <c r="M389" s="572">
        <v>232</v>
      </c>
      <c r="N389" s="589">
        <v>146</v>
      </c>
      <c r="O389" s="589">
        <v>34092</v>
      </c>
      <c r="P389" s="577">
        <v>0.59701597086018487</v>
      </c>
      <c r="Q389" s="590">
        <v>233.50684931506851</v>
      </c>
    </row>
    <row r="390" spans="1:17" ht="14.4" customHeight="1" x14ac:dyDescent="0.3">
      <c r="A390" s="571" t="s">
        <v>2132</v>
      </c>
      <c r="B390" s="572" t="s">
        <v>2169</v>
      </c>
      <c r="C390" s="572" t="s">
        <v>776</v>
      </c>
      <c r="D390" s="572" t="s">
        <v>2190</v>
      </c>
      <c r="E390" s="572" t="s">
        <v>2191</v>
      </c>
      <c r="F390" s="589">
        <v>967</v>
      </c>
      <c r="G390" s="589">
        <v>161489</v>
      </c>
      <c r="H390" s="572">
        <v>1</v>
      </c>
      <c r="I390" s="572">
        <v>167</v>
      </c>
      <c r="J390" s="589">
        <v>677</v>
      </c>
      <c r="K390" s="589">
        <v>78532</v>
      </c>
      <c r="L390" s="572">
        <v>0.48629937642811583</v>
      </c>
      <c r="M390" s="572">
        <v>116</v>
      </c>
      <c r="N390" s="589">
        <v>617</v>
      </c>
      <c r="O390" s="589">
        <v>72432</v>
      </c>
      <c r="P390" s="577">
        <v>0.44852590578924878</v>
      </c>
      <c r="Q390" s="590">
        <v>117.3938411669368</v>
      </c>
    </row>
    <row r="391" spans="1:17" ht="14.4" customHeight="1" x14ac:dyDescent="0.3">
      <c r="A391" s="571" t="s">
        <v>2132</v>
      </c>
      <c r="B391" s="572" t="s">
        <v>2169</v>
      </c>
      <c r="C391" s="572" t="s">
        <v>776</v>
      </c>
      <c r="D391" s="572" t="s">
        <v>2192</v>
      </c>
      <c r="E391" s="572" t="s">
        <v>2193</v>
      </c>
      <c r="F391" s="589">
        <v>6</v>
      </c>
      <c r="G391" s="589">
        <v>3150</v>
      </c>
      <c r="H391" s="572">
        <v>1</v>
      </c>
      <c r="I391" s="572">
        <v>525</v>
      </c>
      <c r="J391" s="589">
        <v>1</v>
      </c>
      <c r="K391" s="589">
        <v>527</v>
      </c>
      <c r="L391" s="572">
        <v>0.16730158730158731</v>
      </c>
      <c r="M391" s="572">
        <v>527</v>
      </c>
      <c r="N391" s="589">
        <v>1</v>
      </c>
      <c r="O391" s="589">
        <v>531</v>
      </c>
      <c r="P391" s="577">
        <v>0.16857142857142857</v>
      </c>
      <c r="Q391" s="590">
        <v>531</v>
      </c>
    </row>
    <row r="392" spans="1:17" ht="14.4" customHeight="1" x14ac:dyDescent="0.3">
      <c r="A392" s="571" t="s">
        <v>2132</v>
      </c>
      <c r="B392" s="572" t="s">
        <v>2169</v>
      </c>
      <c r="C392" s="572" t="s">
        <v>776</v>
      </c>
      <c r="D392" s="572" t="s">
        <v>2194</v>
      </c>
      <c r="E392" s="572" t="s">
        <v>2195</v>
      </c>
      <c r="F392" s="589">
        <v>1</v>
      </c>
      <c r="G392" s="589">
        <v>1475</v>
      </c>
      <c r="H392" s="572">
        <v>1</v>
      </c>
      <c r="I392" s="572">
        <v>1475</v>
      </c>
      <c r="J392" s="589">
        <v>1</v>
      </c>
      <c r="K392" s="589">
        <v>1481</v>
      </c>
      <c r="L392" s="572">
        <v>1.0040677966101694</v>
      </c>
      <c r="M392" s="572">
        <v>1481</v>
      </c>
      <c r="N392" s="589"/>
      <c r="O392" s="589"/>
      <c r="P392" s="577"/>
      <c r="Q392" s="590"/>
    </row>
    <row r="393" spans="1:17" ht="14.4" customHeight="1" x14ac:dyDescent="0.3">
      <c r="A393" s="571" t="s">
        <v>2132</v>
      </c>
      <c r="B393" s="572" t="s">
        <v>2169</v>
      </c>
      <c r="C393" s="572" t="s">
        <v>776</v>
      </c>
      <c r="D393" s="572" t="s">
        <v>2196</v>
      </c>
      <c r="E393" s="572" t="s">
        <v>2197</v>
      </c>
      <c r="F393" s="589">
        <v>30</v>
      </c>
      <c r="G393" s="589">
        <v>14370</v>
      </c>
      <c r="H393" s="572">
        <v>1</v>
      </c>
      <c r="I393" s="572">
        <v>479</v>
      </c>
      <c r="J393" s="589">
        <v>50</v>
      </c>
      <c r="K393" s="589">
        <v>24050</v>
      </c>
      <c r="L393" s="572">
        <v>1.6736256089074462</v>
      </c>
      <c r="M393" s="572">
        <v>481</v>
      </c>
      <c r="N393" s="589">
        <v>27</v>
      </c>
      <c r="O393" s="589">
        <v>13027</v>
      </c>
      <c r="P393" s="577">
        <v>0.90654140570633268</v>
      </c>
      <c r="Q393" s="590">
        <v>482.48148148148147</v>
      </c>
    </row>
    <row r="394" spans="1:17" ht="14.4" customHeight="1" x14ac:dyDescent="0.3">
      <c r="A394" s="571" t="s">
        <v>2132</v>
      </c>
      <c r="B394" s="572" t="s">
        <v>2169</v>
      </c>
      <c r="C394" s="572" t="s">
        <v>776</v>
      </c>
      <c r="D394" s="572" t="s">
        <v>2198</v>
      </c>
      <c r="E394" s="572" t="s">
        <v>2199</v>
      </c>
      <c r="F394" s="589">
        <v>44</v>
      </c>
      <c r="G394" s="589">
        <v>28864</v>
      </c>
      <c r="H394" s="572">
        <v>1</v>
      </c>
      <c r="I394" s="572">
        <v>656</v>
      </c>
      <c r="J394" s="589">
        <v>42</v>
      </c>
      <c r="K394" s="589">
        <v>27678</v>
      </c>
      <c r="L394" s="572">
        <v>0.95891075388026603</v>
      </c>
      <c r="M394" s="572">
        <v>659</v>
      </c>
      <c r="N394" s="589">
        <v>45</v>
      </c>
      <c r="O394" s="589">
        <v>29795</v>
      </c>
      <c r="P394" s="577">
        <v>1.0322547117516629</v>
      </c>
      <c r="Q394" s="590">
        <v>662.11111111111109</v>
      </c>
    </row>
    <row r="395" spans="1:17" ht="14.4" customHeight="1" x14ac:dyDescent="0.3">
      <c r="A395" s="571" t="s">
        <v>2132</v>
      </c>
      <c r="B395" s="572" t="s">
        <v>2169</v>
      </c>
      <c r="C395" s="572" t="s">
        <v>776</v>
      </c>
      <c r="D395" s="572" t="s">
        <v>2200</v>
      </c>
      <c r="E395" s="572" t="s">
        <v>2201</v>
      </c>
      <c r="F395" s="589">
        <v>29</v>
      </c>
      <c r="G395" s="589">
        <v>28913</v>
      </c>
      <c r="H395" s="572">
        <v>1</v>
      </c>
      <c r="I395" s="572">
        <v>997</v>
      </c>
      <c r="J395" s="589">
        <v>44</v>
      </c>
      <c r="K395" s="589">
        <v>44044</v>
      </c>
      <c r="L395" s="572">
        <v>1.5233286065091827</v>
      </c>
      <c r="M395" s="572">
        <v>1001</v>
      </c>
      <c r="N395" s="589">
        <v>29</v>
      </c>
      <c r="O395" s="589">
        <v>29149</v>
      </c>
      <c r="P395" s="577">
        <v>1.0081624182893507</v>
      </c>
      <c r="Q395" s="590">
        <v>1005.1379310344828</v>
      </c>
    </row>
    <row r="396" spans="1:17" ht="14.4" customHeight="1" x14ac:dyDescent="0.3">
      <c r="A396" s="571" t="s">
        <v>2132</v>
      </c>
      <c r="B396" s="572" t="s">
        <v>2169</v>
      </c>
      <c r="C396" s="572" t="s">
        <v>776</v>
      </c>
      <c r="D396" s="572" t="s">
        <v>2287</v>
      </c>
      <c r="E396" s="572" t="s">
        <v>2288</v>
      </c>
      <c r="F396" s="589">
        <v>3</v>
      </c>
      <c r="G396" s="589">
        <v>5979</v>
      </c>
      <c r="H396" s="572">
        <v>1</v>
      </c>
      <c r="I396" s="572">
        <v>1993</v>
      </c>
      <c r="J396" s="589">
        <v>4</v>
      </c>
      <c r="K396" s="589">
        <v>8000</v>
      </c>
      <c r="L396" s="572">
        <v>1.338016390700786</v>
      </c>
      <c r="M396" s="572">
        <v>2000</v>
      </c>
      <c r="N396" s="589">
        <v>2</v>
      </c>
      <c r="O396" s="589">
        <v>4012</v>
      </c>
      <c r="P396" s="577">
        <v>0.6710152199364442</v>
      </c>
      <c r="Q396" s="590">
        <v>2006</v>
      </c>
    </row>
    <row r="397" spans="1:17" ht="14.4" customHeight="1" x14ac:dyDescent="0.3">
      <c r="A397" s="571" t="s">
        <v>2132</v>
      </c>
      <c r="B397" s="572" t="s">
        <v>2169</v>
      </c>
      <c r="C397" s="572" t="s">
        <v>776</v>
      </c>
      <c r="D397" s="572" t="s">
        <v>2202</v>
      </c>
      <c r="E397" s="572" t="s">
        <v>2203</v>
      </c>
      <c r="F397" s="589"/>
      <c r="G397" s="589"/>
      <c r="H397" s="572"/>
      <c r="I397" s="572"/>
      <c r="J397" s="589">
        <v>3</v>
      </c>
      <c r="K397" s="589">
        <v>3639</v>
      </c>
      <c r="L397" s="572"/>
      <c r="M397" s="572">
        <v>1213</v>
      </c>
      <c r="N397" s="589">
        <v>2</v>
      </c>
      <c r="O397" s="589">
        <v>2442</v>
      </c>
      <c r="P397" s="577"/>
      <c r="Q397" s="590">
        <v>1221</v>
      </c>
    </row>
    <row r="398" spans="1:17" ht="14.4" customHeight="1" x14ac:dyDescent="0.3">
      <c r="A398" s="571" t="s">
        <v>2132</v>
      </c>
      <c r="B398" s="572" t="s">
        <v>2169</v>
      </c>
      <c r="C398" s="572" t="s">
        <v>776</v>
      </c>
      <c r="D398" s="572" t="s">
        <v>2204</v>
      </c>
      <c r="E398" s="572" t="s">
        <v>2205</v>
      </c>
      <c r="F398" s="589">
        <v>6</v>
      </c>
      <c r="G398" s="589">
        <v>5556</v>
      </c>
      <c r="H398" s="572">
        <v>1</v>
      </c>
      <c r="I398" s="572">
        <v>926</v>
      </c>
      <c r="J398" s="589">
        <v>1</v>
      </c>
      <c r="K398" s="589">
        <v>932</v>
      </c>
      <c r="L398" s="572">
        <v>0.16774658027357811</v>
      </c>
      <c r="M398" s="572">
        <v>932</v>
      </c>
      <c r="N398" s="589">
        <v>1</v>
      </c>
      <c r="O398" s="589">
        <v>942</v>
      </c>
      <c r="P398" s="577">
        <v>0.16954643628509719</v>
      </c>
      <c r="Q398" s="590">
        <v>942</v>
      </c>
    </row>
    <row r="399" spans="1:17" ht="14.4" customHeight="1" x14ac:dyDescent="0.3">
      <c r="A399" s="571" t="s">
        <v>2132</v>
      </c>
      <c r="B399" s="572" t="s">
        <v>2169</v>
      </c>
      <c r="C399" s="572" t="s">
        <v>776</v>
      </c>
      <c r="D399" s="572" t="s">
        <v>2329</v>
      </c>
      <c r="E399" s="572" t="s">
        <v>2330</v>
      </c>
      <c r="F399" s="589">
        <v>2</v>
      </c>
      <c r="G399" s="589">
        <v>3240</v>
      </c>
      <c r="H399" s="572">
        <v>1</v>
      </c>
      <c r="I399" s="572">
        <v>1620</v>
      </c>
      <c r="J399" s="589"/>
      <c r="K399" s="589"/>
      <c r="L399" s="572"/>
      <c r="M399" s="572"/>
      <c r="N399" s="589">
        <v>1</v>
      </c>
      <c r="O399" s="589">
        <v>1634</v>
      </c>
      <c r="P399" s="577">
        <v>0.50432098765432098</v>
      </c>
      <c r="Q399" s="590">
        <v>1634</v>
      </c>
    </row>
    <row r="400" spans="1:17" ht="14.4" customHeight="1" x14ac:dyDescent="0.3">
      <c r="A400" s="571" t="s">
        <v>2132</v>
      </c>
      <c r="B400" s="572" t="s">
        <v>2169</v>
      </c>
      <c r="C400" s="572" t="s">
        <v>776</v>
      </c>
      <c r="D400" s="572" t="s">
        <v>2206</v>
      </c>
      <c r="E400" s="572" t="s">
        <v>2207</v>
      </c>
      <c r="F400" s="589">
        <v>1</v>
      </c>
      <c r="G400" s="589">
        <v>1316</v>
      </c>
      <c r="H400" s="572">
        <v>1</v>
      </c>
      <c r="I400" s="572">
        <v>1316</v>
      </c>
      <c r="J400" s="589"/>
      <c r="K400" s="589"/>
      <c r="L400" s="572"/>
      <c r="M400" s="572"/>
      <c r="N400" s="589">
        <v>3</v>
      </c>
      <c r="O400" s="589">
        <v>3993</v>
      </c>
      <c r="P400" s="577">
        <v>3.0341945288753798</v>
      </c>
      <c r="Q400" s="590">
        <v>1331</v>
      </c>
    </row>
    <row r="401" spans="1:17" ht="14.4" customHeight="1" x14ac:dyDescent="0.3">
      <c r="A401" s="571" t="s">
        <v>2132</v>
      </c>
      <c r="B401" s="572" t="s">
        <v>2169</v>
      </c>
      <c r="C401" s="572" t="s">
        <v>776</v>
      </c>
      <c r="D401" s="572" t="s">
        <v>2331</v>
      </c>
      <c r="E401" s="572" t="s">
        <v>2332</v>
      </c>
      <c r="F401" s="589">
        <v>1</v>
      </c>
      <c r="G401" s="589">
        <v>1494</v>
      </c>
      <c r="H401" s="572">
        <v>1</v>
      </c>
      <c r="I401" s="572">
        <v>1494</v>
      </c>
      <c r="J401" s="589"/>
      <c r="K401" s="589"/>
      <c r="L401" s="572"/>
      <c r="M401" s="572"/>
      <c r="N401" s="589"/>
      <c r="O401" s="589"/>
      <c r="P401" s="577"/>
      <c r="Q401" s="590"/>
    </row>
    <row r="402" spans="1:17" ht="14.4" customHeight="1" x14ac:dyDescent="0.3">
      <c r="A402" s="571" t="s">
        <v>2132</v>
      </c>
      <c r="B402" s="572" t="s">
        <v>2169</v>
      </c>
      <c r="C402" s="572" t="s">
        <v>776</v>
      </c>
      <c r="D402" s="572" t="s">
        <v>2210</v>
      </c>
      <c r="E402" s="572" t="s">
        <v>2211</v>
      </c>
      <c r="F402" s="589"/>
      <c r="G402" s="589"/>
      <c r="H402" s="572"/>
      <c r="I402" s="572"/>
      <c r="J402" s="589">
        <v>1</v>
      </c>
      <c r="K402" s="589">
        <v>932</v>
      </c>
      <c r="L402" s="572"/>
      <c r="M402" s="572">
        <v>932</v>
      </c>
      <c r="N402" s="589"/>
      <c r="O402" s="589"/>
      <c r="P402" s="577"/>
      <c r="Q402" s="590"/>
    </row>
    <row r="403" spans="1:17" ht="14.4" customHeight="1" x14ac:dyDescent="0.3">
      <c r="A403" s="571" t="s">
        <v>2132</v>
      </c>
      <c r="B403" s="572" t="s">
        <v>2169</v>
      </c>
      <c r="C403" s="572" t="s">
        <v>776</v>
      </c>
      <c r="D403" s="572" t="s">
        <v>2289</v>
      </c>
      <c r="E403" s="572" t="s">
        <v>2290</v>
      </c>
      <c r="F403" s="589">
        <v>2</v>
      </c>
      <c r="G403" s="589">
        <v>1478</v>
      </c>
      <c r="H403" s="572">
        <v>1</v>
      </c>
      <c r="I403" s="572">
        <v>739</v>
      </c>
      <c r="J403" s="589"/>
      <c r="K403" s="589"/>
      <c r="L403" s="572"/>
      <c r="M403" s="572"/>
      <c r="N403" s="589"/>
      <c r="O403" s="589"/>
      <c r="P403" s="577"/>
      <c r="Q403" s="590"/>
    </row>
    <row r="404" spans="1:17" ht="14.4" customHeight="1" x14ac:dyDescent="0.3">
      <c r="A404" s="571" t="s">
        <v>2132</v>
      </c>
      <c r="B404" s="572" t="s">
        <v>2169</v>
      </c>
      <c r="C404" s="572" t="s">
        <v>776</v>
      </c>
      <c r="D404" s="572" t="s">
        <v>2291</v>
      </c>
      <c r="E404" s="572" t="s">
        <v>2292</v>
      </c>
      <c r="F404" s="589"/>
      <c r="G404" s="589"/>
      <c r="H404" s="572"/>
      <c r="I404" s="572"/>
      <c r="J404" s="589"/>
      <c r="K404" s="589"/>
      <c r="L404" s="572"/>
      <c r="M404" s="572"/>
      <c r="N404" s="589">
        <v>0</v>
      </c>
      <c r="O404" s="589">
        <v>0</v>
      </c>
      <c r="P404" s="577"/>
      <c r="Q404" s="590"/>
    </row>
    <row r="405" spans="1:17" ht="14.4" customHeight="1" x14ac:dyDescent="0.3">
      <c r="A405" s="571" t="s">
        <v>2132</v>
      </c>
      <c r="B405" s="572" t="s">
        <v>2169</v>
      </c>
      <c r="C405" s="572" t="s">
        <v>776</v>
      </c>
      <c r="D405" s="572" t="s">
        <v>2293</v>
      </c>
      <c r="E405" s="572" t="s">
        <v>2294</v>
      </c>
      <c r="F405" s="589">
        <v>1</v>
      </c>
      <c r="G405" s="589">
        <v>0</v>
      </c>
      <c r="H405" s="572"/>
      <c r="I405" s="572">
        <v>0</v>
      </c>
      <c r="J405" s="589"/>
      <c r="K405" s="589"/>
      <c r="L405" s="572"/>
      <c r="M405" s="572"/>
      <c r="N405" s="589"/>
      <c r="O405" s="589"/>
      <c r="P405" s="577"/>
      <c r="Q405" s="590"/>
    </row>
    <row r="406" spans="1:17" ht="14.4" customHeight="1" x14ac:dyDescent="0.3">
      <c r="A406" s="571" t="s">
        <v>2132</v>
      </c>
      <c r="B406" s="572" t="s">
        <v>2169</v>
      </c>
      <c r="C406" s="572" t="s">
        <v>776</v>
      </c>
      <c r="D406" s="572" t="s">
        <v>2216</v>
      </c>
      <c r="E406" s="572" t="s">
        <v>2217</v>
      </c>
      <c r="F406" s="589">
        <v>901</v>
      </c>
      <c r="G406" s="589">
        <v>0</v>
      </c>
      <c r="H406" s="572"/>
      <c r="I406" s="572">
        <v>0</v>
      </c>
      <c r="J406" s="589">
        <v>643</v>
      </c>
      <c r="K406" s="589">
        <v>0</v>
      </c>
      <c r="L406" s="572"/>
      <c r="M406" s="572">
        <v>0</v>
      </c>
      <c r="N406" s="589">
        <v>573</v>
      </c>
      <c r="O406" s="589">
        <v>0</v>
      </c>
      <c r="P406" s="577"/>
      <c r="Q406" s="590">
        <v>0</v>
      </c>
    </row>
    <row r="407" spans="1:17" ht="14.4" customHeight="1" x14ac:dyDescent="0.3">
      <c r="A407" s="571" t="s">
        <v>2132</v>
      </c>
      <c r="B407" s="572" t="s">
        <v>2169</v>
      </c>
      <c r="C407" s="572" t="s">
        <v>776</v>
      </c>
      <c r="D407" s="572" t="s">
        <v>2218</v>
      </c>
      <c r="E407" s="572" t="s">
        <v>2219</v>
      </c>
      <c r="F407" s="589"/>
      <c r="G407" s="589"/>
      <c r="H407" s="572"/>
      <c r="I407" s="572"/>
      <c r="J407" s="589">
        <v>34</v>
      </c>
      <c r="K407" s="589">
        <v>3604</v>
      </c>
      <c r="L407" s="572"/>
      <c r="M407" s="572">
        <v>106</v>
      </c>
      <c r="N407" s="589">
        <v>75</v>
      </c>
      <c r="O407" s="589">
        <v>8070</v>
      </c>
      <c r="P407" s="577"/>
      <c r="Q407" s="590">
        <v>107.6</v>
      </c>
    </row>
    <row r="408" spans="1:17" ht="14.4" customHeight="1" x14ac:dyDescent="0.3">
      <c r="A408" s="571" t="s">
        <v>2132</v>
      </c>
      <c r="B408" s="572" t="s">
        <v>2169</v>
      </c>
      <c r="C408" s="572" t="s">
        <v>776</v>
      </c>
      <c r="D408" s="572" t="s">
        <v>2220</v>
      </c>
      <c r="E408" s="572" t="s">
        <v>2221</v>
      </c>
      <c r="F408" s="589">
        <v>106</v>
      </c>
      <c r="G408" s="589">
        <v>7950</v>
      </c>
      <c r="H408" s="572">
        <v>1</v>
      </c>
      <c r="I408" s="572">
        <v>75</v>
      </c>
      <c r="J408" s="589">
        <v>87</v>
      </c>
      <c r="K408" s="589">
        <v>7047</v>
      </c>
      <c r="L408" s="572">
        <v>0.88641509433962262</v>
      </c>
      <c r="M408" s="572">
        <v>81</v>
      </c>
      <c r="N408" s="589">
        <v>75</v>
      </c>
      <c r="O408" s="589">
        <v>6116</v>
      </c>
      <c r="P408" s="577">
        <v>0.76930817610062896</v>
      </c>
      <c r="Q408" s="590">
        <v>81.546666666666667</v>
      </c>
    </row>
    <row r="409" spans="1:17" ht="14.4" customHeight="1" x14ac:dyDescent="0.3">
      <c r="A409" s="571" t="s">
        <v>2132</v>
      </c>
      <c r="B409" s="572" t="s">
        <v>2169</v>
      </c>
      <c r="C409" s="572" t="s">
        <v>776</v>
      </c>
      <c r="D409" s="572" t="s">
        <v>2295</v>
      </c>
      <c r="E409" s="572" t="s">
        <v>2296</v>
      </c>
      <c r="F409" s="589">
        <v>4</v>
      </c>
      <c r="G409" s="589">
        <v>76</v>
      </c>
      <c r="H409" s="572">
        <v>1</v>
      </c>
      <c r="I409" s="572">
        <v>19</v>
      </c>
      <c r="J409" s="589">
        <v>1</v>
      </c>
      <c r="K409" s="589">
        <v>30</v>
      </c>
      <c r="L409" s="572">
        <v>0.39473684210526316</v>
      </c>
      <c r="M409" s="572">
        <v>30</v>
      </c>
      <c r="N409" s="589">
        <v>30</v>
      </c>
      <c r="O409" s="589">
        <v>930</v>
      </c>
      <c r="P409" s="577">
        <v>12.236842105263158</v>
      </c>
      <c r="Q409" s="590">
        <v>31</v>
      </c>
    </row>
    <row r="410" spans="1:17" ht="14.4" customHeight="1" x14ac:dyDescent="0.3">
      <c r="A410" s="571" t="s">
        <v>2132</v>
      </c>
      <c r="B410" s="572" t="s">
        <v>2169</v>
      </c>
      <c r="C410" s="572" t="s">
        <v>776</v>
      </c>
      <c r="D410" s="572" t="s">
        <v>2222</v>
      </c>
      <c r="E410" s="572" t="s">
        <v>2223</v>
      </c>
      <c r="F410" s="589">
        <v>31</v>
      </c>
      <c r="G410" s="589">
        <v>0</v>
      </c>
      <c r="H410" s="572"/>
      <c r="I410" s="572">
        <v>0</v>
      </c>
      <c r="J410" s="589">
        <v>13</v>
      </c>
      <c r="K410" s="589">
        <v>0</v>
      </c>
      <c r="L410" s="572"/>
      <c r="M410" s="572">
        <v>0</v>
      </c>
      <c r="N410" s="589">
        <v>3</v>
      </c>
      <c r="O410" s="589">
        <v>0</v>
      </c>
      <c r="P410" s="577"/>
      <c r="Q410" s="590">
        <v>0</v>
      </c>
    </row>
    <row r="411" spans="1:17" ht="14.4" customHeight="1" x14ac:dyDescent="0.3">
      <c r="A411" s="571" t="s">
        <v>2132</v>
      </c>
      <c r="B411" s="572" t="s">
        <v>2169</v>
      </c>
      <c r="C411" s="572" t="s">
        <v>776</v>
      </c>
      <c r="D411" s="572" t="s">
        <v>2224</v>
      </c>
      <c r="E411" s="572" t="s">
        <v>2225</v>
      </c>
      <c r="F411" s="589">
        <v>51</v>
      </c>
      <c r="G411" s="589">
        <v>24582</v>
      </c>
      <c r="H411" s="572">
        <v>1</v>
      </c>
      <c r="I411" s="572">
        <v>482</v>
      </c>
      <c r="J411" s="589">
        <v>31</v>
      </c>
      <c r="K411" s="589">
        <v>15035</v>
      </c>
      <c r="L411" s="572">
        <v>0.61162639329590762</v>
      </c>
      <c r="M411" s="572">
        <v>485</v>
      </c>
      <c r="N411" s="589">
        <v>6</v>
      </c>
      <c r="O411" s="589">
        <v>2930</v>
      </c>
      <c r="P411" s="577">
        <v>0.11919290537791881</v>
      </c>
      <c r="Q411" s="590">
        <v>488.33333333333331</v>
      </c>
    </row>
    <row r="412" spans="1:17" ht="14.4" customHeight="1" x14ac:dyDescent="0.3">
      <c r="A412" s="571" t="s">
        <v>2132</v>
      </c>
      <c r="B412" s="572" t="s">
        <v>2169</v>
      </c>
      <c r="C412" s="572" t="s">
        <v>776</v>
      </c>
      <c r="D412" s="572" t="s">
        <v>2226</v>
      </c>
      <c r="E412" s="572" t="s">
        <v>2227</v>
      </c>
      <c r="F412" s="589">
        <v>1</v>
      </c>
      <c r="G412" s="589">
        <v>141</v>
      </c>
      <c r="H412" s="572">
        <v>1</v>
      </c>
      <c r="I412" s="572">
        <v>141</v>
      </c>
      <c r="J412" s="589"/>
      <c r="K412" s="589"/>
      <c r="L412" s="572"/>
      <c r="M412" s="572"/>
      <c r="N412" s="589"/>
      <c r="O412" s="589"/>
      <c r="P412" s="577"/>
      <c r="Q412" s="590"/>
    </row>
    <row r="413" spans="1:17" ht="14.4" customHeight="1" x14ac:dyDescent="0.3">
      <c r="A413" s="571" t="s">
        <v>2132</v>
      </c>
      <c r="B413" s="572" t="s">
        <v>2169</v>
      </c>
      <c r="C413" s="572" t="s">
        <v>776</v>
      </c>
      <c r="D413" s="572" t="s">
        <v>2228</v>
      </c>
      <c r="E413" s="572" t="s">
        <v>2229</v>
      </c>
      <c r="F413" s="589">
        <v>1</v>
      </c>
      <c r="G413" s="589">
        <v>200</v>
      </c>
      <c r="H413" s="572">
        <v>1</v>
      </c>
      <c r="I413" s="572">
        <v>200</v>
      </c>
      <c r="J413" s="589"/>
      <c r="K413" s="589"/>
      <c r="L413" s="572"/>
      <c r="M413" s="572"/>
      <c r="N413" s="589"/>
      <c r="O413" s="589"/>
      <c r="P413" s="577"/>
      <c r="Q413" s="590"/>
    </row>
    <row r="414" spans="1:17" ht="14.4" customHeight="1" x14ac:dyDescent="0.3">
      <c r="A414" s="571" t="s">
        <v>2132</v>
      </c>
      <c r="B414" s="572" t="s">
        <v>2169</v>
      </c>
      <c r="C414" s="572" t="s">
        <v>776</v>
      </c>
      <c r="D414" s="572" t="s">
        <v>2297</v>
      </c>
      <c r="E414" s="572" t="s">
        <v>2193</v>
      </c>
      <c r="F414" s="589">
        <v>1</v>
      </c>
      <c r="G414" s="589">
        <v>665</v>
      </c>
      <c r="H414" s="572">
        <v>1</v>
      </c>
      <c r="I414" s="572">
        <v>665</v>
      </c>
      <c r="J414" s="589">
        <v>2</v>
      </c>
      <c r="K414" s="589">
        <v>1336</v>
      </c>
      <c r="L414" s="572">
        <v>2.0090225563909776</v>
      </c>
      <c r="M414" s="572">
        <v>668</v>
      </c>
      <c r="N414" s="589"/>
      <c r="O414" s="589"/>
      <c r="P414" s="577"/>
      <c r="Q414" s="590"/>
    </row>
    <row r="415" spans="1:17" ht="14.4" customHeight="1" x14ac:dyDescent="0.3">
      <c r="A415" s="571" t="s">
        <v>2132</v>
      </c>
      <c r="B415" s="572" t="s">
        <v>2169</v>
      </c>
      <c r="C415" s="572" t="s">
        <v>776</v>
      </c>
      <c r="D415" s="572" t="s">
        <v>2232</v>
      </c>
      <c r="E415" s="572" t="s">
        <v>2233</v>
      </c>
      <c r="F415" s="589">
        <v>4</v>
      </c>
      <c r="G415" s="589">
        <v>344</v>
      </c>
      <c r="H415" s="572">
        <v>1</v>
      </c>
      <c r="I415" s="572">
        <v>86</v>
      </c>
      <c r="J415" s="589">
        <v>2</v>
      </c>
      <c r="K415" s="589">
        <v>172</v>
      </c>
      <c r="L415" s="572">
        <v>0.5</v>
      </c>
      <c r="M415" s="572">
        <v>86</v>
      </c>
      <c r="N415" s="589">
        <v>1</v>
      </c>
      <c r="O415" s="589">
        <v>158</v>
      </c>
      <c r="P415" s="577">
        <v>0.45930232558139533</v>
      </c>
      <c r="Q415" s="590">
        <v>158</v>
      </c>
    </row>
    <row r="416" spans="1:17" ht="14.4" customHeight="1" x14ac:dyDescent="0.3">
      <c r="A416" s="571" t="s">
        <v>2132</v>
      </c>
      <c r="B416" s="572" t="s">
        <v>2169</v>
      </c>
      <c r="C416" s="572" t="s">
        <v>776</v>
      </c>
      <c r="D416" s="572" t="s">
        <v>2236</v>
      </c>
      <c r="E416" s="572" t="s">
        <v>2237</v>
      </c>
      <c r="F416" s="589">
        <v>15</v>
      </c>
      <c r="G416" s="589">
        <v>15600</v>
      </c>
      <c r="H416" s="572">
        <v>1</v>
      </c>
      <c r="I416" s="572">
        <v>1040</v>
      </c>
      <c r="J416" s="589">
        <v>7</v>
      </c>
      <c r="K416" s="589">
        <v>7301</v>
      </c>
      <c r="L416" s="572">
        <v>0.4680128205128205</v>
      </c>
      <c r="M416" s="572">
        <v>1043</v>
      </c>
      <c r="N416" s="589"/>
      <c r="O416" s="589"/>
      <c r="P416" s="577"/>
      <c r="Q416" s="590"/>
    </row>
    <row r="417" spans="1:17" ht="14.4" customHeight="1" x14ac:dyDescent="0.3">
      <c r="A417" s="571" t="s">
        <v>2132</v>
      </c>
      <c r="B417" s="572" t="s">
        <v>2169</v>
      </c>
      <c r="C417" s="572" t="s">
        <v>776</v>
      </c>
      <c r="D417" s="572" t="s">
        <v>2240</v>
      </c>
      <c r="E417" s="572" t="s">
        <v>2241</v>
      </c>
      <c r="F417" s="589">
        <v>2</v>
      </c>
      <c r="G417" s="589">
        <v>1362</v>
      </c>
      <c r="H417" s="572">
        <v>1</v>
      </c>
      <c r="I417" s="572">
        <v>681</v>
      </c>
      <c r="J417" s="589">
        <v>6</v>
      </c>
      <c r="K417" s="589">
        <v>4104</v>
      </c>
      <c r="L417" s="572">
        <v>3.0132158590308369</v>
      </c>
      <c r="M417" s="572">
        <v>684</v>
      </c>
      <c r="N417" s="589">
        <v>3</v>
      </c>
      <c r="O417" s="589">
        <v>2062</v>
      </c>
      <c r="P417" s="577">
        <v>1.5139500734214391</v>
      </c>
      <c r="Q417" s="590">
        <v>687.33333333333337</v>
      </c>
    </row>
    <row r="418" spans="1:17" ht="14.4" customHeight="1" x14ac:dyDescent="0.3">
      <c r="A418" s="571" t="s">
        <v>2132</v>
      </c>
      <c r="B418" s="572" t="s">
        <v>2169</v>
      </c>
      <c r="C418" s="572" t="s">
        <v>776</v>
      </c>
      <c r="D418" s="572" t="s">
        <v>2242</v>
      </c>
      <c r="E418" s="572" t="s">
        <v>2243</v>
      </c>
      <c r="F418" s="589">
        <v>2</v>
      </c>
      <c r="G418" s="589">
        <v>352</v>
      </c>
      <c r="H418" s="572">
        <v>1</v>
      </c>
      <c r="I418" s="572">
        <v>176</v>
      </c>
      <c r="J418" s="589">
        <v>1</v>
      </c>
      <c r="K418" s="589">
        <v>177</v>
      </c>
      <c r="L418" s="572">
        <v>0.50284090909090906</v>
      </c>
      <c r="M418" s="572">
        <v>177</v>
      </c>
      <c r="N418" s="589"/>
      <c r="O418" s="589"/>
      <c r="P418" s="577"/>
      <c r="Q418" s="590"/>
    </row>
    <row r="419" spans="1:17" ht="14.4" customHeight="1" x14ac:dyDescent="0.3">
      <c r="A419" s="571" t="s">
        <v>2132</v>
      </c>
      <c r="B419" s="572" t="s">
        <v>2169</v>
      </c>
      <c r="C419" s="572" t="s">
        <v>776</v>
      </c>
      <c r="D419" s="572" t="s">
        <v>2246</v>
      </c>
      <c r="E419" s="572" t="s">
        <v>2247</v>
      </c>
      <c r="F419" s="589">
        <v>10</v>
      </c>
      <c r="G419" s="589">
        <v>3490</v>
      </c>
      <c r="H419" s="572">
        <v>1</v>
      </c>
      <c r="I419" s="572">
        <v>349</v>
      </c>
      <c r="J419" s="589">
        <v>5</v>
      </c>
      <c r="K419" s="589">
        <v>1755</v>
      </c>
      <c r="L419" s="572">
        <v>0.50286532951289398</v>
      </c>
      <c r="M419" s="572">
        <v>351</v>
      </c>
      <c r="N419" s="589">
        <v>3</v>
      </c>
      <c r="O419" s="589">
        <v>1057</v>
      </c>
      <c r="P419" s="577">
        <v>0.30286532951289397</v>
      </c>
      <c r="Q419" s="590">
        <v>352.33333333333331</v>
      </c>
    </row>
    <row r="420" spans="1:17" ht="14.4" customHeight="1" x14ac:dyDescent="0.3">
      <c r="A420" s="571" t="s">
        <v>2132</v>
      </c>
      <c r="B420" s="572" t="s">
        <v>2169</v>
      </c>
      <c r="C420" s="572" t="s">
        <v>776</v>
      </c>
      <c r="D420" s="572" t="s">
        <v>2248</v>
      </c>
      <c r="E420" s="572" t="s">
        <v>2249</v>
      </c>
      <c r="F420" s="589">
        <v>11</v>
      </c>
      <c r="G420" s="589">
        <v>6831</v>
      </c>
      <c r="H420" s="572">
        <v>1</v>
      </c>
      <c r="I420" s="572">
        <v>621</v>
      </c>
      <c r="J420" s="589">
        <v>5</v>
      </c>
      <c r="K420" s="589">
        <v>3115</v>
      </c>
      <c r="L420" s="572">
        <v>0.45600936905284734</v>
      </c>
      <c r="M420" s="572">
        <v>623</v>
      </c>
      <c r="N420" s="589">
        <v>2</v>
      </c>
      <c r="O420" s="589">
        <v>1246</v>
      </c>
      <c r="P420" s="577">
        <v>0.18240374762113892</v>
      </c>
      <c r="Q420" s="590">
        <v>623</v>
      </c>
    </row>
    <row r="421" spans="1:17" ht="14.4" customHeight="1" x14ac:dyDescent="0.3">
      <c r="A421" s="571" t="s">
        <v>2132</v>
      </c>
      <c r="B421" s="572" t="s">
        <v>2169</v>
      </c>
      <c r="C421" s="572" t="s">
        <v>776</v>
      </c>
      <c r="D421" s="572" t="s">
        <v>2250</v>
      </c>
      <c r="E421" s="572" t="s">
        <v>2251</v>
      </c>
      <c r="F421" s="589">
        <v>7</v>
      </c>
      <c r="G421" s="589">
        <v>10969</v>
      </c>
      <c r="H421" s="572">
        <v>1</v>
      </c>
      <c r="I421" s="572">
        <v>1567</v>
      </c>
      <c r="J421" s="589">
        <v>4</v>
      </c>
      <c r="K421" s="589">
        <v>6304</v>
      </c>
      <c r="L421" s="572">
        <v>0.57471054790774001</v>
      </c>
      <c r="M421" s="572">
        <v>1576</v>
      </c>
      <c r="N421" s="589">
        <v>1</v>
      </c>
      <c r="O421" s="589">
        <v>1592</v>
      </c>
      <c r="P421" s="577">
        <v>0.14513629318989882</v>
      </c>
      <c r="Q421" s="590">
        <v>1592</v>
      </c>
    </row>
    <row r="422" spans="1:17" ht="14.4" customHeight="1" x14ac:dyDescent="0.3">
      <c r="A422" s="571" t="s">
        <v>2132</v>
      </c>
      <c r="B422" s="572" t="s">
        <v>2169</v>
      </c>
      <c r="C422" s="572" t="s">
        <v>776</v>
      </c>
      <c r="D422" s="572" t="s">
        <v>2252</v>
      </c>
      <c r="E422" s="572" t="s">
        <v>2253</v>
      </c>
      <c r="F422" s="589"/>
      <c r="G422" s="589"/>
      <c r="H422" s="572"/>
      <c r="I422" s="572"/>
      <c r="J422" s="589">
        <v>6</v>
      </c>
      <c r="K422" s="589">
        <v>684</v>
      </c>
      <c r="L422" s="572"/>
      <c r="M422" s="572">
        <v>114</v>
      </c>
      <c r="N422" s="589">
        <v>9</v>
      </c>
      <c r="O422" s="589">
        <v>1036</v>
      </c>
      <c r="P422" s="577"/>
      <c r="Q422" s="590">
        <v>115.11111111111111</v>
      </c>
    </row>
    <row r="423" spans="1:17" ht="14.4" customHeight="1" x14ac:dyDescent="0.3">
      <c r="A423" s="571" t="s">
        <v>2132</v>
      </c>
      <c r="B423" s="572" t="s">
        <v>2169</v>
      </c>
      <c r="C423" s="572" t="s">
        <v>776</v>
      </c>
      <c r="D423" s="572" t="s">
        <v>2254</v>
      </c>
      <c r="E423" s="572" t="s">
        <v>2255</v>
      </c>
      <c r="F423" s="589">
        <v>1</v>
      </c>
      <c r="G423" s="589">
        <v>199</v>
      </c>
      <c r="H423" s="572">
        <v>1</v>
      </c>
      <c r="I423" s="572">
        <v>199</v>
      </c>
      <c r="J423" s="589">
        <v>2</v>
      </c>
      <c r="K423" s="589">
        <v>400</v>
      </c>
      <c r="L423" s="572">
        <v>2.0100502512562812</v>
      </c>
      <c r="M423" s="572">
        <v>200</v>
      </c>
      <c r="N423" s="589"/>
      <c r="O423" s="589"/>
      <c r="P423" s="577"/>
      <c r="Q423" s="590"/>
    </row>
    <row r="424" spans="1:17" ht="14.4" customHeight="1" x14ac:dyDescent="0.3">
      <c r="A424" s="571" t="s">
        <v>2132</v>
      </c>
      <c r="B424" s="572" t="s">
        <v>2169</v>
      </c>
      <c r="C424" s="572" t="s">
        <v>776</v>
      </c>
      <c r="D424" s="572" t="s">
        <v>2256</v>
      </c>
      <c r="E424" s="572" t="s">
        <v>2257</v>
      </c>
      <c r="F424" s="589">
        <v>11</v>
      </c>
      <c r="G424" s="589">
        <v>2640</v>
      </c>
      <c r="H424" s="572">
        <v>1</v>
      </c>
      <c r="I424" s="572">
        <v>240</v>
      </c>
      <c r="J424" s="589">
        <v>6</v>
      </c>
      <c r="K424" s="589">
        <v>1446</v>
      </c>
      <c r="L424" s="572">
        <v>0.54772727272727273</v>
      </c>
      <c r="M424" s="572">
        <v>241</v>
      </c>
      <c r="N424" s="589">
        <v>2</v>
      </c>
      <c r="O424" s="589">
        <v>482</v>
      </c>
      <c r="P424" s="577">
        <v>0.18257575757575759</v>
      </c>
      <c r="Q424" s="590">
        <v>241</v>
      </c>
    </row>
    <row r="425" spans="1:17" ht="14.4" customHeight="1" x14ac:dyDescent="0.3">
      <c r="A425" s="571" t="s">
        <v>2132</v>
      </c>
      <c r="B425" s="572" t="s">
        <v>2169</v>
      </c>
      <c r="C425" s="572" t="s">
        <v>776</v>
      </c>
      <c r="D425" s="572" t="s">
        <v>2258</v>
      </c>
      <c r="E425" s="572" t="s">
        <v>2259</v>
      </c>
      <c r="F425" s="589">
        <v>1</v>
      </c>
      <c r="G425" s="589">
        <v>3484</v>
      </c>
      <c r="H425" s="572">
        <v>1</v>
      </c>
      <c r="I425" s="572">
        <v>3484</v>
      </c>
      <c r="J425" s="589">
        <v>3</v>
      </c>
      <c r="K425" s="589">
        <v>10497</v>
      </c>
      <c r="L425" s="572">
        <v>3.0129161882893225</v>
      </c>
      <c r="M425" s="572">
        <v>3499</v>
      </c>
      <c r="N425" s="589"/>
      <c r="O425" s="589"/>
      <c r="P425" s="577"/>
      <c r="Q425" s="590"/>
    </row>
    <row r="426" spans="1:17" ht="14.4" customHeight="1" x14ac:dyDescent="0.3">
      <c r="A426" s="571" t="s">
        <v>2132</v>
      </c>
      <c r="B426" s="572" t="s">
        <v>2169</v>
      </c>
      <c r="C426" s="572" t="s">
        <v>776</v>
      </c>
      <c r="D426" s="572" t="s">
        <v>2308</v>
      </c>
      <c r="E426" s="572" t="s">
        <v>2309</v>
      </c>
      <c r="F426" s="589">
        <v>1</v>
      </c>
      <c r="G426" s="589">
        <v>1647</v>
      </c>
      <c r="H426" s="572">
        <v>1</v>
      </c>
      <c r="I426" s="572">
        <v>1647</v>
      </c>
      <c r="J426" s="589">
        <v>2</v>
      </c>
      <c r="K426" s="589">
        <v>3306</v>
      </c>
      <c r="L426" s="572">
        <v>2.0072859744990894</v>
      </c>
      <c r="M426" s="572">
        <v>1653</v>
      </c>
      <c r="N426" s="589"/>
      <c r="O426" s="589"/>
      <c r="P426" s="577"/>
      <c r="Q426" s="590"/>
    </row>
    <row r="427" spans="1:17" ht="14.4" customHeight="1" x14ac:dyDescent="0.3">
      <c r="A427" s="571" t="s">
        <v>2132</v>
      </c>
      <c r="B427" s="572" t="s">
        <v>2169</v>
      </c>
      <c r="C427" s="572" t="s">
        <v>776</v>
      </c>
      <c r="D427" s="572" t="s">
        <v>2266</v>
      </c>
      <c r="E427" s="572" t="s">
        <v>2267</v>
      </c>
      <c r="F427" s="589">
        <v>2</v>
      </c>
      <c r="G427" s="589">
        <v>616</v>
      </c>
      <c r="H427" s="572">
        <v>1</v>
      </c>
      <c r="I427" s="572">
        <v>308</v>
      </c>
      <c r="J427" s="589">
        <v>1</v>
      </c>
      <c r="K427" s="589">
        <v>311</v>
      </c>
      <c r="L427" s="572">
        <v>0.50487012987012991</v>
      </c>
      <c r="M427" s="572">
        <v>311</v>
      </c>
      <c r="N427" s="589">
        <v>4</v>
      </c>
      <c r="O427" s="589">
        <v>1254</v>
      </c>
      <c r="P427" s="577">
        <v>2.0357142857142856</v>
      </c>
      <c r="Q427" s="590">
        <v>313.5</v>
      </c>
    </row>
    <row r="428" spans="1:17" ht="14.4" customHeight="1" x14ac:dyDescent="0.3">
      <c r="A428" s="571" t="s">
        <v>2132</v>
      </c>
      <c r="B428" s="572" t="s">
        <v>2169</v>
      </c>
      <c r="C428" s="572" t="s">
        <v>776</v>
      </c>
      <c r="D428" s="572" t="s">
        <v>2268</v>
      </c>
      <c r="E428" s="572" t="s">
        <v>2269</v>
      </c>
      <c r="F428" s="589"/>
      <c r="G428" s="589"/>
      <c r="H428" s="572"/>
      <c r="I428" s="572"/>
      <c r="J428" s="589">
        <v>1</v>
      </c>
      <c r="K428" s="589">
        <v>994</v>
      </c>
      <c r="L428" s="572"/>
      <c r="M428" s="572">
        <v>994</v>
      </c>
      <c r="N428" s="589"/>
      <c r="O428" s="589"/>
      <c r="P428" s="577"/>
      <c r="Q428" s="590"/>
    </row>
    <row r="429" spans="1:17" ht="14.4" customHeight="1" x14ac:dyDescent="0.3">
      <c r="A429" s="571" t="s">
        <v>2132</v>
      </c>
      <c r="B429" s="572" t="s">
        <v>2169</v>
      </c>
      <c r="C429" s="572" t="s">
        <v>776</v>
      </c>
      <c r="D429" s="572" t="s">
        <v>2270</v>
      </c>
      <c r="E429" s="572" t="s">
        <v>2271</v>
      </c>
      <c r="F429" s="589">
        <v>3</v>
      </c>
      <c r="G429" s="589">
        <v>2415</v>
      </c>
      <c r="H429" s="572">
        <v>1</v>
      </c>
      <c r="I429" s="572">
        <v>805</v>
      </c>
      <c r="J429" s="589">
        <v>1</v>
      </c>
      <c r="K429" s="589">
        <v>808</v>
      </c>
      <c r="L429" s="572">
        <v>0.33457556935817806</v>
      </c>
      <c r="M429" s="572">
        <v>808</v>
      </c>
      <c r="N429" s="589">
        <v>4</v>
      </c>
      <c r="O429" s="589">
        <v>3247</v>
      </c>
      <c r="P429" s="577">
        <v>1.3445134575569357</v>
      </c>
      <c r="Q429" s="590">
        <v>811.75</v>
      </c>
    </row>
    <row r="430" spans="1:17" ht="14.4" customHeight="1" x14ac:dyDescent="0.3">
      <c r="A430" s="571" t="s">
        <v>2132</v>
      </c>
      <c r="B430" s="572" t="s">
        <v>2169</v>
      </c>
      <c r="C430" s="572" t="s">
        <v>776</v>
      </c>
      <c r="D430" s="572" t="s">
        <v>2349</v>
      </c>
      <c r="E430" s="572" t="s">
        <v>2350</v>
      </c>
      <c r="F430" s="589"/>
      <c r="G430" s="589"/>
      <c r="H430" s="572"/>
      <c r="I430" s="572"/>
      <c r="J430" s="589"/>
      <c r="K430" s="589"/>
      <c r="L430" s="572"/>
      <c r="M430" s="572"/>
      <c r="N430" s="589">
        <v>1</v>
      </c>
      <c r="O430" s="589">
        <v>1961</v>
      </c>
      <c r="P430" s="577"/>
      <c r="Q430" s="590">
        <v>1961</v>
      </c>
    </row>
    <row r="431" spans="1:17" ht="14.4" customHeight="1" x14ac:dyDescent="0.3">
      <c r="A431" s="571" t="s">
        <v>2132</v>
      </c>
      <c r="B431" s="572" t="s">
        <v>2169</v>
      </c>
      <c r="C431" s="572" t="s">
        <v>776</v>
      </c>
      <c r="D431" s="572" t="s">
        <v>2310</v>
      </c>
      <c r="E431" s="572" t="s">
        <v>2311</v>
      </c>
      <c r="F431" s="589">
        <v>1</v>
      </c>
      <c r="G431" s="589">
        <v>1150</v>
      </c>
      <c r="H431" s="572">
        <v>1</v>
      </c>
      <c r="I431" s="572">
        <v>1150</v>
      </c>
      <c r="J431" s="589">
        <v>2</v>
      </c>
      <c r="K431" s="589">
        <v>2308</v>
      </c>
      <c r="L431" s="572">
        <v>2.0069565217391303</v>
      </c>
      <c r="M431" s="572">
        <v>1154</v>
      </c>
      <c r="N431" s="589"/>
      <c r="O431" s="589"/>
      <c r="P431" s="577"/>
      <c r="Q431" s="590"/>
    </row>
    <row r="432" spans="1:17" ht="14.4" customHeight="1" x14ac:dyDescent="0.3">
      <c r="A432" s="571" t="s">
        <v>2132</v>
      </c>
      <c r="B432" s="572" t="s">
        <v>2169</v>
      </c>
      <c r="C432" s="572" t="s">
        <v>776</v>
      </c>
      <c r="D432" s="572" t="s">
        <v>2274</v>
      </c>
      <c r="E432" s="572" t="s">
        <v>2275</v>
      </c>
      <c r="F432" s="589"/>
      <c r="G432" s="589"/>
      <c r="H432" s="572"/>
      <c r="I432" s="572"/>
      <c r="J432" s="589">
        <v>1</v>
      </c>
      <c r="K432" s="589">
        <v>1307</v>
      </c>
      <c r="L432" s="572"/>
      <c r="M432" s="572">
        <v>1307</v>
      </c>
      <c r="N432" s="589"/>
      <c r="O432" s="589"/>
      <c r="P432" s="577"/>
      <c r="Q432" s="590"/>
    </row>
    <row r="433" spans="1:17" ht="14.4" customHeight="1" x14ac:dyDescent="0.3">
      <c r="A433" s="571" t="s">
        <v>2132</v>
      </c>
      <c r="B433" s="572" t="s">
        <v>2169</v>
      </c>
      <c r="C433" s="572" t="s">
        <v>776</v>
      </c>
      <c r="D433" s="572" t="s">
        <v>2322</v>
      </c>
      <c r="E433" s="572" t="s">
        <v>2319</v>
      </c>
      <c r="F433" s="589"/>
      <c r="G433" s="589"/>
      <c r="H433" s="572"/>
      <c r="I433" s="572"/>
      <c r="J433" s="589">
        <v>1</v>
      </c>
      <c r="K433" s="589">
        <v>878</v>
      </c>
      <c r="L433" s="572"/>
      <c r="M433" s="572">
        <v>878</v>
      </c>
      <c r="N433" s="589"/>
      <c r="O433" s="589"/>
      <c r="P433" s="577"/>
      <c r="Q433" s="590"/>
    </row>
    <row r="434" spans="1:17" ht="14.4" customHeight="1" x14ac:dyDescent="0.3">
      <c r="A434" s="571" t="s">
        <v>2132</v>
      </c>
      <c r="B434" s="572" t="s">
        <v>2169</v>
      </c>
      <c r="C434" s="572" t="s">
        <v>776</v>
      </c>
      <c r="D434" s="572" t="s">
        <v>2278</v>
      </c>
      <c r="E434" s="572" t="s">
        <v>2279</v>
      </c>
      <c r="F434" s="589">
        <v>3</v>
      </c>
      <c r="G434" s="589">
        <v>3039</v>
      </c>
      <c r="H434" s="572">
        <v>1</v>
      </c>
      <c r="I434" s="572">
        <v>1013</v>
      </c>
      <c r="J434" s="589">
        <v>3</v>
      </c>
      <c r="K434" s="589">
        <v>3051</v>
      </c>
      <c r="L434" s="572">
        <v>1.0039486673247779</v>
      </c>
      <c r="M434" s="572">
        <v>1017</v>
      </c>
      <c r="N434" s="589">
        <v>1</v>
      </c>
      <c r="O434" s="589">
        <v>1024</v>
      </c>
      <c r="P434" s="577">
        <v>0.33695294504771306</v>
      </c>
      <c r="Q434" s="590">
        <v>1024</v>
      </c>
    </row>
    <row r="435" spans="1:17" ht="14.4" customHeight="1" x14ac:dyDescent="0.3">
      <c r="A435" s="571" t="s">
        <v>2132</v>
      </c>
      <c r="B435" s="572" t="s">
        <v>2169</v>
      </c>
      <c r="C435" s="572" t="s">
        <v>776</v>
      </c>
      <c r="D435" s="572" t="s">
        <v>2351</v>
      </c>
      <c r="E435" s="572" t="s">
        <v>2352</v>
      </c>
      <c r="F435" s="589">
        <v>1</v>
      </c>
      <c r="G435" s="589">
        <v>358</v>
      </c>
      <c r="H435" s="572">
        <v>1</v>
      </c>
      <c r="I435" s="572">
        <v>358</v>
      </c>
      <c r="J435" s="589"/>
      <c r="K435" s="589"/>
      <c r="L435" s="572"/>
      <c r="M435" s="572"/>
      <c r="N435" s="589"/>
      <c r="O435" s="589"/>
      <c r="P435" s="577"/>
      <c r="Q435" s="590"/>
    </row>
    <row r="436" spans="1:17" ht="14.4" customHeight="1" x14ac:dyDescent="0.3">
      <c r="A436" s="571" t="s">
        <v>2132</v>
      </c>
      <c r="B436" s="572" t="s">
        <v>2169</v>
      </c>
      <c r="C436" s="572" t="s">
        <v>776</v>
      </c>
      <c r="D436" s="572" t="s">
        <v>2343</v>
      </c>
      <c r="E436" s="572" t="s">
        <v>2344</v>
      </c>
      <c r="F436" s="589">
        <v>1</v>
      </c>
      <c r="G436" s="589">
        <v>2113</v>
      </c>
      <c r="H436" s="572">
        <v>1</v>
      </c>
      <c r="I436" s="572">
        <v>2113</v>
      </c>
      <c r="J436" s="589"/>
      <c r="K436" s="589"/>
      <c r="L436" s="572"/>
      <c r="M436" s="572"/>
      <c r="N436" s="589"/>
      <c r="O436" s="589"/>
      <c r="P436" s="577"/>
      <c r="Q436" s="590"/>
    </row>
    <row r="437" spans="1:17" ht="14.4" customHeight="1" x14ac:dyDescent="0.3">
      <c r="A437" s="571" t="s">
        <v>2132</v>
      </c>
      <c r="B437" s="572" t="s">
        <v>2169</v>
      </c>
      <c r="C437" s="572" t="s">
        <v>777</v>
      </c>
      <c r="D437" s="572" t="s">
        <v>2170</v>
      </c>
      <c r="E437" s="572" t="s">
        <v>2171</v>
      </c>
      <c r="F437" s="589"/>
      <c r="G437" s="589"/>
      <c r="H437" s="572"/>
      <c r="I437" s="572"/>
      <c r="J437" s="589"/>
      <c r="K437" s="589"/>
      <c r="L437" s="572"/>
      <c r="M437" s="572"/>
      <c r="N437" s="589">
        <v>1</v>
      </c>
      <c r="O437" s="589">
        <v>128</v>
      </c>
      <c r="P437" s="577"/>
      <c r="Q437" s="590">
        <v>128</v>
      </c>
    </row>
    <row r="438" spans="1:17" ht="14.4" customHeight="1" x14ac:dyDescent="0.3">
      <c r="A438" s="571" t="s">
        <v>2132</v>
      </c>
      <c r="B438" s="572" t="s">
        <v>2169</v>
      </c>
      <c r="C438" s="572" t="s">
        <v>777</v>
      </c>
      <c r="D438" s="572" t="s">
        <v>2284</v>
      </c>
      <c r="E438" s="572" t="s">
        <v>2285</v>
      </c>
      <c r="F438" s="589"/>
      <c r="G438" s="589"/>
      <c r="H438" s="572"/>
      <c r="I438" s="572"/>
      <c r="J438" s="589">
        <v>2</v>
      </c>
      <c r="K438" s="589">
        <v>146</v>
      </c>
      <c r="L438" s="572"/>
      <c r="M438" s="572">
        <v>73</v>
      </c>
      <c r="N438" s="589">
        <v>5</v>
      </c>
      <c r="O438" s="589">
        <v>368</v>
      </c>
      <c r="P438" s="577"/>
      <c r="Q438" s="590">
        <v>73.599999999999994</v>
      </c>
    </row>
    <row r="439" spans="1:17" ht="14.4" customHeight="1" x14ac:dyDescent="0.3">
      <c r="A439" s="571" t="s">
        <v>2132</v>
      </c>
      <c r="B439" s="572" t="s">
        <v>2169</v>
      </c>
      <c r="C439" s="572" t="s">
        <v>777</v>
      </c>
      <c r="D439" s="572" t="s">
        <v>2174</v>
      </c>
      <c r="E439" s="572" t="s">
        <v>2175</v>
      </c>
      <c r="F439" s="589">
        <v>243</v>
      </c>
      <c r="G439" s="589">
        <v>31833</v>
      </c>
      <c r="H439" s="572">
        <v>1</v>
      </c>
      <c r="I439" s="572">
        <v>131</v>
      </c>
      <c r="J439" s="589">
        <v>280</v>
      </c>
      <c r="K439" s="589">
        <v>28840</v>
      </c>
      <c r="L439" s="572">
        <v>0.90597807306882794</v>
      </c>
      <c r="M439" s="572">
        <v>103</v>
      </c>
      <c r="N439" s="589">
        <v>171</v>
      </c>
      <c r="O439" s="589">
        <v>17733</v>
      </c>
      <c r="P439" s="577">
        <v>0.55706342474790316</v>
      </c>
      <c r="Q439" s="590">
        <v>103.70175438596492</v>
      </c>
    </row>
    <row r="440" spans="1:17" ht="14.4" customHeight="1" x14ac:dyDescent="0.3">
      <c r="A440" s="571" t="s">
        <v>2132</v>
      </c>
      <c r="B440" s="572" t="s">
        <v>2169</v>
      </c>
      <c r="C440" s="572" t="s">
        <v>777</v>
      </c>
      <c r="D440" s="572" t="s">
        <v>2176</v>
      </c>
      <c r="E440" s="572" t="s">
        <v>2177</v>
      </c>
      <c r="F440" s="589">
        <v>253</v>
      </c>
      <c r="G440" s="589">
        <v>8602</v>
      </c>
      <c r="H440" s="572">
        <v>1</v>
      </c>
      <c r="I440" s="572">
        <v>34</v>
      </c>
      <c r="J440" s="589">
        <v>213</v>
      </c>
      <c r="K440" s="589">
        <v>7242</v>
      </c>
      <c r="L440" s="572">
        <v>0.84189723320158105</v>
      </c>
      <c r="M440" s="572">
        <v>34</v>
      </c>
      <c r="N440" s="589">
        <v>275</v>
      </c>
      <c r="O440" s="589">
        <v>9515</v>
      </c>
      <c r="P440" s="577">
        <v>1.1061381074168799</v>
      </c>
      <c r="Q440" s="590">
        <v>34.6</v>
      </c>
    </row>
    <row r="441" spans="1:17" ht="14.4" customHeight="1" x14ac:dyDescent="0.3">
      <c r="A441" s="571" t="s">
        <v>2132</v>
      </c>
      <c r="B441" s="572" t="s">
        <v>2169</v>
      </c>
      <c r="C441" s="572" t="s">
        <v>777</v>
      </c>
      <c r="D441" s="572" t="s">
        <v>2178</v>
      </c>
      <c r="E441" s="572" t="s">
        <v>2179</v>
      </c>
      <c r="F441" s="589"/>
      <c r="G441" s="589"/>
      <c r="H441" s="572"/>
      <c r="I441" s="572"/>
      <c r="J441" s="589">
        <v>1</v>
      </c>
      <c r="K441" s="589">
        <v>5</v>
      </c>
      <c r="L441" s="572"/>
      <c r="M441" s="572">
        <v>5</v>
      </c>
      <c r="N441" s="589"/>
      <c r="O441" s="589"/>
      <c r="P441" s="577"/>
      <c r="Q441" s="590"/>
    </row>
    <row r="442" spans="1:17" ht="14.4" customHeight="1" x14ac:dyDescent="0.3">
      <c r="A442" s="571" t="s">
        <v>2132</v>
      </c>
      <c r="B442" s="572" t="s">
        <v>2169</v>
      </c>
      <c r="C442" s="572" t="s">
        <v>777</v>
      </c>
      <c r="D442" s="572" t="s">
        <v>2182</v>
      </c>
      <c r="E442" s="572" t="s">
        <v>2183</v>
      </c>
      <c r="F442" s="589">
        <v>46</v>
      </c>
      <c r="G442" s="589">
        <v>29302</v>
      </c>
      <c r="H442" s="572">
        <v>1</v>
      </c>
      <c r="I442" s="572">
        <v>637</v>
      </c>
      <c r="J442" s="589">
        <v>29</v>
      </c>
      <c r="K442" s="589">
        <v>18502</v>
      </c>
      <c r="L442" s="572">
        <v>0.63142447614497299</v>
      </c>
      <c r="M442" s="572">
        <v>638</v>
      </c>
      <c r="N442" s="589">
        <v>19</v>
      </c>
      <c r="O442" s="589">
        <v>12128</v>
      </c>
      <c r="P442" s="577">
        <v>0.41389666234386729</v>
      </c>
      <c r="Q442" s="590">
        <v>638.31578947368416</v>
      </c>
    </row>
    <row r="443" spans="1:17" ht="14.4" customHeight="1" x14ac:dyDescent="0.3">
      <c r="A443" s="571" t="s">
        <v>2132</v>
      </c>
      <c r="B443" s="572" t="s">
        <v>2169</v>
      </c>
      <c r="C443" s="572" t="s">
        <v>777</v>
      </c>
      <c r="D443" s="572" t="s">
        <v>2353</v>
      </c>
      <c r="E443" s="572" t="s">
        <v>2354</v>
      </c>
      <c r="F443" s="589"/>
      <c r="G443" s="589"/>
      <c r="H443" s="572"/>
      <c r="I443" s="572"/>
      <c r="J443" s="589"/>
      <c r="K443" s="589"/>
      <c r="L443" s="572"/>
      <c r="M443" s="572"/>
      <c r="N443" s="589">
        <v>1</v>
      </c>
      <c r="O443" s="589">
        <v>164</v>
      </c>
      <c r="P443" s="577"/>
      <c r="Q443" s="590">
        <v>164</v>
      </c>
    </row>
    <row r="444" spans="1:17" ht="14.4" customHeight="1" x14ac:dyDescent="0.3">
      <c r="A444" s="571" t="s">
        <v>2132</v>
      </c>
      <c r="B444" s="572" t="s">
        <v>2169</v>
      </c>
      <c r="C444" s="572" t="s">
        <v>777</v>
      </c>
      <c r="D444" s="572" t="s">
        <v>2184</v>
      </c>
      <c r="E444" s="572" t="s">
        <v>2185</v>
      </c>
      <c r="F444" s="589"/>
      <c r="G444" s="589"/>
      <c r="H444" s="572"/>
      <c r="I444" s="572"/>
      <c r="J444" s="589">
        <v>2</v>
      </c>
      <c r="K444" s="589">
        <v>312</v>
      </c>
      <c r="L444" s="572"/>
      <c r="M444" s="572">
        <v>156</v>
      </c>
      <c r="N444" s="589">
        <v>1</v>
      </c>
      <c r="O444" s="589">
        <v>158</v>
      </c>
      <c r="P444" s="577"/>
      <c r="Q444" s="590">
        <v>158</v>
      </c>
    </row>
    <row r="445" spans="1:17" ht="14.4" customHeight="1" x14ac:dyDescent="0.3">
      <c r="A445" s="571" t="s">
        <v>2132</v>
      </c>
      <c r="B445" s="572" t="s">
        <v>2169</v>
      </c>
      <c r="C445" s="572" t="s">
        <v>777</v>
      </c>
      <c r="D445" s="572" t="s">
        <v>2188</v>
      </c>
      <c r="E445" s="572" t="s">
        <v>2189</v>
      </c>
      <c r="F445" s="589">
        <v>138</v>
      </c>
      <c r="G445" s="589">
        <v>45816</v>
      </c>
      <c r="H445" s="572">
        <v>1</v>
      </c>
      <c r="I445" s="572">
        <v>332</v>
      </c>
      <c r="J445" s="589">
        <v>191</v>
      </c>
      <c r="K445" s="589">
        <v>44312</v>
      </c>
      <c r="L445" s="572">
        <v>0.9671730399860311</v>
      </c>
      <c r="M445" s="572">
        <v>232</v>
      </c>
      <c r="N445" s="589">
        <v>156</v>
      </c>
      <c r="O445" s="589">
        <v>36406</v>
      </c>
      <c r="P445" s="577">
        <v>0.79461323555089924</v>
      </c>
      <c r="Q445" s="590">
        <v>233.37179487179486</v>
      </c>
    </row>
    <row r="446" spans="1:17" ht="14.4" customHeight="1" x14ac:dyDescent="0.3">
      <c r="A446" s="571" t="s">
        <v>2132</v>
      </c>
      <c r="B446" s="572" t="s">
        <v>2169</v>
      </c>
      <c r="C446" s="572" t="s">
        <v>777</v>
      </c>
      <c r="D446" s="572" t="s">
        <v>2190</v>
      </c>
      <c r="E446" s="572" t="s">
        <v>2191</v>
      </c>
      <c r="F446" s="589">
        <v>338</v>
      </c>
      <c r="G446" s="589">
        <v>56446</v>
      </c>
      <c r="H446" s="572">
        <v>1</v>
      </c>
      <c r="I446" s="572">
        <v>167</v>
      </c>
      <c r="J446" s="589">
        <v>421</v>
      </c>
      <c r="K446" s="589">
        <v>48836</v>
      </c>
      <c r="L446" s="572">
        <v>0.86518088084186662</v>
      </c>
      <c r="M446" s="572">
        <v>116</v>
      </c>
      <c r="N446" s="589">
        <v>173</v>
      </c>
      <c r="O446" s="589">
        <v>20292</v>
      </c>
      <c r="P446" s="577">
        <v>0.3594940296920951</v>
      </c>
      <c r="Q446" s="590">
        <v>117.29479768786128</v>
      </c>
    </row>
    <row r="447" spans="1:17" ht="14.4" customHeight="1" x14ac:dyDescent="0.3">
      <c r="A447" s="571" t="s">
        <v>2132</v>
      </c>
      <c r="B447" s="572" t="s">
        <v>2169</v>
      </c>
      <c r="C447" s="572" t="s">
        <v>777</v>
      </c>
      <c r="D447" s="572" t="s">
        <v>2192</v>
      </c>
      <c r="E447" s="572" t="s">
        <v>2193</v>
      </c>
      <c r="F447" s="589">
        <v>3</v>
      </c>
      <c r="G447" s="589">
        <v>1575</v>
      </c>
      <c r="H447" s="572">
        <v>1</v>
      </c>
      <c r="I447" s="572">
        <v>525</v>
      </c>
      <c r="J447" s="589">
        <v>2</v>
      </c>
      <c r="K447" s="589">
        <v>1054</v>
      </c>
      <c r="L447" s="572">
        <v>0.66920634920634925</v>
      </c>
      <c r="M447" s="572">
        <v>527</v>
      </c>
      <c r="N447" s="589"/>
      <c r="O447" s="589"/>
      <c r="P447" s="577"/>
      <c r="Q447" s="590"/>
    </row>
    <row r="448" spans="1:17" ht="14.4" customHeight="1" x14ac:dyDescent="0.3">
      <c r="A448" s="571" t="s">
        <v>2132</v>
      </c>
      <c r="B448" s="572" t="s">
        <v>2169</v>
      </c>
      <c r="C448" s="572" t="s">
        <v>777</v>
      </c>
      <c r="D448" s="572" t="s">
        <v>2194</v>
      </c>
      <c r="E448" s="572" t="s">
        <v>2195</v>
      </c>
      <c r="F448" s="589"/>
      <c r="G448" s="589"/>
      <c r="H448" s="572"/>
      <c r="I448" s="572"/>
      <c r="J448" s="589"/>
      <c r="K448" s="589"/>
      <c r="L448" s="572"/>
      <c r="M448" s="572"/>
      <c r="N448" s="589">
        <v>1</v>
      </c>
      <c r="O448" s="589">
        <v>1491</v>
      </c>
      <c r="P448" s="577"/>
      <c r="Q448" s="590">
        <v>1491</v>
      </c>
    </row>
    <row r="449" spans="1:17" ht="14.4" customHeight="1" x14ac:dyDescent="0.3">
      <c r="A449" s="571" t="s">
        <v>2132</v>
      </c>
      <c r="B449" s="572" t="s">
        <v>2169</v>
      </c>
      <c r="C449" s="572" t="s">
        <v>777</v>
      </c>
      <c r="D449" s="572" t="s">
        <v>2196</v>
      </c>
      <c r="E449" s="572" t="s">
        <v>2197</v>
      </c>
      <c r="F449" s="589">
        <v>73</v>
      </c>
      <c r="G449" s="589">
        <v>34967</v>
      </c>
      <c r="H449" s="572">
        <v>1</v>
      </c>
      <c r="I449" s="572">
        <v>479</v>
      </c>
      <c r="J449" s="589">
        <v>99</v>
      </c>
      <c r="K449" s="589">
        <v>47619</v>
      </c>
      <c r="L449" s="572">
        <v>1.3618268653301684</v>
      </c>
      <c r="M449" s="572">
        <v>481</v>
      </c>
      <c r="N449" s="589">
        <v>70</v>
      </c>
      <c r="O449" s="589">
        <v>33826</v>
      </c>
      <c r="P449" s="577">
        <v>0.96736923384905771</v>
      </c>
      <c r="Q449" s="590">
        <v>483.22857142857146</v>
      </c>
    </row>
    <row r="450" spans="1:17" ht="14.4" customHeight="1" x14ac:dyDescent="0.3">
      <c r="A450" s="571" t="s">
        <v>2132</v>
      </c>
      <c r="B450" s="572" t="s">
        <v>2169</v>
      </c>
      <c r="C450" s="572" t="s">
        <v>777</v>
      </c>
      <c r="D450" s="572" t="s">
        <v>2198</v>
      </c>
      <c r="E450" s="572" t="s">
        <v>2199</v>
      </c>
      <c r="F450" s="589">
        <v>20</v>
      </c>
      <c r="G450" s="589">
        <v>13120</v>
      </c>
      <c r="H450" s="572">
        <v>1</v>
      </c>
      <c r="I450" s="572">
        <v>656</v>
      </c>
      <c r="J450" s="589">
        <v>12</v>
      </c>
      <c r="K450" s="589">
        <v>7908</v>
      </c>
      <c r="L450" s="572">
        <v>0.60274390243902443</v>
      </c>
      <c r="M450" s="572">
        <v>659</v>
      </c>
      <c r="N450" s="589">
        <v>5</v>
      </c>
      <c r="O450" s="589">
        <v>3310</v>
      </c>
      <c r="P450" s="577">
        <v>0.25228658536585363</v>
      </c>
      <c r="Q450" s="590">
        <v>662</v>
      </c>
    </row>
    <row r="451" spans="1:17" ht="14.4" customHeight="1" x14ac:dyDescent="0.3">
      <c r="A451" s="571" t="s">
        <v>2132</v>
      </c>
      <c r="B451" s="572" t="s">
        <v>2169</v>
      </c>
      <c r="C451" s="572" t="s">
        <v>777</v>
      </c>
      <c r="D451" s="572" t="s">
        <v>2200</v>
      </c>
      <c r="E451" s="572" t="s">
        <v>2201</v>
      </c>
      <c r="F451" s="589">
        <v>89</v>
      </c>
      <c r="G451" s="589">
        <v>88733</v>
      </c>
      <c r="H451" s="572">
        <v>1</v>
      </c>
      <c r="I451" s="572">
        <v>997</v>
      </c>
      <c r="J451" s="589">
        <v>101</v>
      </c>
      <c r="K451" s="589">
        <v>101101</v>
      </c>
      <c r="L451" s="572">
        <v>1.1393844454712452</v>
      </c>
      <c r="M451" s="572">
        <v>1001</v>
      </c>
      <c r="N451" s="589">
        <v>85</v>
      </c>
      <c r="O451" s="589">
        <v>85445</v>
      </c>
      <c r="P451" s="577">
        <v>0.96294501481974015</v>
      </c>
      <c r="Q451" s="590">
        <v>1005.2352941176471</v>
      </c>
    </row>
    <row r="452" spans="1:17" ht="14.4" customHeight="1" x14ac:dyDescent="0.3">
      <c r="A452" s="571" t="s">
        <v>2132</v>
      </c>
      <c r="B452" s="572" t="s">
        <v>2169</v>
      </c>
      <c r="C452" s="572" t="s">
        <v>777</v>
      </c>
      <c r="D452" s="572" t="s">
        <v>2287</v>
      </c>
      <c r="E452" s="572" t="s">
        <v>2288</v>
      </c>
      <c r="F452" s="589">
        <v>6</v>
      </c>
      <c r="G452" s="589">
        <v>11958</v>
      </c>
      <c r="H452" s="572">
        <v>1</v>
      </c>
      <c r="I452" s="572">
        <v>1993</v>
      </c>
      <c r="J452" s="589">
        <v>7</v>
      </c>
      <c r="K452" s="589">
        <v>14000</v>
      </c>
      <c r="L452" s="572">
        <v>1.1707643418631879</v>
      </c>
      <c r="M452" s="572">
        <v>2000</v>
      </c>
      <c r="N452" s="589">
        <v>1</v>
      </c>
      <c r="O452" s="589">
        <v>2012</v>
      </c>
      <c r="P452" s="577">
        <v>0.16825556113062384</v>
      </c>
      <c r="Q452" s="590">
        <v>2012</v>
      </c>
    </row>
    <row r="453" spans="1:17" ht="14.4" customHeight="1" x14ac:dyDescent="0.3">
      <c r="A453" s="571" t="s">
        <v>2132</v>
      </c>
      <c r="B453" s="572" t="s">
        <v>2169</v>
      </c>
      <c r="C453" s="572" t="s">
        <v>777</v>
      </c>
      <c r="D453" s="572" t="s">
        <v>2329</v>
      </c>
      <c r="E453" s="572" t="s">
        <v>2330</v>
      </c>
      <c r="F453" s="589">
        <v>1</v>
      </c>
      <c r="G453" s="589">
        <v>1620</v>
      </c>
      <c r="H453" s="572">
        <v>1</v>
      </c>
      <c r="I453" s="572">
        <v>1620</v>
      </c>
      <c r="J453" s="589"/>
      <c r="K453" s="589"/>
      <c r="L453" s="572"/>
      <c r="M453" s="572"/>
      <c r="N453" s="589"/>
      <c r="O453" s="589"/>
      <c r="P453" s="577"/>
      <c r="Q453" s="590"/>
    </row>
    <row r="454" spans="1:17" ht="14.4" customHeight="1" x14ac:dyDescent="0.3">
      <c r="A454" s="571" t="s">
        <v>2132</v>
      </c>
      <c r="B454" s="572" t="s">
        <v>2169</v>
      </c>
      <c r="C454" s="572" t="s">
        <v>777</v>
      </c>
      <c r="D454" s="572" t="s">
        <v>2208</v>
      </c>
      <c r="E454" s="572" t="s">
        <v>2209</v>
      </c>
      <c r="F454" s="589"/>
      <c r="G454" s="589"/>
      <c r="H454" s="572"/>
      <c r="I454" s="572"/>
      <c r="J454" s="589">
        <v>2</v>
      </c>
      <c r="K454" s="589">
        <v>824</v>
      </c>
      <c r="L454" s="572"/>
      <c r="M454" s="572">
        <v>412</v>
      </c>
      <c r="N454" s="589"/>
      <c r="O454" s="589"/>
      <c r="P454" s="577"/>
      <c r="Q454" s="590"/>
    </row>
    <row r="455" spans="1:17" ht="14.4" customHeight="1" x14ac:dyDescent="0.3">
      <c r="A455" s="571" t="s">
        <v>2132</v>
      </c>
      <c r="B455" s="572" t="s">
        <v>2169</v>
      </c>
      <c r="C455" s="572" t="s">
        <v>777</v>
      </c>
      <c r="D455" s="572" t="s">
        <v>2210</v>
      </c>
      <c r="E455" s="572" t="s">
        <v>2211</v>
      </c>
      <c r="F455" s="589">
        <v>2</v>
      </c>
      <c r="G455" s="589">
        <v>1852</v>
      </c>
      <c r="H455" s="572">
        <v>1</v>
      </c>
      <c r="I455" s="572">
        <v>926</v>
      </c>
      <c r="J455" s="589"/>
      <c r="K455" s="589"/>
      <c r="L455" s="572"/>
      <c r="M455" s="572"/>
      <c r="N455" s="589">
        <v>1</v>
      </c>
      <c r="O455" s="589">
        <v>942</v>
      </c>
      <c r="P455" s="577">
        <v>0.50863930885529163</v>
      </c>
      <c r="Q455" s="590">
        <v>942</v>
      </c>
    </row>
    <row r="456" spans="1:17" ht="14.4" customHeight="1" x14ac:dyDescent="0.3">
      <c r="A456" s="571" t="s">
        <v>2132</v>
      </c>
      <c r="B456" s="572" t="s">
        <v>2169</v>
      </c>
      <c r="C456" s="572" t="s">
        <v>777</v>
      </c>
      <c r="D456" s="572" t="s">
        <v>2291</v>
      </c>
      <c r="E456" s="572" t="s">
        <v>2292</v>
      </c>
      <c r="F456" s="589"/>
      <c r="G456" s="589"/>
      <c r="H456" s="572"/>
      <c r="I456" s="572"/>
      <c r="J456" s="589">
        <v>1</v>
      </c>
      <c r="K456" s="589">
        <v>155</v>
      </c>
      <c r="L456" s="572"/>
      <c r="M456" s="572">
        <v>155</v>
      </c>
      <c r="N456" s="589"/>
      <c r="O456" s="589"/>
      <c r="P456" s="577"/>
      <c r="Q456" s="590"/>
    </row>
    <row r="457" spans="1:17" ht="14.4" customHeight="1" x14ac:dyDescent="0.3">
      <c r="A457" s="571" t="s">
        <v>2132</v>
      </c>
      <c r="B457" s="572" t="s">
        <v>2169</v>
      </c>
      <c r="C457" s="572" t="s">
        <v>777</v>
      </c>
      <c r="D457" s="572" t="s">
        <v>2293</v>
      </c>
      <c r="E457" s="572" t="s">
        <v>2294</v>
      </c>
      <c r="F457" s="589">
        <v>1</v>
      </c>
      <c r="G457" s="589">
        <v>0</v>
      </c>
      <c r="H457" s="572"/>
      <c r="I457" s="572">
        <v>0</v>
      </c>
      <c r="J457" s="589">
        <v>2</v>
      </c>
      <c r="K457" s="589">
        <v>0</v>
      </c>
      <c r="L457" s="572"/>
      <c r="M457" s="572">
        <v>0</v>
      </c>
      <c r="N457" s="589">
        <v>1</v>
      </c>
      <c r="O457" s="589">
        <v>0</v>
      </c>
      <c r="P457" s="577"/>
      <c r="Q457" s="590">
        <v>0</v>
      </c>
    </row>
    <row r="458" spans="1:17" ht="14.4" customHeight="1" x14ac:dyDescent="0.3">
      <c r="A458" s="571" t="s">
        <v>2132</v>
      </c>
      <c r="B458" s="572" t="s">
        <v>2169</v>
      </c>
      <c r="C458" s="572" t="s">
        <v>777</v>
      </c>
      <c r="D458" s="572" t="s">
        <v>2216</v>
      </c>
      <c r="E458" s="572" t="s">
        <v>2217</v>
      </c>
      <c r="F458" s="589">
        <v>335</v>
      </c>
      <c r="G458" s="589">
        <v>0</v>
      </c>
      <c r="H458" s="572"/>
      <c r="I458" s="572">
        <v>0</v>
      </c>
      <c r="J458" s="589">
        <v>477</v>
      </c>
      <c r="K458" s="589">
        <v>0</v>
      </c>
      <c r="L458" s="572"/>
      <c r="M458" s="572">
        <v>0</v>
      </c>
      <c r="N458" s="589">
        <v>246</v>
      </c>
      <c r="O458" s="589">
        <v>0</v>
      </c>
      <c r="P458" s="577"/>
      <c r="Q458" s="590">
        <v>0</v>
      </c>
    </row>
    <row r="459" spans="1:17" ht="14.4" customHeight="1" x14ac:dyDescent="0.3">
      <c r="A459" s="571" t="s">
        <v>2132</v>
      </c>
      <c r="B459" s="572" t="s">
        <v>2169</v>
      </c>
      <c r="C459" s="572" t="s">
        <v>777</v>
      </c>
      <c r="D459" s="572" t="s">
        <v>2218</v>
      </c>
      <c r="E459" s="572" t="s">
        <v>2219</v>
      </c>
      <c r="F459" s="589"/>
      <c r="G459" s="589"/>
      <c r="H459" s="572"/>
      <c r="I459" s="572"/>
      <c r="J459" s="589">
        <v>11</v>
      </c>
      <c r="K459" s="589">
        <v>1166</v>
      </c>
      <c r="L459" s="572"/>
      <c r="M459" s="572">
        <v>106</v>
      </c>
      <c r="N459" s="589">
        <v>26</v>
      </c>
      <c r="O459" s="589">
        <v>2792</v>
      </c>
      <c r="P459" s="577"/>
      <c r="Q459" s="590">
        <v>107.38461538461539</v>
      </c>
    </row>
    <row r="460" spans="1:17" ht="14.4" customHeight="1" x14ac:dyDescent="0.3">
      <c r="A460" s="571" t="s">
        <v>2132</v>
      </c>
      <c r="B460" s="572" t="s">
        <v>2169</v>
      </c>
      <c r="C460" s="572" t="s">
        <v>777</v>
      </c>
      <c r="D460" s="572" t="s">
        <v>2220</v>
      </c>
      <c r="E460" s="572" t="s">
        <v>2221</v>
      </c>
      <c r="F460" s="589">
        <v>119</v>
      </c>
      <c r="G460" s="589">
        <v>8925</v>
      </c>
      <c r="H460" s="572">
        <v>1</v>
      </c>
      <c r="I460" s="572">
        <v>75</v>
      </c>
      <c r="J460" s="589">
        <v>137</v>
      </c>
      <c r="K460" s="589">
        <v>11097</v>
      </c>
      <c r="L460" s="572">
        <v>1.2433613445378151</v>
      </c>
      <c r="M460" s="572">
        <v>81</v>
      </c>
      <c r="N460" s="589">
        <v>83</v>
      </c>
      <c r="O460" s="589">
        <v>6762</v>
      </c>
      <c r="P460" s="577">
        <v>0.75764705882352945</v>
      </c>
      <c r="Q460" s="590">
        <v>81.46987951807229</v>
      </c>
    </row>
    <row r="461" spans="1:17" ht="14.4" customHeight="1" x14ac:dyDescent="0.3">
      <c r="A461" s="571" t="s">
        <v>2132</v>
      </c>
      <c r="B461" s="572" t="s">
        <v>2169</v>
      </c>
      <c r="C461" s="572" t="s">
        <v>777</v>
      </c>
      <c r="D461" s="572" t="s">
        <v>2295</v>
      </c>
      <c r="E461" s="572" t="s">
        <v>2296</v>
      </c>
      <c r="F461" s="589"/>
      <c r="G461" s="589"/>
      <c r="H461" s="572"/>
      <c r="I461" s="572"/>
      <c r="J461" s="589">
        <v>2</v>
      </c>
      <c r="K461" s="589">
        <v>60</v>
      </c>
      <c r="L461" s="572"/>
      <c r="M461" s="572">
        <v>30</v>
      </c>
      <c r="N461" s="589"/>
      <c r="O461" s="589"/>
      <c r="P461" s="577"/>
      <c r="Q461" s="590"/>
    </row>
    <row r="462" spans="1:17" ht="14.4" customHeight="1" x14ac:dyDescent="0.3">
      <c r="A462" s="571" t="s">
        <v>2132</v>
      </c>
      <c r="B462" s="572" t="s">
        <v>2169</v>
      </c>
      <c r="C462" s="572" t="s">
        <v>777</v>
      </c>
      <c r="D462" s="572" t="s">
        <v>2222</v>
      </c>
      <c r="E462" s="572" t="s">
        <v>2223</v>
      </c>
      <c r="F462" s="589">
        <v>3</v>
      </c>
      <c r="G462" s="589">
        <v>0</v>
      </c>
      <c r="H462" s="572"/>
      <c r="I462" s="572">
        <v>0</v>
      </c>
      <c r="J462" s="589"/>
      <c r="K462" s="589"/>
      <c r="L462" s="572"/>
      <c r="M462" s="572"/>
      <c r="N462" s="589"/>
      <c r="O462" s="589"/>
      <c r="P462" s="577"/>
      <c r="Q462" s="590"/>
    </row>
    <row r="463" spans="1:17" ht="14.4" customHeight="1" x14ac:dyDescent="0.3">
      <c r="A463" s="571" t="s">
        <v>2132</v>
      </c>
      <c r="B463" s="572" t="s">
        <v>2169</v>
      </c>
      <c r="C463" s="572" t="s">
        <v>777</v>
      </c>
      <c r="D463" s="572" t="s">
        <v>2224</v>
      </c>
      <c r="E463" s="572" t="s">
        <v>2225</v>
      </c>
      <c r="F463" s="589">
        <v>18</v>
      </c>
      <c r="G463" s="589">
        <v>8676</v>
      </c>
      <c r="H463" s="572">
        <v>1</v>
      </c>
      <c r="I463" s="572">
        <v>482</v>
      </c>
      <c r="J463" s="589">
        <v>22</v>
      </c>
      <c r="K463" s="589">
        <v>10670</v>
      </c>
      <c r="L463" s="572">
        <v>1.2298294144767175</v>
      </c>
      <c r="M463" s="572">
        <v>485</v>
      </c>
      <c r="N463" s="589">
        <v>8</v>
      </c>
      <c r="O463" s="589">
        <v>3910</v>
      </c>
      <c r="P463" s="577">
        <v>0.45066851083448595</v>
      </c>
      <c r="Q463" s="590">
        <v>488.75</v>
      </c>
    </row>
    <row r="464" spans="1:17" ht="14.4" customHeight="1" x14ac:dyDescent="0.3">
      <c r="A464" s="571" t="s">
        <v>2132</v>
      </c>
      <c r="B464" s="572" t="s">
        <v>2169</v>
      </c>
      <c r="C464" s="572" t="s">
        <v>777</v>
      </c>
      <c r="D464" s="572" t="s">
        <v>2228</v>
      </c>
      <c r="E464" s="572" t="s">
        <v>2229</v>
      </c>
      <c r="F464" s="589">
        <v>3</v>
      </c>
      <c r="G464" s="589">
        <v>600</v>
      </c>
      <c r="H464" s="572">
        <v>1</v>
      </c>
      <c r="I464" s="572">
        <v>200</v>
      </c>
      <c r="J464" s="589"/>
      <c r="K464" s="589"/>
      <c r="L464" s="572"/>
      <c r="M464" s="572"/>
      <c r="N464" s="589"/>
      <c r="O464" s="589"/>
      <c r="P464" s="577"/>
      <c r="Q464" s="590"/>
    </row>
    <row r="465" spans="1:17" ht="14.4" customHeight="1" x14ac:dyDescent="0.3">
      <c r="A465" s="571" t="s">
        <v>2132</v>
      </c>
      <c r="B465" s="572" t="s">
        <v>2169</v>
      </c>
      <c r="C465" s="572" t="s">
        <v>777</v>
      </c>
      <c r="D465" s="572" t="s">
        <v>2232</v>
      </c>
      <c r="E465" s="572" t="s">
        <v>2233</v>
      </c>
      <c r="F465" s="589">
        <v>1</v>
      </c>
      <c r="G465" s="589">
        <v>86</v>
      </c>
      <c r="H465" s="572">
        <v>1</v>
      </c>
      <c r="I465" s="572">
        <v>86</v>
      </c>
      <c r="J465" s="589"/>
      <c r="K465" s="589"/>
      <c r="L465" s="572"/>
      <c r="M465" s="572"/>
      <c r="N465" s="589">
        <v>3</v>
      </c>
      <c r="O465" s="589">
        <v>402</v>
      </c>
      <c r="P465" s="577">
        <v>4.6744186046511631</v>
      </c>
      <c r="Q465" s="590">
        <v>134</v>
      </c>
    </row>
    <row r="466" spans="1:17" ht="14.4" customHeight="1" x14ac:dyDescent="0.3">
      <c r="A466" s="571" t="s">
        <v>2132</v>
      </c>
      <c r="B466" s="572" t="s">
        <v>2169</v>
      </c>
      <c r="C466" s="572" t="s">
        <v>777</v>
      </c>
      <c r="D466" s="572" t="s">
        <v>2300</v>
      </c>
      <c r="E466" s="572" t="s">
        <v>2301</v>
      </c>
      <c r="F466" s="589"/>
      <c r="G466" s="589"/>
      <c r="H466" s="572"/>
      <c r="I466" s="572"/>
      <c r="J466" s="589">
        <v>3</v>
      </c>
      <c r="K466" s="589">
        <v>1293</v>
      </c>
      <c r="L466" s="572"/>
      <c r="M466" s="572">
        <v>431</v>
      </c>
      <c r="N466" s="589">
        <v>1</v>
      </c>
      <c r="O466" s="589">
        <v>435</v>
      </c>
      <c r="P466" s="577"/>
      <c r="Q466" s="590">
        <v>435</v>
      </c>
    </row>
    <row r="467" spans="1:17" ht="14.4" customHeight="1" x14ac:dyDescent="0.3">
      <c r="A467" s="571" t="s">
        <v>2132</v>
      </c>
      <c r="B467" s="572" t="s">
        <v>2169</v>
      </c>
      <c r="C467" s="572" t="s">
        <v>777</v>
      </c>
      <c r="D467" s="572" t="s">
        <v>2234</v>
      </c>
      <c r="E467" s="572" t="s">
        <v>2235</v>
      </c>
      <c r="F467" s="589">
        <v>1</v>
      </c>
      <c r="G467" s="589">
        <v>690</v>
      </c>
      <c r="H467" s="572">
        <v>1</v>
      </c>
      <c r="I467" s="572">
        <v>690</v>
      </c>
      <c r="J467" s="589"/>
      <c r="K467" s="589"/>
      <c r="L467" s="572"/>
      <c r="M467" s="572"/>
      <c r="N467" s="589">
        <v>1</v>
      </c>
      <c r="O467" s="589">
        <v>701</v>
      </c>
      <c r="P467" s="577">
        <v>1.0159420289855072</v>
      </c>
      <c r="Q467" s="590">
        <v>701</v>
      </c>
    </row>
    <row r="468" spans="1:17" ht="14.4" customHeight="1" x14ac:dyDescent="0.3">
      <c r="A468" s="571" t="s">
        <v>2132</v>
      </c>
      <c r="B468" s="572" t="s">
        <v>2169</v>
      </c>
      <c r="C468" s="572" t="s">
        <v>777</v>
      </c>
      <c r="D468" s="572" t="s">
        <v>2236</v>
      </c>
      <c r="E468" s="572" t="s">
        <v>2237</v>
      </c>
      <c r="F468" s="589">
        <v>10</v>
      </c>
      <c r="G468" s="589">
        <v>10400</v>
      </c>
      <c r="H468" s="572">
        <v>1</v>
      </c>
      <c r="I468" s="572">
        <v>1040</v>
      </c>
      <c r="J468" s="589">
        <v>6</v>
      </c>
      <c r="K468" s="589">
        <v>6258</v>
      </c>
      <c r="L468" s="572">
        <v>0.60173076923076918</v>
      </c>
      <c r="M468" s="572">
        <v>1043</v>
      </c>
      <c r="N468" s="589">
        <v>9</v>
      </c>
      <c r="O468" s="589">
        <v>9417</v>
      </c>
      <c r="P468" s="577">
        <v>0.90548076923076926</v>
      </c>
      <c r="Q468" s="590">
        <v>1046.3333333333333</v>
      </c>
    </row>
    <row r="469" spans="1:17" ht="14.4" customHeight="1" x14ac:dyDescent="0.3">
      <c r="A469" s="571" t="s">
        <v>2132</v>
      </c>
      <c r="B469" s="572" t="s">
        <v>2169</v>
      </c>
      <c r="C469" s="572" t="s">
        <v>777</v>
      </c>
      <c r="D469" s="572" t="s">
        <v>2240</v>
      </c>
      <c r="E469" s="572" t="s">
        <v>2241</v>
      </c>
      <c r="F469" s="589">
        <v>4</v>
      </c>
      <c r="G469" s="589">
        <v>2724</v>
      </c>
      <c r="H469" s="572">
        <v>1</v>
      </c>
      <c r="I469" s="572">
        <v>681</v>
      </c>
      <c r="J469" s="589">
        <v>5</v>
      </c>
      <c r="K469" s="589">
        <v>3420</v>
      </c>
      <c r="L469" s="572">
        <v>1.2555066079295154</v>
      </c>
      <c r="M469" s="572">
        <v>684</v>
      </c>
      <c r="N469" s="589"/>
      <c r="O469" s="589"/>
      <c r="P469" s="577"/>
      <c r="Q469" s="590"/>
    </row>
    <row r="470" spans="1:17" ht="14.4" customHeight="1" x14ac:dyDescent="0.3">
      <c r="A470" s="571" t="s">
        <v>2132</v>
      </c>
      <c r="B470" s="572" t="s">
        <v>2169</v>
      </c>
      <c r="C470" s="572" t="s">
        <v>777</v>
      </c>
      <c r="D470" s="572" t="s">
        <v>2341</v>
      </c>
      <c r="E470" s="572" t="s">
        <v>2342</v>
      </c>
      <c r="F470" s="589"/>
      <c r="G470" s="589"/>
      <c r="H470" s="572"/>
      <c r="I470" s="572"/>
      <c r="J470" s="589">
        <v>2</v>
      </c>
      <c r="K470" s="589">
        <v>176</v>
      </c>
      <c r="L470" s="572"/>
      <c r="M470" s="572">
        <v>88</v>
      </c>
      <c r="N470" s="589"/>
      <c r="O470" s="589"/>
      <c r="P470" s="577"/>
      <c r="Q470" s="590"/>
    </row>
    <row r="471" spans="1:17" ht="14.4" customHeight="1" x14ac:dyDescent="0.3">
      <c r="A471" s="571" t="s">
        <v>2132</v>
      </c>
      <c r="B471" s="572" t="s">
        <v>2169</v>
      </c>
      <c r="C471" s="572" t="s">
        <v>777</v>
      </c>
      <c r="D471" s="572" t="s">
        <v>2242</v>
      </c>
      <c r="E471" s="572" t="s">
        <v>2243</v>
      </c>
      <c r="F471" s="589"/>
      <c r="G471" s="589"/>
      <c r="H471" s="572"/>
      <c r="I471" s="572"/>
      <c r="J471" s="589">
        <v>11</v>
      </c>
      <c r="K471" s="589">
        <v>1947</v>
      </c>
      <c r="L471" s="572"/>
      <c r="M471" s="572">
        <v>177</v>
      </c>
      <c r="N471" s="589">
        <v>14</v>
      </c>
      <c r="O471" s="589">
        <v>2487</v>
      </c>
      <c r="P471" s="577"/>
      <c r="Q471" s="590">
        <v>177.64285714285714</v>
      </c>
    </row>
    <row r="472" spans="1:17" ht="14.4" customHeight="1" x14ac:dyDescent="0.3">
      <c r="A472" s="571" t="s">
        <v>2132</v>
      </c>
      <c r="B472" s="572" t="s">
        <v>2169</v>
      </c>
      <c r="C472" s="572" t="s">
        <v>777</v>
      </c>
      <c r="D472" s="572" t="s">
        <v>2304</v>
      </c>
      <c r="E472" s="572" t="s">
        <v>2305</v>
      </c>
      <c r="F472" s="589"/>
      <c r="G472" s="589"/>
      <c r="H472" s="572"/>
      <c r="I472" s="572"/>
      <c r="J472" s="589">
        <v>2</v>
      </c>
      <c r="K472" s="589">
        <v>1256</v>
      </c>
      <c r="L472" s="572"/>
      <c r="M472" s="572">
        <v>628</v>
      </c>
      <c r="N472" s="589"/>
      <c r="O472" s="589"/>
      <c r="P472" s="577"/>
      <c r="Q472" s="590"/>
    </row>
    <row r="473" spans="1:17" ht="14.4" customHeight="1" x14ac:dyDescent="0.3">
      <c r="A473" s="571" t="s">
        <v>2132</v>
      </c>
      <c r="B473" s="572" t="s">
        <v>2169</v>
      </c>
      <c r="C473" s="572" t="s">
        <v>777</v>
      </c>
      <c r="D473" s="572" t="s">
        <v>2246</v>
      </c>
      <c r="E473" s="572" t="s">
        <v>2247</v>
      </c>
      <c r="F473" s="589">
        <v>1</v>
      </c>
      <c r="G473" s="589">
        <v>349</v>
      </c>
      <c r="H473" s="572">
        <v>1</v>
      </c>
      <c r="I473" s="572">
        <v>349</v>
      </c>
      <c r="J473" s="589">
        <v>1</v>
      </c>
      <c r="K473" s="589">
        <v>351</v>
      </c>
      <c r="L473" s="572">
        <v>1.005730659025788</v>
      </c>
      <c r="M473" s="572">
        <v>351</v>
      </c>
      <c r="N473" s="589"/>
      <c r="O473" s="589"/>
      <c r="P473" s="577"/>
      <c r="Q473" s="590"/>
    </row>
    <row r="474" spans="1:17" ht="14.4" customHeight="1" x14ac:dyDescent="0.3">
      <c r="A474" s="571" t="s">
        <v>2132</v>
      </c>
      <c r="B474" s="572" t="s">
        <v>2169</v>
      </c>
      <c r="C474" s="572" t="s">
        <v>777</v>
      </c>
      <c r="D474" s="572" t="s">
        <v>2306</v>
      </c>
      <c r="E474" s="572" t="s">
        <v>2307</v>
      </c>
      <c r="F474" s="589"/>
      <c r="G474" s="589"/>
      <c r="H474" s="572"/>
      <c r="I474" s="572"/>
      <c r="J474" s="589">
        <v>1</v>
      </c>
      <c r="K474" s="589">
        <v>480</v>
      </c>
      <c r="L474" s="572"/>
      <c r="M474" s="572">
        <v>480</v>
      </c>
      <c r="N474" s="589"/>
      <c r="O474" s="589"/>
      <c r="P474" s="577"/>
      <c r="Q474" s="590"/>
    </row>
    <row r="475" spans="1:17" ht="14.4" customHeight="1" x14ac:dyDescent="0.3">
      <c r="A475" s="571" t="s">
        <v>2132</v>
      </c>
      <c r="B475" s="572" t="s">
        <v>2169</v>
      </c>
      <c r="C475" s="572" t="s">
        <v>777</v>
      </c>
      <c r="D475" s="572" t="s">
        <v>2248</v>
      </c>
      <c r="E475" s="572" t="s">
        <v>2249</v>
      </c>
      <c r="F475" s="589">
        <v>5</v>
      </c>
      <c r="G475" s="589">
        <v>3105</v>
      </c>
      <c r="H475" s="572">
        <v>1</v>
      </c>
      <c r="I475" s="572">
        <v>621</v>
      </c>
      <c r="J475" s="589">
        <v>4</v>
      </c>
      <c r="K475" s="589">
        <v>2492</v>
      </c>
      <c r="L475" s="572">
        <v>0.80257648953301131</v>
      </c>
      <c r="M475" s="572">
        <v>623</v>
      </c>
      <c r="N475" s="589">
        <v>3</v>
      </c>
      <c r="O475" s="589">
        <v>1881</v>
      </c>
      <c r="P475" s="577">
        <v>0.60579710144927534</v>
      </c>
      <c r="Q475" s="590">
        <v>627</v>
      </c>
    </row>
    <row r="476" spans="1:17" ht="14.4" customHeight="1" x14ac:dyDescent="0.3">
      <c r="A476" s="571" t="s">
        <v>2132</v>
      </c>
      <c r="B476" s="572" t="s">
        <v>2169</v>
      </c>
      <c r="C476" s="572" t="s">
        <v>777</v>
      </c>
      <c r="D476" s="572" t="s">
        <v>2250</v>
      </c>
      <c r="E476" s="572" t="s">
        <v>2251</v>
      </c>
      <c r="F476" s="589"/>
      <c r="G476" s="589"/>
      <c r="H476" s="572"/>
      <c r="I476" s="572"/>
      <c r="J476" s="589"/>
      <c r="K476" s="589"/>
      <c r="L476" s="572"/>
      <c r="M476" s="572"/>
      <c r="N476" s="589">
        <v>2</v>
      </c>
      <c r="O476" s="589">
        <v>3184</v>
      </c>
      <c r="P476" s="577"/>
      <c r="Q476" s="590">
        <v>1592</v>
      </c>
    </row>
    <row r="477" spans="1:17" ht="14.4" customHeight="1" x14ac:dyDescent="0.3">
      <c r="A477" s="571" t="s">
        <v>2132</v>
      </c>
      <c r="B477" s="572" t="s">
        <v>2169</v>
      </c>
      <c r="C477" s="572" t="s">
        <v>777</v>
      </c>
      <c r="D477" s="572" t="s">
        <v>2252</v>
      </c>
      <c r="E477" s="572" t="s">
        <v>2253</v>
      </c>
      <c r="F477" s="589">
        <v>4</v>
      </c>
      <c r="G477" s="589">
        <v>456</v>
      </c>
      <c r="H477" s="572">
        <v>1</v>
      </c>
      <c r="I477" s="572">
        <v>114</v>
      </c>
      <c r="J477" s="589">
        <v>2</v>
      </c>
      <c r="K477" s="589">
        <v>228</v>
      </c>
      <c r="L477" s="572">
        <v>0.5</v>
      </c>
      <c r="M477" s="572">
        <v>114</v>
      </c>
      <c r="N477" s="589">
        <v>5</v>
      </c>
      <c r="O477" s="589">
        <v>570</v>
      </c>
      <c r="P477" s="577">
        <v>1.25</v>
      </c>
      <c r="Q477" s="590">
        <v>114</v>
      </c>
    </row>
    <row r="478" spans="1:17" ht="14.4" customHeight="1" x14ac:dyDescent="0.3">
      <c r="A478" s="571" t="s">
        <v>2132</v>
      </c>
      <c r="B478" s="572" t="s">
        <v>2169</v>
      </c>
      <c r="C478" s="572" t="s">
        <v>777</v>
      </c>
      <c r="D478" s="572" t="s">
        <v>2254</v>
      </c>
      <c r="E478" s="572" t="s">
        <v>2255</v>
      </c>
      <c r="F478" s="589">
        <v>38</v>
      </c>
      <c r="G478" s="589">
        <v>7562</v>
      </c>
      <c r="H478" s="572">
        <v>1</v>
      </c>
      <c r="I478" s="572">
        <v>199</v>
      </c>
      <c r="J478" s="589">
        <v>36</v>
      </c>
      <c r="K478" s="589">
        <v>7200</v>
      </c>
      <c r="L478" s="572">
        <v>0.9521290663845543</v>
      </c>
      <c r="M478" s="572">
        <v>200</v>
      </c>
      <c r="N478" s="589">
        <v>20</v>
      </c>
      <c r="O478" s="589">
        <v>4008</v>
      </c>
      <c r="P478" s="577">
        <v>0.53001851362073527</v>
      </c>
      <c r="Q478" s="590">
        <v>200.4</v>
      </c>
    </row>
    <row r="479" spans="1:17" ht="14.4" customHeight="1" x14ac:dyDescent="0.3">
      <c r="A479" s="571" t="s">
        <v>2132</v>
      </c>
      <c r="B479" s="572" t="s">
        <v>2169</v>
      </c>
      <c r="C479" s="572" t="s">
        <v>777</v>
      </c>
      <c r="D479" s="572" t="s">
        <v>2256</v>
      </c>
      <c r="E479" s="572" t="s">
        <v>2257</v>
      </c>
      <c r="F479" s="589">
        <v>5</v>
      </c>
      <c r="G479" s="589">
        <v>1200</v>
      </c>
      <c r="H479" s="572">
        <v>1</v>
      </c>
      <c r="I479" s="572">
        <v>240</v>
      </c>
      <c r="J479" s="589">
        <v>5</v>
      </c>
      <c r="K479" s="589">
        <v>1205</v>
      </c>
      <c r="L479" s="572">
        <v>1.0041666666666667</v>
      </c>
      <c r="M479" s="572">
        <v>241</v>
      </c>
      <c r="N479" s="589">
        <v>1</v>
      </c>
      <c r="O479" s="589">
        <v>242</v>
      </c>
      <c r="P479" s="577">
        <v>0.20166666666666666</v>
      </c>
      <c r="Q479" s="590">
        <v>242</v>
      </c>
    </row>
    <row r="480" spans="1:17" ht="14.4" customHeight="1" x14ac:dyDescent="0.3">
      <c r="A480" s="571" t="s">
        <v>2132</v>
      </c>
      <c r="B480" s="572" t="s">
        <v>2169</v>
      </c>
      <c r="C480" s="572" t="s">
        <v>777</v>
      </c>
      <c r="D480" s="572" t="s">
        <v>2258</v>
      </c>
      <c r="E480" s="572" t="s">
        <v>2259</v>
      </c>
      <c r="F480" s="589"/>
      <c r="G480" s="589"/>
      <c r="H480" s="572"/>
      <c r="I480" s="572"/>
      <c r="J480" s="589"/>
      <c r="K480" s="589"/>
      <c r="L480" s="572"/>
      <c r="M480" s="572"/>
      <c r="N480" s="589">
        <v>2</v>
      </c>
      <c r="O480" s="589">
        <v>7024</v>
      </c>
      <c r="P480" s="577"/>
      <c r="Q480" s="590">
        <v>3512</v>
      </c>
    </row>
    <row r="481" spans="1:17" ht="14.4" customHeight="1" x14ac:dyDescent="0.3">
      <c r="A481" s="571" t="s">
        <v>2132</v>
      </c>
      <c r="B481" s="572" t="s">
        <v>2169</v>
      </c>
      <c r="C481" s="572" t="s">
        <v>777</v>
      </c>
      <c r="D481" s="572" t="s">
        <v>2270</v>
      </c>
      <c r="E481" s="572" t="s">
        <v>2271</v>
      </c>
      <c r="F481" s="589">
        <v>2</v>
      </c>
      <c r="G481" s="589">
        <v>1610</v>
      </c>
      <c r="H481" s="572">
        <v>1</v>
      </c>
      <c r="I481" s="572">
        <v>805</v>
      </c>
      <c r="J481" s="589">
        <v>9</v>
      </c>
      <c r="K481" s="589">
        <v>7272</v>
      </c>
      <c r="L481" s="572">
        <v>4.5167701863354042</v>
      </c>
      <c r="M481" s="572">
        <v>808</v>
      </c>
      <c r="N481" s="589">
        <v>3</v>
      </c>
      <c r="O481" s="589">
        <v>2429</v>
      </c>
      <c r="P481" s="577">
        <v>1.508695652173913</v>
      </c>
      <c r="Q481" s="590">
        <v>809.66666666666663</v>
      </c>
    </row>
    <row r="482" spans="1:17" ht="14.4" customHeight="1" x14ac:dyDescent="0.3">
      <c r="A482" s="571" t="s">
        <v>2132</v>
      </c>
      <c r="B482" s="572" t="s">
        <v>2169</v>
      </c>
      <c r="C482" s="572" t="s">
        <v>777</v>
      </c>
      <c r="D482" s="572" t="s">
        <v>2272</v>
      </c>
      <c r="E482" s="572" t="s">
        <v>2273</v>
      </c>
      <c r="F482" s="589"/>
      <c r="G482" s="589"/>
      <c r="H482" s="572"/>
      <c r="I482" s="572"/>
      <c r="J482" s="589">
        <v>1</v>
      </c>
      <c r="K482" s="589">
        <v>854</v>
      </c>
      <c r="L482" s="572"/>
      <c r="M482" s="572">
        <v>854</v>
      </c>
      <c r="N482" s="589"/>
      <c r="O482" s="589"/>
      <c r="P482" s="577"/>
      <c r="Q482" s="590"/>
    </row>
    <row r="483" spans="1:17" ht="14.4" customHeight="1" x14ac:dyDescent="0.3">
      <c r="A483" s="571" t="s">
        <v>2132</v>
      </c>
      <c r="B483" s="572" t="s">
        <v>2169</v>
      </c>
      <c r="C483" s="572" t="s">
        <v>777</v>
      </c>
      <c r="D483" s="572" t="s">
        <v>2312</v>
      </c>
      <c r="E483" s="572" t="s">
        <v>2313</v>
      </c>
      <c r="F483" s="589">
        <v>4</v>
      </c>
      <c r="G483" s="589">
        <v>256</v>
      </c>
      <c r="H483" s="572">
        <v>1</v>
      </c>
      <c r="I483" s="572">
        <v>64</v>
      </c>
      <c r="J483" s="589">
        <v>11</v>
      </c>
      <c r="K483" s="589">
        <v>704</v>
      </c>
      <c r="L483" s="572">
        <v>2.75</v>
      </c>
      <c r="M483" s="572">
        <v>64</v>
      </c>
      <c r="N483" s="589">
        <v>6</v>
      </c>
      <c r="O483" s="589">
        <v>389</v>
      </c>
      <c r="P483" s="577">
        <v>1.51953125</v>
      </c>
      <c r="Q483" s="590">
        <v>64.833333333333329</v>
      </c>
    </row>
    <row r="484" spans="1:17" ht="14.4" customHeight="1" x14ac:dyDescent="0.3">
      <c r="A484" s="571" t="s">
        <v>2132</v>
      </c>
      <c r="B484" s="572" t="s">
        <v>2169</v>
      </c>
      <c r="C484" s="572" t="s">
        <v>777</v>
      </c>
      <c r="D484" s="572" t="s">
        <v>2278</v>
      </c>
      <c r="E484" s="572" t="s">
        <v>2279</v>
      </c>
      <c r="F484" s="589"/>
      <c r="G484" s="589"/>
      <c r="H484" s="572"/>
      <c r="I484" s="572"/>
      <c r="J484" s="589">
        <v>3</v>
      </c>
      <c r="K484" s="589">
        <v>3051</v>
      </c>
      <c r="L484" s="572"/>
      <c r="M484" s="572">
        <v>1017</v>
      </c>
      <c r="N484" s="589"/>
      <c r="O484" s="589"/>
      <c r="P484" s="577"/>
      <c r="Q484" s="590"/>
    </row>
    <row r="485" spans="1:17" ht="14.4" customHeight="1" x14ac:dyDescent="0.3">
      <c r="A485" s="571" t="s">
        <v>2132</v>
      </c>
      <c r="B485" s="572" t="s">
        <v>2169</v>
      </c>
      <c r="C485" s="572" t="s">
        <v>777</v>
      </c>
      <c r="D485" s="572" t="s">
        <v>2343</v>
      </c>
      <c r="E485" s="572" t="s">
        <v>2344</v>
      </c>
      <c r="F485" s="589">
        <v>1</v>
      </c>
      <c r="G485" s="589">
        <v>2113</v>
      </c>
      <c r="H485" s="572">
        <v>1</v>
      </c>
      <c r="I485" s="572">
        <v>2113</v>
      </c>
      <c r="J485" s="589"/>
      <c r="K485" s="589"/>
      <c r="L485" s="572"/>
      <c r="M485" s="572"/>
      <c r="N485" s="589"/>
      <c r="O485" s="589"/>
      <c r="P485" s="577"/>
      <c r="Q485" s="590"/>
    </row>
    <row r="486" spans="1:17" ht="14.4" customHeight="1" x14ac:dyDescent="0.3">
      <c r="A486" s="571" t="s">
        <v>2132</v>
      </c>
      <c r="B486" s="572" t="s">
        <v>2169</v>
      </c>
      <c r="C486" s="572" t="s">
        <v>779</v>
      </c>
      <c r="D486" s="572" t="s">
        <v>2345</v>
      </c>
      <c r="E486" s="572" t="s">
        <v>2346</v>
      </c>
      <c r="F486" s="589"/>
      <c r="G486" s="589"/>
      <c r="H486" s="572"/>
      <c r="I486" s="572"/>
      <c r="J486" s="589"/>
      <c r="K486" s="589"/>
      <c r="L486" s="572"/>
      <c r="M486" s="572"/>
      <c r="N486" s="589">
        <v>1</v>
      </c>
      <c r="O486" s="589">
        <v>156</v>
      </c>
      <c r="P486" s="577"/>
      <c r="Q486" s="590">
        <v>156</v>
      </c>
    </row>
    <row r="487" spans="1:17" ht="14.4" customHeight="1" x14ac:dyDescent="0.3">
      <c r="A487" s="571" t="s">
        <v>2132</v>
      </c>
      <c r="B487" s="572" t="s">
        <v>2169</v>
      </c>
      <c r="C487" s="572" t="s">
        <v>779</v>
      </c>
      <c r="D487" s="572" t="s">
        <v>2172</v>
      </c>
      <c r="E487" s="572" t="s">
        <v>2173</v>
      </c>
      <c r="F487" s="589"/>
      <c r="G487" s="589"/>
      <c r="H487" s="572"/>
      <c r="I487" s="572"/>
      <c r="J487" s="589">
        <v>2</v>
      </c>
      <c r="K487" s="589">
        <v>160</v>
      </c>
      <c r="L487" s="572"/>
      <c r="M487" s="572">
        <v>80</v>
      </c>
      <c r="N487" s="589">
        <v>470</v>
      </c>
      <c r="O487" s="589">
        <v>37932</v>
      </c>
      <c r="P487" s="577"/>
      <c r="Q487" s="590">
        <v>80.706382978723411</v>
      </c>
    </row>
    <row r="488" spans="1:17" ht="14.4" customHeight="1" x14ac:dyDescent="0.3">
      <c r="A488" s="571" t="s">
        <v>2132</v>
      </c>
      <c r="B488" s="572" t="s">
        <v>2169</v>
      </c>
      <c r="C488" s="572" t="s">
        <v>779</v>
      </c>
      <c r="D488" s="572" t="s">
        <v>2174</v>
      </c>
      <c r="E488" s="572" t="s">
        <v>2175</v>
      </c>
      <c r="F488" s="589"/>
      <c r="G488" s="589"/>
      <c r="H488" s="572"/>
      <c r="I488" s="572"/>
      <c r="J488" s="589">
        <v>329</v>
      </c>
      <c r="K488" s="589">
        <v>33887</v>
      </c>
      <c r="L488" s="572"/>
      <c r="M488" s="572">
        <v>103</v>
      </c>
      <c r="N488" s="589">
        <v>59</v>
      </c>
      <c r="O488" s="589">
        <v>6097</v>
      </c>
      <c r="P488" s="577"/>
      <c r="Q488" s="590">
        <v>103.33898305084746</v>
      </c>
    </row>
    <row r="489" spans="1:17" ht="14.4" customHeight="1" x14ac:dyDescent="0.3">
      <c r="A489" s="571" t="s">
        <v>2132</v>
      </c>
      <c r="B489" s="572" t="s">
        <v>2169</v>
      </c>
      <c r="C489" s="572" t="s">
        <v>779</v>
      </c>
      <c r="D489" s="572" t="s">
        <v>2176</v>
      </c>
      <c r="E489" s="572" t="s">
        <v>2177</v>
      </c>
      <c r="F489" s="589"/>
      <c r="G489" s="589"/>
      <c r="H489" s="572"/>
      <c r="I489" s="572"/>
      <c r="J489" s="589">
        <v>196</v>
      </c>
      <c r="K489" s="589">
        <v>6664</v>
      </c>
      <c r="L489" s="572"/>
      <c r="M489" s="572">
        <v>34</v>
      </c>
      <c r="N489" s="589">
        <v>291</v>
      </c>
      <c r="O489" s="589">
        <v>10066</v>
      </c>
      <c r="P489" s="577"/>
      <c r="Q489" s="590">
        <v>34.591065292096218</v>
      </c>
    </row>
    <row r="490" spans="1:17" ht="14.4" customHeight="1" x14ac:dyDescent="0.3">
      <c r="A490" s="571" t="s">
        <v>2132</v>
      </c>
      <c r="B490" s="572" t="s">
        <v>2169</v>
      </c>
      <c r="C490" s="572" t="s">
        <v>779</v>
      </c>
      <c r="D490" s="572" t="s">
        <v>2178</v>
      </c>
      <c r="E490" s="572" t="s">
        <v>2179</v>
      </c>
      <c r="F490" s="589"/>
      <c r="G490" s="589"/>
      <c r="H490" s="572"/>
      <c r="I490" s="572"/>
      <c r="J490" s="589">
        <v>1</v>
      </c>
      <c r="K490" s="589">
        <v>5</v>
      </c>
      <c r="L490" s="572"/>
      <c r="M490" s="572">
        <v>5</v>
      </c>
      <c r="N490" s="589"/>
      <c r="O490" s="589"/>
      <c r="P490" s="577"/>
      <c r="Q490" s="590"/>
    </row>
    <row r="491" spans="1:17" ht="14.4" customHeight="1" x14ac:dyDescent="0.3">
      <c r="A491" s="571" t="s">
        <v>2132</v>
      </c>
      <c r="B491" s="572" t="s">
        <v>2169</v>
      </c>
      <c r="C491" s="572" t="s">
        <v>779</v>
      </c>
      <c r="D491" s="572" t="s">
        <v>2180</v>
      </c>
      <c r="E491" s="572" t="s">
        <v>2181</v>
      </c>
      <c r="F491" s="589"/>
      <c r="G491" s="589"/>
      <c r="H491" s="572"/>
      <c r="I491" s="572"/>
      <c r="J491" s="589">
        <v>3</v>
      </c>
      <c r="K491" s="589">
        <v>15</v>
      </c>
      <c r="L491" s="572"/>
      <c r="M491" s="572">
        <v>5</v>
      </c>
      <c r="N491" s="589"/>
      <c r="O491" s="589"/>
      <c r="P491" s="577"/>
      <c r="Q491" s="590"/>
    </row>
    <row r="492" spans="1:17" ht="14.4" customHeight="1" x14ac:dyDescent="0.3">
      <c r="A492" s="571" t="s">
        <v>2132</v>
      </c>
      <c r="B492" s="572" t="s">
        <v>2169</v>
      </c>
      <c r="C492" s="572" t="s">
        <v>779</v>
      </c>
      <c r="D492" s="572" t="s">
        <v>2182</v>
      </c>
      <c r="E492" s="572" t="s">
        <v>2183</v>
      </c>
      <c r="F492" s="589"/>
      <c r="G492" s="589"/>
      <c r="H492" s="572"/>
      <c r="I492" s="572"/>
      <c r="J492" s="589">
        <v>7</v>
      </c>
      <c r="K492" s="589">
        <v>4466</v>
      </c>
      <c r="L492" s="572"/>
      <c r="M492" s="572">
        <v>638</v>
      </c>
      <c r="N492" s="589">
        <v>1</v>
      </c>
      <c r="O492" s="589">
        <v>641</v>
      </c>
      <c r="P492" s="577"/>
      <c r="Q492" s="590">
        <v>641</v>
      </c>
    </row>
    <row r="493" spans="1:17" ht="14.4" customHeight="1" x14ac:dyDescent="0.3">
      <c r="A493" s="571" t="s">
        <v>2132</v>
      </c>
      <c r="B493" s="572" t="s">
        <v>2169</v>
      </c>
      <c r="C493" s="572" t="s">
        <v>779</v>
      </c>
      <c r="D493" s="572" t="s">
        <v>2184</v>
      </c>
      <c r="E493" s="572" t="s">
        <v>2185</v>
      </c>
      <c r="F493" s="589"/>
      <c r="G493" s="589"/>
      <c r="H493" s="572"/>
      <c r="I493" s="572"/>
      <c r="J493" s="589">
        <v>0</v>
      </c>
      <c r="K493" s="589">
        <v>0</v>
      </c>
      <c r="L493" s="572"/>
      <c r="M493" s="572"/>
      <c r="N493" s="589">
        <v>1</v>
      </c>
      <c r="O493" s="589">
        <v>158</v>
      </c>
      <c r="P493" s="577"/>
      <c r="Q493" s="590">
        <v>158</v>
      </c>
    </row>
    <row r="494" spans="1:17" ht="14.4" customHeight="1" x14ac:dyDescent="0.3">
      <c r="A494" s="571" t="s">
        <v>2132</v>
      </c>
      <c r="B494" s="572" t="s">
        <v>2169</v>
      </c>
      <c r="C494" s="572" t="s">
        <v>779</v>
      </c>
      <c r="D494" s="572" t="s">
        <v>2286</v>
      </c>
      <c r="E494" s="572" t="s">
        <v>2175</v>
      </c>
      <c r="F494" s="589"/>
      <c r="G494" s="589"/>
      <c r="H494" s="572"/>
      <c r="I494" s="572"/>
      <c r="J494" s="589">
        <v>2</v>
      </c>
      <c r="K494" s="589">
        <v>382</v>
      </c>
      <c r="L494" s="572"/>
      <c r="M494" s="572">
        <v>191</v>
      </c>
      <c r="N494" s="589"/>
      <c r="O494" s="589"/>
      <c r="P494" s="577"/>
      <c r="Q494" s="590"/>
    </row>
    <row r="495" spans="1:17" ht="14.4" customHeight="1" x14ac:dyDescent="0.3">
      <c r="A495" s="571" t="s">
        <v>2132</v>
      </c>
      <c r="B495" s="572" t="s">
        <v>2169</v>
      </c>
      <c r="C495" s="572" t="s">
        <v>779</v>
      </c>
      <c r="D495" s="572" t="s">
        <v>2188</v>
      </c>
      <c r="E495" s="572" t="s">
        <v>2189</v>
      </c>
      <c r="F495" s="589"/>
      <c r="G495" s="589"/>
      <c r="H495" s="572"/>
      <c r="I495" s="572"/>
      <c r="J495" s="589">
        <v>131</v>
      </c>
      <c r="K495" s="589">
        <v>30392</v>
      </c>
      <c r="L495" s="572"/>
      <c r="M495" s="572">
        <v>232</v>
      </c>
      <c r="N495" s="589">
        <v>216</v>
      </c>
      <c r="O495" s="589">
        <v>50380</v>
      </c>
      <c r="P495" s="577"/>
      <c r="Q495" s="590">
        <v>233.24074074074073</v>
      </c>
    </row>
    <row r="496" spans="1:17" ht="14.4" customHeight="1" x14ac:dyDescent="0.3">
      <c r="A496" s="571" t="s">
        <v>2132</v>
      </c>
      <c r="B496" s="572" t="s">
        <v>2169</v>
      </c>
      <c r="C496" s="572" t="s">
        <v>779</v>
      </c>
      <c r="D496" s="572" t="s">
        <v>2190</v>
      </c>
      <c r="E496" s="572" t="s">
        <v>2191</v>
      </c>
      <c r="F496" s="589"/>
      <c r="G496" s="589"/>
      <c r="H496" s="572"/>
      <c r="I496" s="572"/>
      <c r="J496" s="589">
        <v>363</v>
      </c>
      <c r="K496" s="589">
        <v>42108</v>
      </c>
      <c r="L496" s="572"/>
      <c r="M496" s="572">
        <v>116</v>
      </c>
      <c r="N496" s="589">
        <v>649</v>
      </c>
      <c r="O496" s="589">
        <v>76152</v>
      </c>
      <c r="P496" s="577"/>
      <c r="Q496" s="590">
        <v>117.33744221879815</v>
      </c>
    </row>
    <row r="497" spans="1:17" ht="14.4" customHeight="1" x14ac:dyDescent="0.3">
      <c r="A497" s="571" t="s">
        <v>2132</v>
      </c>
      <c r="B497" s="572" t="s">
        <v>2169</v>
      </c>
      <c r="C497" s="572" t="s">
        <v>779</v>
      </c>
      <c r="D497" s="572" t="s">
        <v>2192</v>
      </c>
      <c r="E497" s="572" t="s">
        <v>2193</v>
      </c>
      <c r="F497" s="589"/>
      <c r="G497" s="589"/>
      <c r="H497" s="572"/>
      <c r="I497" s="572"/>
      <c r="J497" s="589">
        <v>1</v>
      </c>
      <c r="K497" s="589">
        <v>527</v>
      </c>
      <c r="L497" s="572"/>
      <c r="M497" s="572">
        <v>527</v>
      </c>
      <c r="N497" s="589">
        <v>2</v>
      </c>
      <c r="O497" s="589">
        <v>1062</v>
      </c>
      <c r="P497" s="577"/>
      <c r="Q497" s="590">
        <v>531</v>
      </c>
    </row>
    <row r="498" spans="1:17" ht="14.4" customHeight="1" x14ac:dyDescent="0.3">
      <c r="A498" s="571" t="s">
        <v>2132</v>
      </c>
      <c r="B498" s="572" t="s">
        <v>2169</v>
      </c>
      <c r="C498" s="572" t="s">
        <v>779</v>
      </c>
      <c r="D498" s="572" t="s">
        <v>2196</v>
      </c>
      <c r="E498" s="572" t="s">
        <v>2197</v>
      </c>
      <c r="F498" s="589"/>
      <c r="G498" s="589"/>
      <c r="H498" s="572"/>
      <c r="I498" s="572"/>
      <c r="J498" s="589">
        <v>61</v>
      </c>
      <c r="K498" s="589">
        <v>29341</v>
      </c>
      <c r="L498" s="572"/>
      <c r="M498" s="572">
        <v>481</v>
      </c>
      <c r="N498" s="589">
        <v>83</v>
      </c>
      <c r="O498" s="589">
        <v>40107</v>
      </c>
      <c r="P498" s="577"/>
      <c r="Q498" s="590">
        <v>483.2168674698795</v>
      </c>
    </row>
    <row r="499" spans="1:17" ht="14.4" customHeight="1" x14ac:dyDescent="0.3">
      <c r="A499" s="571" t="s">
        <v>2132</v>
      </c>
      <c r="B499" s="572" t="s">
        <v>2169</v>
      </c>
      <c r="C499" s="572" t="s">
        <v>779</v>
      </c>
      <c r="D499" s="572" t="s">
        <v>2198</v>
      </c>
      <c r="E499" s="572" t="s">
        <v>2199</v>
      </c>
      <c r="F499" s="589"/>
      <c r="G499" s="589"/>
      <c r="H499" s="572"/>
      <c r="I499" s="572"/>
      <c r="J499" s="589">
        <v>101</v>
      </c>
      <c r="K499" s="589">
        <v>66559</v>
      </c>
      <c r="L499" s="572"/>
      <c r="M499" s="572">
        <v>659</v>
      </c>
      <c r="N499" s="589">
        <v>71</v>
      </c>
      <c r="O499" s="589">
        <v>47014</v>
      </c>
      <c r="P499" s="577"/>
      <c r="Q499" s="590">
        <v>662.16901408450701</v>
      </c>
    </row>
    <row r="500" spans="1:17" ht="14.4" customHeight="1" x14ac:dyDescent="0.3">
      <c r="A500" s="571" t="s">
        <v>2132</v>
      </c>
      <c r="B500" s="572" t="s">
        <v>2169</v>
      </c>
      <c r="C500" s="572" t="s">
        <v>779</v>
      </c>
      <c r="D500" s="572" t="s">
        <v>2200</v>
      </c>
      <c r="E500" s="572" t="s">
        <v>2201</v>
      </c>
      <c r="F500" s="589"/>
      <c r="G500" s="589"/>
      <c r="H500" s="572"/>
      <c r="I500" s="572"/>
      <c r="J500" s="589">
        <v>35</v>
      </c>
      <c r="K500" s="589">
        <v>35035</v>
      </c>
      <c r="L500" s="572"/>
      <c r="M500" s="572">
        <v>1001</v>
      </c>
      <c r="N500" s="589">
        <v>60</v>
      </c>
      <c r="O500" s="589">
        <v>60324</v>
      </c>
      <c r="P500" s="577"/>
      <c r="Q500" s="590">
        <v>1005.4</v>
      </c>
    </row>
    <row r="501" spans="1:17" ht="14.4" customHeight="1" x14ac:dyDescent="0.3">
      <c r="A501" s="571" t="s">
        <v>2132</v>
      </c>
      <c r="B501" s="572" t="s">
        <v>2169</v>
      </c>
      <c r="C501" s="572" t="s">
        <v>779</v>
      </c>
      <c r="D501" s="572" t="s">
        <v>2287</v>
      </c>
      <c r="E501" s="572" t="s">
        <v>2288</v>
      </c>
      <c r="F501" s="589"/>
      <c r="G501" s="589"/>
      <c r="H501" s="572"/>
      <c r="I501" s="572"/>
      <c r="J501" s="589">
        <v>4</v>
      </c>
      <c r="K501" s="589">
        <v>8000</v>
      </c>
      <c r="L501" s="572"/>
      <c r="M501" s="572">
        <v>2000</v>
      </c>
      <c r="N501" s="589">
        <v>15</v>
      </c>
      <c r="O501" s="589">
        <v>30120</v>
      </c>
      <c r="P501" s="577"/>
      <c r="Q501" s="590">
        <v>2008</v>
      </c>
    </row>
    <row r="502" spans="1:17" ht="14.4" customHeight="1" x14ac:dyDescent="0.3">
      <c r="A502" s="571" t="s">
        <v>2132</v>
      </c>
      <c r="B502" s="572" t="s">
        <v>2169</v>
      </c>
      <c r="C502" s="572" t="s">
        <v>779</v>
      </c>
      <c r="D502" s="572" t="s">
        <v>2204</v>
      </c>
      <c r="E502" s="572" t="s">
        <v>2205</v>
      </c>
      <c r="F502" s="589"/>
      <c r="G502" s="589"/>
      <c r="H502" s="572"/>
      <c r="I502" s="572"/>
      <c r="J502" s="589">
        <v>2</v>
      </c>
      <c r="K502" s="589">
        <v>1864</v>
      </c>
      <c r="L502" s="572"/>
      <c r="M502" s="572">
        <v>932</v>
      </c>
      <c r="N502" s="589"/>
      <c r="O502" s="589"/>
      <c r="P502" s="577"/>
      <c r="Q502" s="590"/>
    </row>
    <row r="503" spans="1:17" ht="14.4" customHeight="1" x14ac:dyDescent="0.3">
      <c r="A503" s="571" t="s">
        <v>2132</v>
      </c>
      <c r="B503" s="572" t="s">
        <v>2169</v>
      </c>
      <c r="C503" s="572" t="s">
        <v>779</v>
      </c>
      <c r="D503" s="572" t="s">
        <v>2355</v>
      </c>
      <c r="E503" s="572" t="s">
        <v>2356</v>
      </c>
      <c r="F503" s="589"/>
      <c r="G503" s="589"/>
      <c r="H503" s="572"/>
      <c r="I503" s="572"/>
      <c r="J503" s="589">
        <v>1</v>
      </c>
      <c r="K503" s="589">
        <v>814</v>
      </c>
      <c r="L503" s="572"/>
      <c r="M503" s="572">
        <v>814</v>
      </c>
      <c r="N503" s="589"/>
      <c r="O503" s="589"/>
      <c r="P503" s="577"/>
      <c r="Q503" s="590"/>
    </row>
    <row r="504" spans="1:17" ht="14.4" customHeight="1" x14ac:dyDescent="0.3">
      <c r="A504" s="571" t="s">
        <v>2132</v>
      </c>
      <c r="B504" s="572" t="s">
        <v>2169</v>
      </c>
      <c r="C504" s="572" t="s">
        <v>779</v>
      </c>
      <c r="D504" s="572" t="s">
        <v>2329</v>
      </c>
      <c r="E504" s="572" t="s">
        <v>2330</v>
      </c>
      <c r="F504" s="589"/>
      <c r="G504" s="589"/>
      <c r="H504" s="572"/>
      <c r="I504" s="572"/>
      <c r="J504" s="589"/>
      <c r="K504" s="589"/>
      <c r="L504" s="572"/>
      <c r="M504" s="572"/>
      <c r="N504" s="589">
        <v>1</v>
      </c>
      <c r="O504" s="589">
        <v>1634</v>
      </c>
      <c r="P504" s="577"/>
      <c r="Q504" s="590">
        <v>1634</v>
      </c>
    </row>
    <row r="505" spans="1:17" ht="14.4" customHeight="1" x14ac:dyDescent="0.3">
      <c r="A505" s="571" t="s">
        <v>2132</v>
      </c>
      <c r="B505" s="572" t="s">
        <v>2169</v>
      </c>
      <c r="C505" s="572" t="s">
        <v>779</v>
      </c>
      <c r="D505" s="572" t="s">
        <v>2206</v>
      </c>
      <c r="E505" s="572" t="s">
        <v>2207</v>
      </c>
      <c r="F505" s="589"/>
      <c r="G505" s="589"/>
      <c r="H505" s="572"/>
      <c r="I505" s="572"/>
      <c r="J505" s="589"/>
      <c r="K505" s="589"/>
      <c r="L505" s="572"/>
      <c r="M505" s="572"/>
      <c r="N505" s="589">
        <v>3</v>
      </c>
      <c r="O505" s="589">
        <v>3993</v>
      </c>
      <c r="P505" s="577"/>
      <c r="Q505" s="590">
        <v>1331</v>
      </c>
    </row>
    <row r="506" spans="1:17" ht="14.4" customHeight="1" x14ac:dyDescent="0.3">
      <c r="A506" s="571" t="s">
        <v>2132</v>
      </c>
      <c r="B506" s="572" t="s">
        <v>2169</v>
      </c>
      <c r="C506" s="572" t="s">
        <v>779</v>
      </c>
      <c r="D506" s="572" t="s">
        <v>2289</v>
      </c>
      <c r="E506" s="572" t="s">
        <v>2290</v>
      </c>
      <c r="F506" s="589"/>
      <c r="G506" s="589"/>
      <c r="H506" s="572"/>
      <c r="I506" s="572"/>
      <c r="J506" s="589">
        <v>1</v>
      </c>
      <c r="K506" s="589">
        <v>743</v>
      </c>
      <c r="L506" s="572"/>
      <c r="M506" s="572">
        <v>743</v>
      </c>
      <c r="N506" s="589"/>
      <c r="O506" s="589"/>
      <c r="P506" s="577"/>
      <c r="Q506" s="590"/>
    </row>
    <row r="507" spans="1:17" ht="14.4" customHeight="1" x14ac:dyDescent="0.3">
      <c r="A507" s="571" t="s">
        <v>2132</v>
      </c>
      <c r="B507" s="572" t="s">
        <v>2169</v>
      </c>
      <c r="C507" s="572" t="s">
        <v>779</v>
      </c>
      <c r="D507" s="572" t="s">
        <v>2212</v>
      </c>
      <c r="E507" s="572" t="s">
        <v>2213</v>
      </c>
      <c r="F507" s="589"/>
      <c r="G507" s="589"/>
      <c r="H507" s="572"/>
      <c r="I507" s="572"/>
      <c r="J507" s="589"/>
      <c r="K507" s="589"/>
      <c r="L507" s="572"/>
      <c r="M507" s="572"/>
      <c r="N507" s="589">
        <v>3</v>
      </c>
      <c r="O507" s="589">
        <v>3210</v>
      </c>
      <c r="P507" s="577"/>
      <c r="Q507" s="590">
        <v>1070</v>
      </c>
    </row>
    <row r="508" spans="1:17" ht="14.4" customHeight="1" x14ac:dyDescent="0.3">
      <c r="A508" s="571" t="s">
        <v>2132</v>
      </c>
      <c r="B508" s="572" t="s">
        <v>2169</v>
      </c>
      <c r="C508" s="572" t="s">
        <v>779</v>
      </c>
      <c r="D508" s="572" t="s">
        <v>2216</v>
      </c>
      <c r="E508" s="572" t="s">
        <v>2217</v>
      </c>
      <c r="F508" s="589"/>
      <c r="G508" s="589"/>
      <c r="H508" s="572"/>
      <c r="I508" s="572"/>
      <c r="J508" s="589">
        <v>350</v>
      </c>
      <c r="K508" s="589">
        <v>0</v>
      </c>
      <c r="L508" s="572"/>
      <c r="M508" s="572">
        <v>0</v>
      </c>
      <c r="N508" s="589">
        <v>639</v>
      </c>
      <c r="O508" s="589">
        <v>0</v>
      </c>
      <c r="P508" s="577"/>
      <c r="Q508" s="590">
        <v>0</v>
      </c>
    </row>
    <row r="509" spans="1:17" ht="14.4" customHeight="1" x14ac:dyDescent="0.3">
      <c r="A509" s="571" t="s">
        <v>2132</v>
      </c>
      <c r="B509" s="572" t="s">
        <v>2169</v>
      </c>
      <c r="C509" s="572" t="s">
        <v>779</v>
      </c>
      <c r="D509" s="572" t="s">
        <v>2218</v>
      </c>
      <c r="E509" s="572" t="s">
        <v>2219</v>
      </c>
      <c r="F509" s="589"/>
      <c r="G509" s="589"/>
      <c r="H509" s="572"/>
      <c r="I509" s="572"/>
      <c r="J509" s="589">
        <v>13</v>
      </c>
      <c r="K509" s="589">
        <v>1378</v>
      </c>
      <c r="L509" s="572"/>
      <c r="M509" s="572">
        <v>106</v>
      </c>
      <c r="N509" s="589">
        <v>46</v>
      </c>
      <c r="O509" s="589">
        <v>4938</v>
      </c>
      <c r="P509" s="577"/>
      <c r="Q509" s="590">
        <v>107.34782608695652</v>
      </c>
    </row>
    <row r="510" spans="1:17" ht="14.4" customHeight="1" x14ac:dyDescent="0.3">
      <c r="A510" s="571" t="s">
        <v>2132</v>
      </c>
      <c r="B510" s="572" t="s">
        <v>2169</v>
      </c>
      <c r="C510" s="572" t="s">
        <v>779</v>
      </c>
      <c r="D510" s="572" t="s">
        <v>2220</v>
      </c>
      <c r="E510" s="572" t="s">
        <v>2221</v>
      </c>
      <c r="F510" s="589"/>
      <c r="G510" s="589"/>
      <c r="H510" s="572"/>
      <c r="I510" s="572"/>
      <c r="J510" s="589">
        <v>137</v>
      </c>
      <c r="K510" s="589">
        <v>11097</v>
      </c>
      <c r="L510" s="572"/>
      <c r="M510" s="572">
        <v>81</v>
      </c>
      <c r="N510" s="589">
        <v>188</v>
      </c>
      <c r="O510" s="589">
        <v>15358</v>
      </c>
      <c r="P510" s="577"/>
      <c r="Q510" s="590">
        <v>81.691489361702125</v>
      </c>
    </row>
    <row r="511" spans="1:17" ht="14.4" customHeight="1" x14ac:dyDescent="0.3">
      <c r="A511" s="571" t="s">
        <v>2132</v>
      </c>
      <c r="B511" s="572" t="s">
        <v>2169</v>
      </c>
      <c r="C511" s="572" t="s">
        <v>779</v>
      </c>
      <c r="D511" s="572" t="s">
        <v>2295</v>
      </c>
      <c r="E511" s="572" t="s">
        <v>2296</v>
      </c>
      <c r="F511" s="589"/>
      <c r="G511" s="589"/>
      <c r="H511" s="572"/>
      <c r="I511" s="572"/>
      <c r="J511" s="589"/>
      <c r="K511" s="589"/>
      <c r="L511" s="572"/>
      <c r="M511" s="572"/>
      <c r="N511" s="589">
        <v>1</v>
      </c>
      <c r="O511" s="589">
        <v>31</v>
      </c>
      <c r="P511" s="577"/>
      <c r="Q511" s="590">
        <v>31</v>
      </c>
    </row>
    <row r="512" spans="1:17" ht="14.4" customHeight="1" x14ac:dyDescent="0.3">
      <c r="A512" s="571" t="s">
        <v>2132</v>
      </c>
      <c r="B512" s="572" t="s">
        <v>2169</v>
      </c>
      <c r="C512" s="572" t="s">
        <v>779</v>
      </c>
      <c r="D512" s="572" t="s">
        <v>2222</v>
      </c>
      <c r="E512" s="572" t="s">
        <v>2223</v>
      </c>
      <c r="F512" s="589"/>
      <c r="G512" s="589"/>
      <c r="H512" s="572"/>
      <c r="I512" s="572"/>
      <c r="J512" s="589">
        <v>10</v>
      </c>
      <c r="K512" s="589">
        <v>0</v>
      </c>
      <c r="L512" s="572"/>
      <c r="M512" s="572">
        <v>0</v>
      </c>
      <c r="N512" s="589">
        <v>5</v>
      </c>
      <c r="O512" s="589">
        <v>0</v>
      </c>
      <c r="P512" s="577"/>
      <c r="Q512" s="590">
        <v>0</v>
      </c>
    </row>
    <row r="513" spans="1:17" ht="14.4" customHeight="1" x14ac:dyDescent="0.3">
      <c r="A513" s="571" t="s">
        <v>2132</v>
      </c>
      <c r="B513" s="572" t="s">
        <v>2169</v>
      </c>
      <c r="C513" s="572" t="s">
        <v>779</v>
      </c>
      <c r="D513" s="572" t="s">
        <v>2224</v>
      </c>
      <c r="E513" s="572" t="s">
        <v>2225</v>
      </c>
      <c r="F513" s="589"/>
      <c r="G513" s="589"/>
      <c r="H513" s="572"/>
      <c r="I513" s="572"/>
      <c r="J513" s="589">
        <v>7</v>
      </c>
      <c r="K513" s="589">
        <v>3395</v>
      </c>
      <c r="L513" s="572"/>
      <c r="M513" s="572">
        <v>485</v>
      </c>
      <c r="N513" s="589">
        <v>5</v>
      </c>
      <c r="O513" s="589">
        <v>2440</v>
      </c>
      <c r="P513" s="577"/>
      <c r="Q513" s="590">
        <v>488</v>
      </c>
    </row>
    <row r="514" spans="1:17" ht="14.4" customHeight="1" x14ac:dyDescent="0.3">
      <c r="A514" s="571" t="s">
        <v>2132</v>
      </c>
      <c r="B514" s="572" t="s">
        <v>2169</v>
      </c>
      <c r="C514" s="572" t="s">
        <v>779</v>
      </c>
      <c r="D514" s="572" t="s">
        <v>2230</v>
      </c>
      <c r="E514" s="572" t="s">
        <v>2231</v>
      </c>
      <c r="F514" s="589"/>
      <c r="G514" s="589"/>
      <c r="H514" s="572"/>
      <c r="I514" s="572"/>
      <c r="J514" s="589"/>
      <c r="K514" s="589"/>
      <c r="L514" s="572"/>
      <c r="M514" s="572"/>
      <c r="N514" s="589">
        <v>1</v>
      </c>
      <c r="O514" s="589">
        <v>70</v>
      </c>
      <c r="P514" s="577"/>
      <c r="Q514" s="590">
        <v>70</v>
      </c>
    </row>
    <row r="515" spans="1:17" ht="14.4" customHeight="1" x14ac:dyDescent="0.3">
      <c r="A515" s="571" t="s">
        <v>2132</v>
      </c>
      <c r="B515" s="572" t="s">
        <v>2169</v>
      </c>
      <c r="C515" s="572" t="s">
        <v>779</v>
      </c>
      <c r="D515" s="572" t="s">
        <v>2297</v>
      </c>
      <c r="E515" s="572" t="s">
        <v>2193</v>
      </c>
      <c r="F515" s="589"/>
      <c r="G515" s="589"/>
      <c r="H515" s="572"/>
      <c r="I515" s="572"/>
      <c r="J515" s="589"/>
      <c r="K515" s="589"/>
      <c r="L515" s="572"/>
      <c r="M515" s="572"/>
      <c r="N515" s="589">
        <v>1</v>
      </c>
      <c r="O515" s="589">
        <v>673</v>
      </c>
      <c r="P515" s="577"/>
      <c r="Q515" s="590">
        <v>673</v>
      </c>
    </row>
    <row r="516" spans="1:17" ht="14.4" customHeight="1" x14ac:dyDescent="0.3">
      <c r="A516" s="571" t="s">
        <v>2132</v>
      </c>
      <c r="B516" s="572" t="s">
        <v>2169</v>
      </c>
      <c r="C516" s="572" t="s">
        <v>779</v>
      </c>
      <c r="D516" s="572" t="s">
        <v>2232</v>
      </c>
      <c r="E516" s="572" t="s">
        <v>2233</v>
      </c>
      <c r="F516" s="589"/>
      <c r="G516" s="589"/>
      <c r="H516" s="572"/>
      <c r="I516" s="572"/>
      <c r="J516" s="589">
        <v>1</v>
      </c>
      <c r="K516" s="589">
        <v>86</v>
      </c>
      <c r="L516" s="572"/>
      <c r="M516" s="572">
        <v>86</v>
      </c>
      <c r="N516" s="589">
        <v>2</v>
      </c>
      <c r="O516" s="589">
        <v>244</v>
      </c>
      <c r="P516" s="577"/>
      <c r="Q516" s="590">
        <v>122</v>
      </c>
    </row>
    <row r="517" spans="1:17" ht="14.4" customHeight="1" x14ac:dyDescent="0.3">
      <c r="A517" s="571" t="s">
        <v>2132</v>
      </c>
      <c r="B517" s="572" t="s">
        <v>2169</v>
      </c>
      <c r="C517" s="572" t="s">
        <v>779</v>
      </c>
      <c r="D517" s="572" t="s">
        <v>2298</v>
      </c>
      <c r="E517" s="572" t="s">
        <v>2299</v>
      </c>
      <c r="F517" s="589"/>
      <c r="G517" s="589"/>
      <c r="H517" s="572"/>
      <c r="I517" s="572"/>
      <c r="J517" s="589">
        <v>1</v>
      </c>
      <c r="K517" s="589">
        <v>567</v>
      </c>
      <c r="L517" s="572"/>
      <c r="M517" s="572">
        <v>567</v>
      </c>
      <c r="N517" s="589"/>
      <c r="O517" s="589"/>
      <c r="P517" s="577"/>
      <c r="Q517" s="590"/>
    </row>
    <row r="518" spans="1:17" ht="14.4" customHeight="1" x14ac:dyDescent="0.3">
      <c r="A518" s="571" t="s">
        <v>2132</v>
      </c>
      <c r="B518" s="572" t="s">
        <v>2169</v>
      </c>
      <c r="C518" s="572" t="s">
        <v>779</v>
      </c>
      <c r="D518" s="572" t="s">
        <v>2236</v>
      </c>
      <c r="E518" s="572" t="s">
        <v>2237</v>
      </c>
      <c r="F518" s="589"/>
      <c r="G518" s="589"/>
      <c r="H518" s="572"/>
      <c r="I518" s="572"/>
      <c r="J518" s="589">
        <v>1</v>
      </c>
      <c r="K518" s="589">
        <v>1043</v>
      </c>
      <c r="L518" s="572"/>
      <c r="M518" s="572">
        <v>1043</v>
      </c>
      <c r="N518" s="589">
        <v>2</v>
      </c>
      <c r="O518" s="589">
        <v>2096</v>
      </c>
      <c r="P518" s="577"/>
      <c r="Q518" s="590">
        <v>1048</v>
      </c>
    </row>
    <row r="519" spans="1:17" ht="14.4" customHeight="1" x14ac:dyDescent="0.3">
      <c r="A519" s="571" t="s">
        <v>2132</v>
      </c>
      <c r="B519" s="572" t="s">
        <v>2169</v>
      </c>
      <c r="C519" s="572" t="s">
        <v>779</v>
      </c>
      <c r="D519" s="572" t="s">
        <v>2238</v>
      </c>
      <c r="E519" s="572" t="s">
        <v>2239</v>
      </c>
      <c r="F519" s="589"/>
      <c r="G519" s="589"/>
      <c r="H519" s="572"/>
      <c r="I519" s="572"/>
      <c r="J519" s="589"/>
      <c r="K519" s="589"/>
      <c r="L519" s="572"/>
      <c r="M519" s="572"/>
      <c r="N519" s="589">
        <v>1</v>
      </c>
      <c r="O519" s="589">
        <v>118</v>
      </c>
      <c r="P519" s="577"/>
      <c r="Q519" s="590">
        <v>118</v>
      </c>
    </row>
    <row r="520" spans="1:17" ht="14.4" customHeight="1" x14ac:dyDescent="0.3">
      <c r="A520" s="571" t="s">
        <v>2132</v>
      </c>
      <c r="B520" s="572" t="s">
        <v>2169</v>
      </c>
      <c r="C520" s="572" t="s">
        <v>779</v>
      </c>
      <c r="D520" s="572" t="s">
        <v>2357</v>
      </c>
      <c r="E520" s="572" t="s">
        <v>2358</v>
      </c>
      <c r="F520" s="589"/>
      <c r="G520" s="589"/>
      <c r="H520" s="572"/>
      <c r="I520" s="572"/>
      <c r="J520" s="589">
        <v>1</v>
      </c>
      <c r="K520" s="589">
        <v>209</v>
      </c>
      <c r="L520" s="572"/>
      <c r="M520" s="572">
        <v>209</v>
      </c>
      <c r="N520" s="589"/>
      <c r="O520" s="589"/>
      <c r="P520" s="577"/>
      <c r="Q520" s="590"/>
    </row>
    <row r="521" spans="1:17" ht="14.4" customHeight="1" x14ac:dyDescent="0.3">
      <c r="A521" s="571" t="s">
        <v>2132</v>
      </c>
      <c r="B521" s="572" t="s">
        <v>2169</v>
      </c>
      <c r="C521" s="572" t="s">
        <v>779</v>
      </c>
      <c r="D521" s="572" t="s">
        <v>2240</v>
      </c>
      <c r="E521" s="572" t="s">
        <v>2241</v>
      </c>
      <c r="F521" s="589"/>
      <c r="G521" s="589"/>
      <c r="H521" s="572"/>
      <c r="I521" s="572"/>
      <c r="J521" s="589">
        <v>8</v>
      </c>
      <c r="K521" s="589">
        <v>5472</v>
      </c>
      <c r="L521" s="572"/>
      <c r="M521" s="572">
        <v>684</v>
      </c>
      <c r="N521" s="589">
        <v>11</v>
      </c>
      <c r="O521" s="589">
        <v>7559</v>
      </c>
      <c r="P521" s="577"/>
      <c r="Q521" s="590">
        <v>687.18181818181813</v>
      </c>
    </row>
    <row r="522" spans="1:17" ht="14.4" customHeight="1" x14ac:dyDescent="0.3">
      <c r="A522" s="571" t="s">
        <v>2132</v>
      </c>
      <c r="B522" s="572" t="s">
        <v>2169</v>
      </c>
      <c r="C522" s="572" t="s">
        <v>779</v>
      </c>
      <c r="D522" s="572" t="s">
        <v>2341</v>
      </c>
      <c r="E522" s="572" t="s">
        <v>2342</v>
      </c>
      <c r="F522" s="589"/>
      <c r="G522" s="589"/>
      <c r="H522" s="572"/>
      <c r="I522" s="572"/>
      <c r="J522" s="589"/>
      <c r="K522" s="589"/>
      <c r="L522" s="572"/>
      <c r="M522" s="572"/>
      <c r="N522" s="589">
        <v>1</v>
      </c>
      <c r="O522" s="589">
        <v>89</v>
      </c>
      <c r="P522" s="577"/>
      <c r="Q522" s="590">
        <v>89</v>
      </c>
    </row>
    <row r="523" spans="1:17" ht="14.4" customHeight="1" x14ac:dyDescent="0.3">
      <c r="A523" s="571" t="s">
        <v>2132</v>
      </c>
      <c r="B523" s="572" t="s">
        <v>2169</v>
      </c>
      <c r="C523" s="572" t="s">
        <v>779</v>
      </c>
      <c r="D523" s="572" t="s">
        <v>2242</v>
      </c>
      <c r="E523" s="572" t="s">
        <v>2243</v>
      </c>
      <c r="F523" s="589"/>
      <c r="G523" s="589"/>
      <c r="H523" s="572"/>
      <c r="I523" s="572"/>
      <c r="J523" s="589">
        <v>1</v>
      </c>
      <c r="K523" s="589">
        <v>177</v>
      </c>
      <c r="L523" s="572"/>
      <c r="M523" s="572">
        <v>177</v>
      </c>
      <c r="N523" s="589"/>
      <c r="O523" s="589"/>
      <c r="P523" s="577"/>
      <c r="Q523" s="590"/>
    </row>
    <row r="524" spans="1:17" ht="14.4" customHeight="1" x14ac:dyDescent="0.3">
      <c r="A524" s="571" t="s">
        <v>2132</v>
      </c>
      <c r="B524" s="572" t="s">
        <v>2169</v>
      </c>
      <c r="C524" s="572" t="s">
        <v>779</v>
      </c>
      <c r="D524" s="572" t="s">
        <v>2244</v>
      </c>
      <c r="E524" s="572" t="s">
        <v>2245</v>
      </c>
      <c r="F524" s="589"/>
      <c r="G524" s="589"/>
      <c r="H524" s="572"/>
      <c r="I524" s="572"/>
      <c r="J524" s="589">
        <v>6</v>
      </c>
      <c r="K524" s="589">
        <v>714</v>
      </c>
      <c r="L524" s="572"/>
      <c r="M524" s="572">
        <v>119</v>
      </c>
      <c r="N524" s="589">
        <v>5</v>
      </c>
      <c r="O524" s="589">
        <v>599</v>
      </c>
      <c r="P524" s="577"/>
      <c r="Q524" s="590">
        <v>119.8</v>
      </c>
    </row>
    <row r="525" spans="1:17" ht="14.4" customHeight="1" x14ac:dyDescent="0.3">
      <c r="A525" s="571" t="s">
        <v>2132</v>
      </c>
      <c r="B525" s="572" t="s">
        <v>2169</v>
      </c>
      <c r="C525" s="572" t="s">
        <v>779</v>
      </c>
      <c r="D525" s="572" t="s">
        <v>2246</v>
      </c>
      <c r="E525" s="572" t="s">
        <v>2247</v>
      </c>
      <c r="F525" s="589"/>
      <c r="G525" s="589"/>
      <c r="H525" s="572"/>
      <c r="I525" s="572"/>
      <c r="J525" s="589">
        <v>3</v>
      </c>
      <c r="K525" s="589">
        <v>1053</v>
      </c>
      <c r="L525" s="572"/>
      <c r="M525" s="572">
        <v>351</v>
      </c>
      <c r="N525" s="589">
        <v>3</v>
      </c>
      <c r="O525" s="589">
        <v>1065</v>
      </c>
      <c r="P525" s="577"/>
      <c r="Q525" s="590">
        <v>355</v>
      </c>
    </row>
    <row r="526" spans="1:17" ht="14.4" customHeight="1" x14ac:dyDescent="0.3">
      <c r="A526" s="571" t="s">
        <v>2132</v>
      </c>
      <c r="B526" s="572" t="s">
        <v>2169</v>
      </c>
      <c r="C526" s="572" t="s">
        <v>779</v>
      </c>
      <c r="D526" s="572" t="s">
        <v>2306</v>
      </c>
      <c r="E526" s="572" t="s">
        <v>2307</v>
      </c>
      <c r="F526" s="589"/>
      <c r="G526" s="589"/>
      <c r="H526" s="572"/>
      <c r="I526" s="572"/>
      <c r="J526" s="589">
        <v>2</v>
      </c>
      <c r="K526" s="589">
        <v>960</v>
      </c>
      <c r="L526" s="572"/>
      <c r="M526" s="572">
        <v>480</v>
      </c>
      <c r="N526" s="589"/>
      <c r="O526" s="589"/>
      <c r="P526" s="577"/>
      <c r="Q526" s="590"/>
    </row>
    <row r="527" spans="1:17" ht="14.4" customHeight="1" x14ac:dyDescent="0.3">
      <c r="A527" s="571" t="s">
        <v>2132</v>
      </c>
      <c r="B527" s="572" t="s">
        <v>2169</v>
      </c>
      <c r="C527" s="572" t="s">
        <v>779</v>
      </c>
      <c r="D527" s="572" t="s">
        <v>2248</v>
      </c>
      <c r="E527" s="572" t="s">
        <v>2249</v>
      </c>
      <c r="F527" s="589"/>
      <c r="G527" s="589"/>
      <c r="H527" s="572"/>
      <c r="I527" s="572"/>
      <c r="J527" s="589"/>
      <c r="K527" s="589"/>
      <c r="L527" s="572"/>
      <c r="M527" s="572"/>
      <c r="N527" s="589">
        <v>3</v>
      </c>
      <c r="O527" s="589">
        <v>1873</v>
      </c>
      <c r="P527" s="577"/>
      <c r="Q527" s="590">
        <v>624.33333333333337</v>
      </c>
    </row>
    <row r="528" spans="1:17" ht="14.4" customHeight="1" x14ac:dyDescent="0.3">
      <c r="A528" s="571" t="s">
        <v>2132</v>
      </c>
      <c r="B528" s="572" t="s">
        <v>2169</v>
      </c>
      <c r="C528" s="572" t="s">
        <v>779</v>
      </c>
      <c r="D528" s="572" t="s">
        <v>2250</v>
      </c>
      <c r="E528" s="572" t="s">
        <v>2251</v>
      </c>
      <c r="F528" s="589"/>
      <c r="G528" s="589"/>
      <c r="H528" s="572"/>
      <c r="I528" s="572"/>
      <c r="J528" s="589">
        <v>4</v>
      </c>
      <c r="K528" s="589">
        <v>6304</v>
      </c>
      <c r="L528" s="572"/>
      <c r="M528" s="572">
        <v>1576</v>
      </c>
      <c r="N528" s="589"/>
      <c r="O528" s="589"/>
      <c r="P528" s="577"/>
      <c r="Q528" s="590"/>
    </row>
    <row r="529" spans="1:17" ht="14.4" customHeight="1" x14ac:dyDescent="0.3">
      <c r="A529" s="571" t="s">
        <v>2132</v>
      </c>
      <c r="B529" s="572" t="s">
        <v>2169</v>
      </c>
      <c r="C529" s="572" t="s">
        <v>779</v>
      </c>
      <c r="D529" s="572" t="s">
        <v>2252</v>
      </c>
      <c r="E529" s="572" t="s">
        <v>2253</v>
      </c>
      <c r="F529" s="589"/>
      <c r="G529" s="589"/>
      <c r="H529" s="572"/>
      <c r="I529" s="572"/>
      <c r="J529" s="589">
        <v>3</v>
      </c>
      <c r="K529" s="589">
        <v>342</v>
      </c>
      <c r="L529" s="572"/>
      <c r="M529" s="572">
        <v>114</v>
      </c>
      <c r="N529" s="589">
        <v>4</v>
      </c>
      <c r="O529" s="589">
        <v>462</v>
      </c>
      <c r="P529" s="577"/>
      <c r="Q529" s="590">
        <v>115.5</v>
      </c>
    </row>
    <row r="530" spans="1:17" ht="14.4" customHeight="1" x14ac:dyDescent="0.3">
      <c r="A530" s="571" t="s">
        <v>2132</v>
      </c>
      <c r="B530" s="572" t="s">
        <v>2169</v>
      </c>
      <c r="C530" s="572" t="s">
        <v>779</v>
      </c>
      <c r="D530" s="572" t="s">
        <v>2254</v>
      </c>
      <c r="E530" s="572" t="s">
        <v>2255</v>
      </c>
      <c r="F530" s="589"/>
      <c r="G530" s="589"/>
      <c r="H530" s="572"/>
      <c r="I530" s="572"/>
      <c r="J530" s="589">
        <v>5</v>
      </c>
      <c r="K530" s="589">
        <v>1000</v>
      </c>
      <c r="L530" s="572"/>
      <c r="M530" s="572">
        <v>200</v>
      </c>
      <c r="N530" s="589">
        <v>2</v>
      </c>
      <c r="O530" s="589">
        <v>400</v>
      </c>
      <c r="P530" s="577"/>
      <c r="Q530" s="590">
        <v>200</v>
      </c>
    </row>
    <row r="531" spans="1:17" ht="14.4" customHeight="1" x14ac:dyDescent="0.3">
      <c r="A531" s="571" t="s">
        <v>2132</v>
      </c>
      <c r="B531" s="572" t="s">
        <v>2169</v>
      </c>
      <c r="C531" s="572" t="s">
        <v>779</v>
      </c>
      <c r="D531" s="572" t="s">
        <v>2256</v>
      </c>
      <c r="E531" s="572" t="s">
        <v>2257</v>
      </c>
      <c r="F531" s="589"/>
      <c r="G531" s="589"/>
      <c r="H531" s="572"/>
      <c r="I531" s="572"/>
      <c r="J531" s="589">
        <v>9</v>
      </c>
      <c r="K531" s="589">
        <v>2169</v>
      </c>
      <c r="L531" s="572"/>
      <c r="M531" s="572">
        <v>241</v>
      </c>
      <c r="N531" s="589">
        <v>18</v>
      </c>
      <c r="O531" s="589">
        <v>4355</v>
      </c>
      <c r="P531" s="577"/>
      <c r="Q531" s="590">
        <v>241.94444444444446</v>
      </c>
    </row>
    <row r="532" spans="1:17" ht="14.4" customHeight="1" x14ac:dyDescent="0.3">
      <c r="A532" s="571" t="s">
        <v>2132</v>
      </c>
      <c r="B532" s="572" t="s">
        <v>2169</v>
      </c>
      <c r="C532" s="572" t="s">
        <v>779</v>
      </c>
      <c r="D532" s="572" t="s">
        <v>2258</v>
      </c>
      <c r="E532" s="572" t="s">
        <v>2259</v>
      </c>
      <c r="F532" s="589"/>
      <c r="G532" s="589"/>
      <c r="H532" s="572"/>
      <c r="I532" s="572"/>
      <c r="J532" s="589">
        <v>1</v>
      </c>
      <c r="K532" s="589">
        <v>3499</v>
      </c>
      <c r="L532" s="572"/>
      <c r="M532" s="572">
        <v>3499</v>
      </c>
      <c r="N532" s="589"/>
      <c r="O532" s="589"/>
      <c r="P532" s="577"/>
      <c r="Q532" s="590"/>
    </row>
    <row r="533" spans="1:17" ht="14.4" customHeight="1" x14ac:dyDescent="0.3">
      <c r="A533" s="571" t="s">
        <v>2132</v>
      </c>
      <c r="B533" s="572" t="s">
        <v>2169</v>
      </c>
      <c r="C533" s="572" t="s">
        <v>779</v>
      </c>
      <c r="D533" s="572" t="s">
        <v>2308</v>
      </c>
      <c r="E533" s="572" t="s">
        <v>2309</v>
      </c>
      <c r="F533" s="589"/>
      <c r="G533" s="589"/>
      <c r="H533" s="572"/>
      <c r="I533" s="572"/>
      <c r="J533" s="589"/>
      <c r="K533" s="589"/>
      <c r="L533" s="572"/>
      <c r="M533" s="572"/>
      <c r="N533" s="589">
        <v>3</v>
      </c>
      <c r="O533" s="589">
        <v>4979</v>
      </c>
      <c r="P533" s="577"/>
      <c r="Q533" s="590">
        <v>1659.6666666666667</v>
      </c>
    </row>
    <row r="534" spans="1:17" ht="14.4" customHeight="1" x14ac:dyDescent="0.3">
      <c r="A534" s="571" t="s">
        <v>2132</v>
      </c>
      <c r="B534" s="572" t="s">
        <v>2169</v>
      </c>
      <c r="C534" s="572" t="s">
        <v>779</v>
      </c>
      <c r="D534" s="572" t="s">
        <v>2318</v>
      </c>
      <c r="E534" s="572" t="s">
        <v>2319</v>
      </c>
      <c r="F534" s="589"/>
      <c r="G534" s="589"/>
      <c r="H534" s="572"/>
      <c r="I534" s="572"/>
      <c r="J534" s="589"/>
      <c r="K534" s="589"/>
      <c r="L534" s="572"/>
      <c r="M534" s="572"/>
      <c r="N534" s="589">
        <v>1</v>
      </c>
      <c r="O534" s="589">
        <v>487</v>
      </c>
      <c r="P534" s="577"/>
      <c r="Q534" s="590">
        <v>487</v>
      </c>
    </row>
    <row r="535" spans="1:17" ht="14.4" customHeight="1" x14ac:dyDescent="0.3">
      <c r="A535" s="571" t="s">
        <v>2132</v>
      </c>
      <c r="B535" s="572" t="s">
        <v>2169</v>
      </c>
      <c r="C535" s="572" t="s">
        <v>779</v>
      </c>
      <c r="D535" s="572" t="s">
        <v>2260</v>
      </c>
      <c r="E535" s="572" t="s">
        <v>2261</v>
      </c>
      <c r="F535" s="589"/>
      <c r="G535" s="589"/>
      <c r="H535" s="572"/>
      <c r="I535" s="572"/>
      <c r="J535" s="589"/>
      <c r="K535" s="589"/>
      <c r="L535" s="572"/>
      <c r="M535" s="572"/>
      <c r="N535" s="589">
        <v>1</v>
      </c>
      <c r="O535" s="589">
        <v>972</v>
      </c>
      <c r="P535" s="577"/>
      <c r="Q535" s="590">
        <v>972</v>
      </c>
    </row>
    <row r="536" spans="1:17" ht="14.4" customHeight="1" x14ac:dyDescent="0.3">
      <c r="A536" s="571" t="s">
        <v>2132</v>
      </c>
      <c r="B536" s="572" t="s">
        <v>2169</v>
      </c>
      <c r="C536" s="572" t="s">
        <v>779</v>
      </c>
      <c r="D536" s="572" t="s">
        <v>2262</v>
      </c>
      <c r="E536" s="572" t="s">
        <v>2263</v>
      </c>
      <c r="F536" s="589"/>
      <c r="G536" s="589"/>
      <c r="H536" s="572"/>
      <c r="I536" s="572"/>
      <c r="J536" s="589">
        <v>1</v>
      </c>
      <c r="K536" s="589">
        <v>851</v>
      </c>
      <c r="L536" s="572"/>
      <c r="M536" s="572">
        <v>851</v>
      </c>
      <c r="N536" s="589"/>
      <c r="O536" s="589"/>
      <c r="P536" s="577"/>
      <c r="Q536" s="590"/>
    </row>
    <row r="537" spans="1:17" ht="14.4" customHeight="1" x14ac:dyDescent="0.3">
      <c r="A537" s="571" t="s">
        <v>2132</v>
      </c>
      <c r="B537" s="572" t="s">
        <v>2169</v>
      </c>
      <c r="C537" s="572" t="s">
        <v>779</v>
      </c>
      <c r="D537" s="572" t="s">
        <v>2266</v>
      </c>
      <c r="E537" s="572" t="s">
        <v>2267</v>
      </c>
      <c r="F537" s="589"/>
      <c r="G537" s="589"/>
      <c r="H537" s="572"/>
      <c r="I537" s="572"/>
      <c r="J537" s="589">
        <v>1</v>
      </c>
      <c r="K537" s="589">
        <v>311</v>
      </c>
      <c r="L537" s="572"/>
      <c r="M537" s="572">
        <v>311</v>
      </c>
      <c r="N537" s="589">
        <v>1</v>
      </c>
      <c r="O537" s="589">
        <v>316</v>
      </c>
      <c r="P537" s="577"/>
      <c r="Q537" s="590">
        <v>316</v>
      </c>
    </row>
    <row r="538" spans="1:17" ht="14.4" customHeight="1" x14ac:dyDescent="0.3">
      <c r="A538" s="571" t="s">
        <v>2132</v>
      </c>
      <c r="B538" s="572" t="s">
        <v>2169</v>
      </c>
      <c r="C538" s="572" t="s">
        <v>779</v>
      </c>
      <c r="D538" s="572" t="s">
        <v>2270</v>
      </c>
      <c r="E538" s="572" t="s">
        <v>2271</v>
      </c>
      <c r="F538" s="589"/>
      <c r="G538" s="589"/>
      <c r="H538" s="572"/>
      <c r="I538" s="572"/>
      <c r="J538" s="589">
        <v>23</v>
      </c>
      <c r="K538" s="589">
        <v>18584</v>
      </c>
      <c r="L538" s="572"/>
      <c r="M538" s="572">
        <v>808</v>
      </c>
      <c r="N538" s="589">
        <v>24</v>
      </c>
      <c r="O538" s="589">
        <v>19472</v>
      </c>
      <c r="P538" s="577"/>
      <c r="Q538" s="590">
        <v>811.33333333333337</v>
      </c>
    </row>
    <row r="539" spans="1:17" ht="14.4" customHeight="1" x14ac:dyDescent="0.3">
      <c r="A539" s="571" t="s">
        <v>2132</v>
      </c>
      <c r="B539" s="572" t="s">
        <v>2169</v>
      </c>
      <c r="C539" s="572" t="s">
        <v>779</v>
      </c>
      <c r="D539" s="572" t="s">
        <v>2272</v>
      </c>
      <c r="E539" s="572" t="s">
        <v>2273</v>
      </c>
      <c r="F539" s="589"/>
      <c r="G539" s="589"/>
      <c r="H539" s="572"/>
      <c r="I539" s="572"/>
      <c r="J539" s="589">
        <v>29</v>
      </c>
      <c r="K539" s="589">
        <v>24766</v>
      </c>
      <c r="L539" s="572"/>
      <c r="M539" s="572">
        <v>854</v>
      </c>
      <c r="N539" s="589">
        <v>14</v>
      </c>
      <c r="O539" s="589">
        <v>12004</v>
      </c>
      <c r="P539" s="577"/>
      <c r="Q539" s="590">
        <v>857.42857142857144</v>
      </c>
    </row>
    <row r="540" spans="1:17" ht="14.4" customHeight="1" x14ac:dyDescent="0.3">
      <c r="A540" s="571" t="s">
        <v>2132</v>
      </c>
      <c r="B540" s="572" t="s">
        <v>2169</v>
      </c>
      <c r="C540" s="572" t="s">
        <v>779</v>
      </c>
      <c r="D540" s="572" t="s">
        <v>2310</v>
      </c>
      <c r="E540" s="572" t="s">
        <v>2311</v>
      </c>
      <c r="F540" s="589"/>
      <c r="G540" s="589"/>
      <c r="H540" s="572"/>
      <c r="I540" s="572"/>
      <c r="J540" s="589">
        <v>4</v>
      </c>
      <c r="K540" s="589">
        <v>4616</v>
      </c>
      <c r="L540" s="572"/>
      <c r="M540" s="572">
        <v>1154</v>
      </c>
      <c r="N540" s="589">
        <v>2</v>
      </c>
      <c r="O540" s="589">
        <v>2316</v>
      </c>
      <c r="P540" s="577"/>
      <c r="Q540" s="590">
        <v>1158</v>
      </c>
    </row>
    <row r="541" spans="1:17" ht="14.4" customHeight="1" x14ac:dyDescent="0.3">
      <c r="A541" s="571" t="s">
        <v>2132</v>
      </c>
      <c r="B541" s="572" t="s">
        <v>2169</v>
      </c>
      <c r="C541" s="572" t="s">
        <v>779</v>
      </c>
      <c r="D541" s="572" t="s">
        <v>2320</v>
      </c>
      <c r="E541" s="572" t="s">
        <v>2321</v>
      </c>
      <c r="F541" s="589"/>
      <c r="G541" s="589"/>
      <c r="H541" s="572"/>
      <c r="I541" s="572"/>
      <c r="J541" s="589"/>
      <c r="K541" s="589"/>
      <c r="L541" s="572"/>
      <c r="M541" s="572"/>
      <c r="N541" s="589">
        <v>1</v>
      </c>
      <c r="O541" s="589">
        <v>1801</v>
      </c>
      <c r="P541" s="577"/>
      <c r="Q541" s="590">
        <v>1801</v>
      </c>
    </row>
    <row r="542" spans="1:17" ht="14.4" customHeight="1" x14ac:dyDescent="0.3">
      <c r="A542" s="571" t="s">
        <v>2132</v>
      </c>
      <c r="B542" s="572" t="s">
        <v>2169</v>
      </c>
      <c r="C542" s="572" t="s">
        <v>779</v>
      </c>
      <c r="D542" s="572" t="s">
        <v>2312</v>
      </c>
      <c r="E542" s="572" t="s">
        <v>2313</v>
      </c>
      <c r="F542" s="589"/>
      <c r="G542" s="589"/>
      <c r="H542" s="572"/>
      <c r="I542" s="572"/>
      <c r="J542" s="589">
        <v>7</v>
      </c>
      <c r="K542" s="589">
        <v>448</v>
      </c>
      <c r="L542" s="572"/>
      <c r="M542" s="572">
        <v>64</v>
      </c>
      <c r="N542" s="589">
        <v>12</v>
      </c>
      <c r="O542" s="589">
        <v>776</v>
      </c>
      <c r="P542" s="577"/>
      <c r="Q542" s="590">
        <v>64.666666666666671</v>
      </c>
    </row>
    <row r="543" spans="1:17" ht="14.4" customHeight="1" x14ac:dyDescent="0.3">
      <c r="A543" s="571" t="s">
        <v>2132</v>
      </c>
      <c r="B543" s="572" t="s">
        <v>2169</v>
      </c>
      <c r="C543" s="572" t="s">
        <v>779</v>
      </c>
      <c r="D543" s="572" t="s">
        <v>2322</v>
      </c>
      <c r="E543" s="572" t="s">
        <v>2319</v>
      </c>
      <c r="F543" s="589"/>
      <c r="G543" s="589"/>
      <c r="H543" s="572"/>
      <c r="I543" s="572"/>
      <c r="J543" s="589">
        <v>3</v>
      </c>
      <c r="K543" s="589">
        <v>2634</v>
      </c>
      <c r="L543" s="572"/>
      <c r="M543" s="572">
        <v>878</v>
      </c>
      <c r="N543" s="589">
        <v>2</v>
      </c>
      <c r="O543" s="589">
        <v>1756</v>
      </c>
      <c r="P543" s="577"/>
      <c r="Q543" s="590">
        <v>878</v>
      </c>
    </row>
    <row r="544" spans="1:17" ht="14.4" customHeight="1" x14ac:dyDescent="0.3">
      <c r="A544" s="571" t="s">
        <v>2132</v>
      </c>
      <c r="B544" s="572" t="s">
        <v>2169</v>
      </c>
      <c r="C544" s="572" t="s">
        <v>779</v>
      </c>
      <c r="D544" s="572" t="s">
        <v>2314</v>
      </c>
      <c r="E544" s="572" t="s">
        <v>2315</v>
      </c>
      <c r="F544" s="589"/>
      <c r="G544" s="589"/>
      <c r="H544" s="572"/>
      <c r="I544" s="572"/>
      <c r="J544" s="589">
        <v>1</v>
      </c>
      <c r="K544" s="589">
        <v>74</v>
      </c>
      <c r="L544" s="572"/>
      <c r="M544" s="572">
        <v>74</v>
      </c>
      <c r="N544" s="589"/>
      <c r="O544" s="589"/>
      <c r="P544" s="577"/>
      <c r="Q544" s="590"/>
    </row>
    <row r="545" spans="1:17" ht="14.4" customHeight="1" x14ac:dyDescent="0.3">
      <c r="A545" s="571" t="s">
        <v>2132</v>
      </c>
      <c r="B545" s="572" t="s">
        <v>2169</v>
      </c>
      <c r="C545" s="572" t="s">
        <v>779</v>
      </c>
      <c r="D545" s="572" t="s">
        <v>2278</v>
      </c>
      <c r="E545" s="572" t="s">
        <v>2279</v>
      </c>
      <c r="F545" s="589"/>
      <c r="G545" s="589"/>
      <c r="H545" s="572"/>
      <c r="I545" s="572"/>
      <c r="J545" s="589">
        <v>1</v>
      </c>
      <c r="K545" s="589">
        <v>1017</v>
      </c>
      <c r="L545" s="572"/>
      <c r="M545" s="572">
        <v>1017</v>
      </c>
      <c r="N545" s="589"/>
      <c r="O545" s="589"/>
      <c r="P545" s="577"/>
      <c r="Q545" s="590"/>
    </row>
    <row r="546" spans="1:17" ht="14.4" customHeight="1" x14ac:dyDescent="0.3">
      <c r="A546" s="571" t="s">
        <v>2132</v>
      </c>
      <c r="B546" s="572" t="s">
        <v>2169</v>
      </c>
      <c r="C546" s="572" t="s">
        <v>779</v>
      </c>
      <c r="D546" s="572" t="s">
        <v>2359</v>
      </c>
      <c r="E546" s="572" t="s">
        <v>2360</v>
      </c>
      <c r="F546" s="589"/>
      <c r="G546" s="589"/>
      <c r="H546" s="572"/>
      <c r="I546" s="572"/>
      <c r="J546" s="589"/>
      <c r="K546" s="589"/>
      <c r="L546" s="572"/>
      <c r="M546" s="572"/>
      <c r="N546" s="589">
        <v>1</v>
      </c>
      <c r="O546" s="589">
        <v>107</v>
      </c>
      <c r="P546" s="577"/>
      <c r="Q546" s="590">
        <v>107</v>
      </c>
    </row>
    <row r="547" spans="1:17" ht="14.4" customHeight="1" x14ac:dyDescent="0.3">
      <c r="A547" s="571" t="s">
        <v>2132</v>
      </c>
      <c r="B547" s="572" t="s">
        <v>2169</v>
      </c>
      <c r="C547" s="572" t="s">
        <v>778</v>
      </c>
      <c r="D547" s="572" t="s">
        <v>2361</v>
      </c>
      <c r="E547" s="572" t="s">
        <v>2362</v>
      </c>
      <c r="F547" s="589">
        <v>3</v>
      </c>
      <c r="G547" s="589">
        <v>318</v>
      </c>
      <c r="H547" s="572">
        <v>1</v>
      </c>
      <c r="I547" s="572">
        <v>106</v>
      </c>
      <c r="J547" s="589"/>
      <c r="K547" s="589"/>
      <c r="L547" s="572"/>
      <c r="M547" s="572"/>
      <c r="N547" s="589"/>
      <c r="O547" s="589"/>
      <c r="P547" s="577"/>
      <c r="Q547" s="590"/>
    </row>
    <row r="548" spans="1:17" ht="14.4" customHeight="1" x14ac:dyDescent="0.3">
      <c r="A548" s="571" t="s">
        <v>2132</v>
      </c>
      <c r="B548" s="572" t="s">
        <v>2169</v>
      </c>
      <c r="C548" s="572" t="s">
        <v>778</v>
      </c>
      <c r="D548" s="572" t="s">
        <v>2172</v>
      </c>
      <c r="E548" s="572" t="s">
        <v>2173</v>
      </c>
      <c r="F548" s="589"/>
      <c r="G548" s="589"/>
      <c r="H548" s="572"/>
      <c r="I548" s="572"/>
      <c r="J548" s="589">
        <v>6</v>
      </c>
      <c r="K548" s="589">
        <v>480</v>
      </c>
      <c r="L548" s="572"/>
      <c r="M548" s="572">
        <v>80</v>
      </c>
      <c r="N548" s="589"/>
      <c r="O548" s="589"/>
      <c r="P548" s="577"/>
      <c r="Q548" s="590"/>
    </row>
    <row r="549" spans="1:17" ht="14.4" customHeight="1" x14ac:dyDescent="0.3">
      <c r="A549" s="571" t="s">
        <v>2132</v>
      </c>
      <c r="B549" s="572" t="s">
        <v>2169</v>
      </c>
      <c r="C549" s="572" t="s">
        <v>778</v>
      </c>
      <c r="D549" s="572" t="s">
        <v>2174</v>
      </c>
      <c r="E549" s="572" t="s">
        <v>2175</v>
      </c>
      <c r="F549" s="589">
        <v>73</v>
      </c>
      <c r="G549" s="589">
        <v>9563</v>
      </c>
      <c r="H549" s="572">
        <v>1</v>
      </c>
      <c r="I549" s="572">
        <v>131</v>
      </c>
      <c r="J549" s="589">
        <v>140</v>
      </c>
      <c r="K549" s="589">
        <v>14420</v>
      </c>
      <c r="L549" s="572">
        <v>1.507895012025515</v>
      </c>
      <c r="M549" s="572">
        <v>103</v>
      </c>
      <c r="N549" s="589">
        <v>200</v>
      </c>
      <c r="O549" s="589">
        <v>20726</v>
      </c>
      <c r="P549" s="577">
        <v>2.1673115131234968</v>
      </c>
      <c r="Q549" s="590">
        <v>103.63</v>
      </c>
    </row>
    <row r="550" spans="1:17" ht="14.4" customHeight="1" x14ac:dyDescent="0.3">
      <c r="A550" s="571" t="s">
        <v>2132</v>
      </c>
      <c r="B550" s="572" t="s">
        <v>2169</v>
      </c>
      <c r="C550" s="572" t="s">
        <v>778</v>
      </c>
      <c r="D550" s="572" t="s">
        <v>2176</v>
      </c>
      <c r="E550" s="572" t="s">
        <v>2177</v>
      </c>
      <c r="F550" s="589">
        <v>83</v>
      </c>
      <c r="G550" s="589">
        <v>2822</v>
      </c>
      <c r="H550" s="572">
        <v>1</v>
      </c>
      <c r="I550" s="572">
        <v>34</v>
      </c>
      <c r="J550" s="589">
        <v>165</v>
      </c>
      <c r="K550" s="589">
        <v>5610</v>
      </c>
      <c r="L550" s="572">
        <v>1.9879518072289157</v>
      </c>
      <c r="M550" s="572">
        <v>34</v>
      </c>
      <c r="N550" s="589">
        <v>257</v>
      </c>
      <c r="O550" s="589">
        <v>8909</v>
      </c>
      <c r="P550" s="577">
        <v>3.1569808646350106</v>
      </c>
      <c r="Q550" s="590">
        <v>34.665369649805449</v>
      </c>
    </row>
    <row r="551" spans="1:17" ht="14.4" customHeight="1" x14ac:dyDescent="0.3">
      <c r="A551" s="571" t="s">
        <v>2132</v>
      </c>
      <c r="B551" s="572" t="s">
        <v>2169</v>
      </c>
      <c r="C551" s="572" t="s">
        <v>778</v>
      </c>
      <c r="D551" s="572" t="s">
        <v>2180</v>
      </c>
      <c r="E551" s="572" t="s">
        <v>2181</v>
      </c>
      <c r="F551" s="589"/>
      <c r="G551" s="589"/>
      <c r="H551" s="572"/>
      <c r="I551" s="572"/>
      <c r="J551" s="589">
        <v>1</v>
      </c>
      <c r="K551" s="589">
        <v>5</v>
      </c>
      <c r="L551" s="572"/>
      <c r="M551" s="572">
        <v>5</v>
      </c>
      <c r="N551" s="589"/>
      <c r="O551" s="589"/>
      <c r="P551" s="577"/>
      <c r="Q551" s="590"/>
    </row>
    <row r="552" spans="1:17" ht="14.4" customHeight="1" x14ac:dyDescent="0.3">
      <c r="A552" s="571" t="s">
        <v>2132</v>
      </c>
      <c r="B552" s="572" t="s">
        <v>2169</v>
      </c>
      <c r="C552" s="572" t="s">
        <v>778</v>
      </c>
      <c r="D552" s="572" t="s">
        <v>2182</v>
      </c>
      <c r="E552" s="572" t="s">
        <v>2183</v>
      </c>
      <c r="F552" s="589">
        <v>1</v>
      </c>
      <c r="G552" s="589">
        <v>637</v>
      </c>
      <c r="H552" s="572">
        <v>1</v>
      </c>
      <c r="I552" s="572">
        <v>637</v>
      </c>
      <c r="J552" s="589">
        <v>0</v>
      </c>
      <c r="K552" s="589">
        <v>0</v>
      </c>
      <c r="L552" s="572">
        <v>0</v>
      </c>
      <c r="M552" s="572"/>
      <c r="N552" s="589"/>
      <c r="O552" s="589"/>
      <c r="P552" s="577"/>
      <c r="Q552" s="590"/>
    </row>
    <row r="553" spans="1:17" ht="14.4" customHeight="1" x14ac:dyDescent="0.3">
      <c r="A553" s="571" t="s">
        <v>2132</v>
      </c>
      <c r="B553" s="572" t="s">
        <v>2169</v>
      </c>
      <c r="C553" s="572" t="s">
        <v>778</v>
      </c>
      <c r="D553" s="572" t="s">
        <v>2184</v>
      </c>
      <c r="E553" s="572" t="s">
        <v>2185</v>
      </c>
      <c r="F553" s="589">
        <v>2</v>
      </c>
      <c r="G553" s="589">
        <v>310</v>
      </c>
      <c r="H553" s="572">
        <v>1</v>
      </c>
      <c r="I553" s="572">
        <v>155</v>
      </c>
      <c r="J553" s="589">
        <v>1</v>
      </c>
      <c r="K553" s="589">
        <v>156</v>
      </c>
      <c r="L553" s="572">
        <v>0.50322580645161286</v>
      </c>
      <c r="M553" s="572">
        <v>156</v>
      </c>
      <c r="N553" s="589"/>
      <c r="O553" s="589"/>
      <c r="P553" s="577"/>
      <c r="Q553" s="590"/>
    </row>
    <row r="554" spans="1:17" ht="14.4" customHeight="1" x14ac:dyDescent="0.3">
      <c r="A554" s="571" t="s">
        <v>2132</v>
      </c>
      <c r="B554" s="572" t="s">
        <v>2169</v>
      </c>
      <c r="C554" s="572" t="s">
        <v>778</v>
      </c>
      <c r="D554" s="572" t="s">
        <v>2286</v>
      </c>
      <c r="E554" s="572" t="s">
        <v>2175</v>
      </c>
      <c r="F554" s="589"/>
      <c r="G554" s="589"/>
      <c r="H554" s="572"/>
      <c r="I554" s="572"/>
      <c r="J554" s="589"/>
      <c r="K554" s="589"/>
      <c r="L554" s="572"/>
      <c r="M554" s="572"/>
      <c r="N554" s="589">
        <v>1</v>
      </c>
      <c r="O554" s="589">
        <v>194</v>
      </c>
      <c r="P554" s="577"/>
      <c r="Q554" s="590">
        <v>194</v>
      </c>
    </row>
    <row r="555" spans="1:17" ht="14.4" customHeight="1" x14ac:dyDescent="0.3">
      <c r="A555" s="571" t="s">
        <v>2132</v>
      </c>
      <c r="B555" s="572" t="s">
        <v>2169</v>
      </c>
      <c r="C555" s="572" t="s">
        <v>778</v>
      </c>
      <c r="D555" s="572" t="s">
        <v>2363</v>
      </c>
      <c r="E555" s="572" t="s">
        <v>2364</v>
      </c>
      <c r="F555" s="589"/>
      <c r="G555" s="589"/>
      <c r="H555" s="572"/>
      <c r="I555" s="572"/>
      <c r="J555" s="589">
        <v>1</v>
      </c>
      <c r="K555" s="589">
        <v>124</v>
      </c>
      <c r="L555" s="572"/>
      <c r="M555" s="572">
        <v>124</v>
      </c>
      <c r="N555" s="589"/>
      <c r="O555" s="589"/>
      <c r="P555" s="577"/>
      <c r="Q555" s="590"/>
    </row>
    <row r="556" spans="1:17" ht="14.4" customHeight="1" x14ac:dyDescent="0.3">
      <c r="A556" s="571" t="s">
        <v>2132</v>
      </c>
      <c r="B556" s="572" t="s">
        <v>2169</v>
      </c>
      <c r="C556" s="572" t="s">
        <v>778</v>
      </c>
      <c r="D556" s="572" t="s">
        <v>2186</v>
      </c>
      <c r="E556" s="572" t="s">
        <v>2187</v>
      </c>
      <c r="F556" s="589">
        <v>2</v>
      </c>
      <c r="G556" s="589">
        <v>182</v>
      </c>
      <c r="H556" s="572">
        <v>1</v>
      </c>
      <c r="I556" s="572">
        <v>91</v>
      </c>
      <c r="J556" s="589"/>
      <c r="K556" s="589"/>
      <c r="L556" s="572"/>
      <c r="M556" s="572"/>
      <c r="N556" s="589"/>
      <c r="O556" s="589"/>
      <c r="P556" s="577"/>
      <c r="Q556" s="590"/>
    </row>
    <row r="557" spans="1:17" ht="14.4" customHeight="1" x14ac:dyDescent="0.3">
      <c r="A557" s="571" t="s">
        <v>2132</v>
      </c>
      <c r="B557" s="572" t="s">
        <v>2169</v>
      </c>
      <c r="C557" s="572" t="s">
        <v>778</v>
      </c>
      <c r="D557" s="572" t="s">
        <v>2188</v>
      </c>
      <c r="E557" s="572" t="s">
        <v>2189</v>
      </c>
      <c r="F557" s="589">
        <v>128</v>
      </c>
      <c r="G557" s="589">
        <v>42496</v>
      </c>
      <c r="H557" s="572">
        <v>1</v>
      </c>
      <c r="I557" s="572">
        <v>332</v>
      </c>
      <c r="J557" s="589">
        <v>137</v>
      </c>
      <c r="K557" s="589">
        <v>31784</v>
      </c>
      <c r="L557" s="572">
        <v>0.74792921686746983</v>
      </c>
      <c r="M557" s="572">
        <v>232</v>
      </c>
      <c r="N557" s="589">
        <v>144</v>
      </c>
      <c r="O557" s="589">
        <v>33610</v>
      </c>
      <c r="P557" s="577">
        <v>0.79089796686746983</v>
      </c>
      <c r="Q557" s="590">
        <v>233.40277777777777</v>
      </c>
    </row>
    <row r="558" spans="1:17" ht="14.4" customHeight="1" x14ac:dyDescent="0.3">
      <c r="A558" s="571" t="s">
        <v>2132</v>
      </c>
      <c r="B558" s="572" t="s">
        <v>2169</v>
      </c>
      <c r="C558" s="572" t="s">
        <v>778</v>
      </c>
      <c r="D558" s="572" t="s">
        <v>2190</v>
      </c>
      <c r="E558" s="572" t="s">
        <v>2191</v>
      </c>
      <c r="F558" s="589">
        <v>308</v>
      </c>
      <c r="G558" s="589">
        <v>51436</v>
      </c>
      <c r="H558" s="572">
        <v>1</v>
      </c>
      <c r="I558" s="572">
        <v>167</v>
      </c>
      <c r="J558" s="589">
        <v>366</v>
      </c>
      <c r="K558" s="589">
        <v>42456</v>
      </c>
      <c r="L558" s="572">
        <v>0.82541410685123262</v>
      </c>
      <c r="M558" s="572">
        <v>116</v>
      </c>
      <c r="N558" s="589">
        <v>366</v>
      </c>
      <c r="O558" s="589">
        <v>42950</v>
      </c>
      <c r="P558" s="577">
        <v>0.83501827513803561</v>
      </c>
      <c r="Q558" s="590">
        <v>117.34972677595628</v>
      </c>
    </row>
    <row r="559" spans="1:17" ht="14.4" customHeight="1" x14ac:dyDescent="0.3">
      <c r="A559" s="571" t="s">
        <v>2132</v>
      </c>
      <c r="B559" s="572" t="s">
        <v>2169</v>
      </c>
      <c r="C559" s="572" t="s">
        <v>778</v>
      </c>
      <c r="D559" s="572" t="s">
        <v>2192</v>
      </c>
      <c r="E559" s="572" t="s">
        <v>2193</v>
      </c>
      <c r="F559" s="589">
        <v>2</v>
      </c>
      <c r="G559" s="589">
        <v>1050</v>
      </c>
      <c r="H559" s="572">
        <v>1</v>
      </c>
      <c r="I559" s="572">
        <v>525</v>
      </c>
      <c r="J559" s="589">
        <v>4</v>
      </c>
      <c r="K559" s="589">
        <v>2108</v>
      </c>
      <c r="L559" s="572">
        <v>2.0076190476190474</v>
      </c>
      <c r="M559" s="572">
        <v>527</v>
      </c>
      <c r="N559" s="589">
        <v>1</v>
      </c>
      <c r="O559" s="589">
        <v>531</v>
      </c>
      <c r="P559" s="577">
        <v>0.50571428571428567</v>
      </c>
      <c r="Q559" s="590">
        <v>531</v>
      </c>
    </row>
    <row r="560" spans="1:17" ht="14.4" customHeight="1" x14ac:dyDescent="0.3">
      <c r="A560" s="571" t="s">
        <v>2132</v>
      </c>
      <c r="B560" s="572" t="s">
        <v>2169</v>
      </c>
      <c r="C560" s="572" t="s">
        <v>778</v>
      </c>
      <c r="D560" s="572" t="s">
        <v>2194</v>
      </c>
      <c r="E560" s="572" t="s">
        <v>2195</v>
      </c>
      <c r="F560" s="589"/>
      <c r="G560" s="589"/>
      <c r="H560" s="572"/>
      <c r="I560" s="572"/>
      <c r="J560" s="589"/>
      <c r="K560" s="589"/>
      <c r="L560" s="572"/>
      <c r="M560" s="572"/>
      <c r="N560" s="589">
        <v>3</v>
      </c>
      <c r="O560" s="589">
        <v>4473</v>
      </c>
      <c r="P560" s="577"/>
      <c r="Q560" s="590">
        <v>1491</v>
      </c>
    </row>
    <row r="561" spans="1:17" ht="14.4" customHeight="1" x14ac:dyDescent="0.3">
      <c r="A561" s="571" t="s">
        <v>2132</v>
      </c>
      <c r="B561" s="572" t="s">
        <v>2169</v>
      </c>
      <c r="C561" s="572" t="s">
        <v>778</v>
      </c>
      <c r="D561" s="572" t="s">
        <v>2196</v>
      </c>
      <c r="E561" s="572" t="s">
        <v>2197</v>
      </c>
      <c r="F561" s="589">
        <v>12</v>
      </c>
      <c r="G561" s="589">
        <v>5748</v>
      </c>
      <c r="H561" s="572">
        <v>1</v>
      </c>
      <c r="I561" s="572">
        <v>479</v>
      </c>
      <c r="J561" s="589">
        <v>20</v>
      </c>
      <c r="K561" s="589">
        <v>9620</v>
      </c>
      <c r="L561" s="572">
        <v>1.6736256089074462</v>
      </c>
      <c r="M561" s="572">
        <v>481</v>
      </c>
      <c r="N561" s="589">
        <v>5</v>
      </c>
      <c r="O561" s="589">
        <v>2421</v>
      </c>
      <c r="P561" s="577">
        <v>0.4211899791231733</v>
      </c>
      <c r="Q561" s="590">
        <v>484.2</v>
      </c>
    </row>
    <row r="562" spans="1:17" ht="14.4" customHeight="1" x14ac:dyDescent="0.3">
      <c r="A562" s="571" t="s">
        <v>2132</v>
      </c>
      <c r="B562" s="572" t="s">
        <v>2169</v>
      </c>
      <c r="C562" s="572" t="s">
        <v>778</v>
      </c>
      <c r="D562" s="572" t="s">
        <v>2198</v>
      </c>
      <c r="E562" s="572" t="s">
        <v>2199</v>
      </c>
      <c r="F562" s="589">
        <v>9</v>
      </c>
      <c r="G562" s="589">
        <v>5904</v>
      </c>
      <c r="H562" s="572">
        <v>1</v>
      </c>
      <c r="I562" s="572">
        <v>656</v>
      </c>
      <c r="J562" s="589">
        <v>12</v>
      </c>
      <c r="K562" s="589">
        <v>7908</v>
      </c>
      <c r="L562" s="572">
        <v>1.339430894308943</v>
      </c>
      <c r="M562" s="572">
        <v>659</v>
      </c>
      <c r="N562" s="589">
        <v>13</v>
      </c>
      <c r="O562" s="589">
        <v>8587</v>
      </c>
      <c r="P562" s="577">
        <v>1.4544376693766938</v>
      </c>
      <c r="Q562" s="590">
        <v>660.53846153846155</v>
      </c>
    </row>
    <row r="563" spans="1:17" ht="14.4" customHeight="1" x14ac:dyDescent="0.3">
      <c r="A563" s="571" t="s">
        <v>2132</v>
      </c>
      <c r="B563" s="572" t="s">
        <v>2169</v>
      </c>
      <c r="C563" s="572" t="s">
        <v>778</v>
      </c>
      <c r="D563" s="572" t="s">
        <v>2200</v>
      </c>
      <c r="E563" s="572" t="s">
        <v>2201</v>
      </c>
      <c r="F563" s="589">
        <v>13</v>
      </c>
      <c r="G563" s="589">
        <v>12961</v>
      </c>
      <c r="H563" s="572">
        <v>1</v>
      </c>
      <c r="I563" s="572">
        <v>997</v>
      </c>
      <c r="J563" s="589">
        <v>25</v>
      </c>
      <c r="K563" s="589">
        <v>25025</v>
      </c>
      <c r="L563" s="572">
        <v>1.9307923771313942</v>
      </c>
      <c r="M563" s="572">
        <v>1001</v>
      </c>
      <c r="N563" s="589">
        <v>6</v>
      </c>
      <c r="O563" s="589">
        <v>6054</v>
      </c>
      <c r="P563" s="577">
        <v>0.46709358845768073</v>
      </c>
      <c r="Q563" s="590">
        <v>1009</v>
      </c>
    </row>
    <row r="564" spans="1:17" ht="14.4" customHeight="1" x14ac:dyDescent="0.3">
      <c r="A564" s="571" t="s">
        <v>2132</v>
      </c>
      <c r="B564" s="572" t="s">
        <v>2169</v>
      </c>
      <c r="C564" s="572" t="s">
        <v>778</v>
      </c>
      <c r="D564" s="572" t="s">
        <v>2287</v>
      </c>
      <c r="E564" s="572" t="s">
        <v>2288</v>
      </c>
      <c r="F564" s="589">
        <v>1</v>
      </c>
      <c r="G564" s="589">
        <v>1993</v>
      </c>
      <c r="H564" s="572">
        <v>1</v>
      </c>
      <c r="I564" s="572">
        <v>1993</v>
      </c>
      <c r="J564" s="589">
        <v>4</v>
      </c>
      <c r="K564" s="589">
        <v>8000</v>
      </c>
      <c r="L564" s="572">
        <v>4.0140491721023581</v>
      </c>
      <c r="M564" s="572">
        <v>2000</v>
      </c>
      <c r="N564" s="589">
        <v>1</v>
      </c>
      <c r="O564" s="589">
        <v>2012</v>
      </c>
      <c r="P564" s="577">
        <v>1.0095333667837432</v>
      </c>
      <c r="Q564" s="590">
        <v>2012</v>
      </c>
    </row>
    <row r="565" spans="1:17" ht="14.4" customHeight="1" x14ac:dyDescent="0.3">
      <c r="A565" s="571" t="s">
        <v>2132</v>
      </c>
      <c r="B565" s="572" t="s">
        <v>2169</v>
      </c>
      <c r="C565" s="572" t="s">
        <v>778</v>
      </c>
      <c r="D565" s="572" t="s">
        <v>2202</v>
      </c>
      <c r="E565" s="572" t="s">
        <v>2203</v>
      </c>
      <c r="F565" s="589">
        <v>1</v>
      </c>
      <c r="G565" s="589">
        <v>1204</v>
      </c>
      <c r="H565" s="572">
        <v>1</v>
      </c>
      <c r="I565" s="572">
        <v>1204</v>
      </c>
      <c r="J565" s="589">
        <v>1</v>
      </c>
      <c r="K565" s="589">
        <v>1213</v>
      </c>
      <c r="L565" s="572">
        <v>1.0074750830564785</v>
      </c>
      <c r="M565" s="572">
        <v>1213</v>
      </c>
      <c r="N565" s="589">
        <v>3</v>
      </c>
      <c r="O565" s="589">
        <v>3671</v>
      </c>
      <c r="P565" s="577">
        <v>3.0490033222591362</v>
      </c>
      <c r="Q565" s="590">
        <v>1223.6666666666667</v>
      </c>
    </row>
    <row r="566" spans="1:17" ht="14.4" customHeight="1" x14ac:dyDescent="0.3">
      <c r="A566" s="571" t="s">
        <v>2132</v>
      </c>
      <c r="B566" s="572" t="s">
        <v>2169</v>
      </c>
      <c r="C566" s="572" t="s">
        <v>778</v>
      </c>
      <c r="D566" s="572" t="s">
        <v>2204</v>
      </c>
      <c r="E566" s="572" t="s">
        <v>2205</v>
      </c>
      <c r="F566" s="589">
        <v>2</v>
      </c>
      <c r="G566" s="589">
        <v>1852</v>
      </c>
      <c r="H566" s="572">
        <v>1</v>
      </c>
      <c r="I566" s="572">
        <v>926</v>
      </c>
      <c r="J566" s="589">
        <v>2</v>
      </c>
      <c r="K566" s="589">
        <v>1864</v>
      </c>
      <c r="L566" s="572">
        <v>1.0064794816414686</v>
      </c>
      <c r="M566" s="572">
        <v>932</v>
      </c>
      <c r="N566" s="589">
        <v>2</v>
      </c>
      <c r="O566" s="589">
        <v>1884</v>
      </c>
      <c r="P566" s="577">
        <v>1.0172786177105833</v>
      </c>
      <c r="Q566" s="590">
        <v>942</v>
      </c>
    </row>
    <row r="567" spans="1:17" ht="14.4" customHeight="1" x14ac:dyDescent="0.3">
      <c r="A567" s="571" t="s">
        <v>2132</v>
      </c>
      <c r="B567" s="572" t="s">
        <v>2169</v>
      </c>
      <c r="C567" s="572" t="s">
        <v>778</v>
      </c>
      <c r="D567" s="572" t="s">
        <v>2355</v>
      </c>
      <c r="E567" s="572" t="s">
        <v>2356</v>
      </c>
      <c r="F567" s="589"/>
      <c r="G567" s="589"/>
      <c r="H567" s="572"/>
      <c r="I567" s="572"/>
      <c r="J567" s="589">
        <v>1</v>
      </c>
      <c r="K567" s="589">
        <v>814</v>
      </c>
      <c r="L567" s="572"/>
      <c r="M567" s="572">
        <v>814</v>
      </c>
      <c r="N567" s="589"/>
      <c r="O567" s="589"/>
      <c r="P567" s="577"/>
      <c r="Q567" s="590"/>
    </row>
    <row r="568" spans="1:17" ht="14.4" customHeight="1" x14ac:dyDescent="0.3">
      <c r="A568" s="571" t="s">
        <v>2132</v>
      </c>
      <c r="B568" s="572" t="s">
        <v>2169</v>
      </c>
      <c r="C568" s="572" t="s">
        <v>778</v>
      </c>
      <c r="D568" s="572" t="s">
        <v>2329</v>
      </c>
      <c r="E568" s="572" t="s">
        <v>2330</v>
      </c>
      <c r="F568" s="589"/>
      <c r="G568" s="589"/>
      <c r="H568" s="572"/>
      <c r="I568" s="572"/>
      <c r="J568" s="589">
        <v>2</v>
      </c>
      <c r="K568" s="589">
        <v>3250</v>
      </c>
      <c r="L568" s="572"/>
      <c r="M568" s="572">
        <v>1625</v>
      </c>
      <c r="N568" s="589">
        <v>1</v>
      </c>
      <c r="O568" s="589">
        <v>1634</v>
      </c>
      <c r="P568" s="577"/>
      <c r="Q568" s="590">
        <v>1634</v>
      </c>
    </row>
    <row r="569" spans="1:17" ht="14.4" customHeight="1" x14ac:dyDescent="0.3">
      <c r="A569" s="571" t="s">
        <v>2132</v>
      </c>
      <c r="B569" s="572" t="s">
        <v>2169</v>
      </c>
      <c r="C569" s="572" t="s">
        <v>778</v>
      </c>
      <c r="D569" s="572" t="s">
        <v>2206</v>
      </c>
      <c r="E569" s="572" t="s">
        <v>2207</v>
      </c>
      <c r="F569" s="589">
        <v>1</v>
      </c>
      <c r="G569" s="589">
        <v>1316</v>
      </c>
      <c r="H569" s="572">
        <v>1</v>
      </c>
      <c r="I569" s="572">
        <v>1316</v>
      </c>
      <c r="J569" s="589">
        <v>1</v>
      </c>
      <c r="K569" s="589">
        <v>1323</v>
      </c>
      <c r="L569" s="572">
        <v>1.0053191489361701</v>
      </c>
      <c r="M569" s="572">
        <v>1323</v>
      </c>
      <c r="N569" s="589"/>
      <c r="O569" s="589"/>
      <c r="P569" s="577"/>
      <c r="Q569" s="590"/>
    </row>
    <row r="570" spans="1:17" ht="14.4" customHeight="1" x14ac:dyDescent="0.3">
      <c r="A570" s="571" t="s">
        <v>2132</v>
      </c>
      <c r="B570" s="572" t="s">
        <v>2169</v>
      </c>
      <c r="C570" s="572" t="s">
        <v>778</v>
      </c>
      <c r="D570" s="572" t="s">
        <v>2331</v>
      </c>
      <c r="E570" s="572" t="s">
        <v>2332</v>
      </c>
      <c r="F570" s="589"/>
      <c r="G570" s="589"/>
      <c r="H570" s="572"/>
      <c r="I570" s="572"/>
      <c r="J570" s="589">
        <v>2</v>
      </c>
      <c r="K570" s="589">
        <v>2998</v>
      </c>
      <c r="L570" s="572"/>
      <c r="M570" s="572">
        <v>1499</v>
      </c>
      <c r="N570" s="589">
        <v>2</v>
      </c>
      <c r="O570" s="589">
        <v>2998</v>
      </c>
      <c r="P570" s="577"/>
      <c r="Q570" s="590">
        <v>1499</v>
      </c>
    </row>
    <row r="571" spans="1:17" ht="14.4" customHeight="1" x14ac:dyDescent="0.3">
      <c r="A571" s="571" t="s">
        <v>2132</v>
      </c>
      <c r="B571" s="572" t="s">
        <v>2169</v>
      </c>
      <c r="C571" s="572" t="s">
        <v>778</v>
      </c>
      <c r="D571" s="572" t="s">
        <v>2365</v>
      </c>
      <c r="E571" s="572" t="s">
        <v>2366</v>
      </c>
      <c r="F571" s="589">
        <v>2</v>
      </c>
      <c r="G571" s="589">
        <v>3514</v>
      </c>
      <c r="H571" s="572">
        <v>1</v>
      </c>
      <c r="I571" s="572">
        <v>1757</v>
      </c>
      <c r="J571" s="589"/>
      <c r="K571" s="589"/>
      <c r="L571" s="572"/>
      <c r="M571" s="572"/>
      <c r="N571" s="589"/>
      <c r="O571" s="589"/>
      <c r="P571" s="577"/>
      <c r="Q571" s="590"/>
    </row>
    <row r="572" spans="1:17" ht="14.4" customHeight="1" x14ac:dyDescent="0.3">
      <c r="A572" s="571" t="s">
        <v>2132</v>
      </c>
      <c r="B572" s="572" t="s">
        <v>2169</v>
      </c>
      <c r="C572" s="572" t="s">
        <v>778</v>
      </c>
      <c r="D572" s="572" t="s">
        <v>2367</v>
      </c>
      <c r="E572" s="572" t="s">
        <v>2368</v>
      </c>
      <c r="F572" s="589"/>
      <c r="G572" s="589"/>
      <c r="H572" s="572"/>
      <c r="I572" s="572"/>
      <c r="J572" s="589"/>
      <c r="K572" s="589"/>
      <c r="L572" s="572"/>
      <c r="M572" s="572"/>
      <c r="N572" s="589">
        <v>1</v>
      </c>
      <c r="O572" s="589">
        <v>2007</v>
      </c>
      <c r="P572" s="577"/>
      <c r="Q572" s="590">
        <v>2007</v>
      </c>
    </row>
    <row r="573" spans="1:17" ht="14.4" customHeight="1" x14ac:dyDescent="0.3">
      <c r="A573" s="571" t="s">
        <v>2132</v>
      </c>
      <c r="B573" s="572" t="s">
        <v>2169</v>
      </c>
      <c r="C573" s="572" t="s">
        <v>778</v>
      </c>
      <c r="D573" s="572" t="s">
        <v>2335</v>
      </c>
      <c r="E573" s="572" t="s">
        <v>2336</v>
      </c>
      <c r="F573" s="589">
        <v>1</v>
      </c>
      <c r="G573" s="589">
        <v>2189</v>
      </c>
      <c r="H573" s="572">
        <v>1</v>
      </c>
      <c r="I573" s="572">
        <v>2189</v>
      </c>
      <c r="J573" s="589"/>
      <c r="K573" s="589"/>
      <c r="L573" s="572"/>
      <c r="M573" s="572"/>
      <c r="N573" s="589"/>
      <c r="O573" s="589"/>
      <c r="P573" s="577"/>
      <c r="Q573" s="590"/>
    </row>
    <row r="574" spans="1:17" ht="14.4" customHeight="1" x14ac:dyDescent="0.3">
      <c r="A574" s="571" t="s">
        <v>2132</v>
      </c>
      <c r="B574" s="572" t="s">
        <v>2169</v>
      </c>
      <c r="C574" s="572" t="s">
        <v>778</v>
      </c>
      <c r="D574" s="572" t="s">
        <v>2337</v>
      </c>
      <c r="E574" s="572" t="s">
        <v>2338</v>
      </c>
      <c r="F574" s="589">
        <v>1</v>
      </c>
      <c r="G574" s="589">
        <v>181</v>
      </c>
      <c r="H574" s="572">
        <v>1</v>
      </c>
      <c r="I574" s="572">
        <v>181</v>
      </c>
      <c r="J574" s="589"/>
      <c r="K574" s="589"/>
      <c r="L574" s="572"/>
      <c r="M574" s="572"/>
      <c r="N574" s="589"/>
      <c r="O574" s="589"/>
      <c r="P574" s="577"/>
      <c r="Q574" s="590"/>
    </row>
    <row r="575" spans="1:17" ht="14.4" customHeight="1" x14ac:dyDescent="0.3">
      <c r="A575" s="571" t="s">
        <v>2132</v>
      </c>
      <c r="B575" s="572" t="s">
        <v>2169</v>
      </c>
      <c r="C575" s="572" t="s">
        <v>778</v>
      </c>
      <c r="D575" s="572" t="s">
        <v>2293</v>
      </c>
      <c r="E575" s="572" t="s">
        <v>2294</v>
      </c>
      <c r="F575" s="589"/>
      <c r="G575" s="589"/>
      <c r="H575" s="572"/>
      <c r="I575" s="572"/>
      <c r="J575" s="589">
        <v>3</v>
      </c>
      <c r="K575" s="589">
        <v>0</v>
      </c>
      <c r="L575" s="572"/>
      <c r="M575" s="572">
        <v>0</v>
      </c>
      <c r="N575" s="589">
        <v>3</v>
      </c>
      <c r="O575" s="589">
        <v>0</v>
      </c>
      <c r="P575" s="577"/>
      <c r="Q575" s="590">
        <v>0</v>
      </c>
    </row>
    <row r="576" spans="1:17" ht="14.4" customHeight="1" x14ac:dyDescent="0.3">
      <c r="A576" s="571" t="s">
        <v>2132</v>
      </c>
      <c r="B576" s="572" t="s">
        <v>2169</v>
      </c>
      <c r="C576" s="572" t="s">
        <v>778</v>
      </c>
      <c r="D576" s="572" t="s">
        <v>2214</v>
      </c>
      <c r="E576" s="572" t="s">
        <v>2215</v>
      </c>
      <c r="F576" s="589">
        <v>1</v>
      </c>
      <c r="G576" s="589">
        <v>443</v>
      </c>
      <c r="H576" s="572">
        <v>1</v>
      </c>
      <c r="I576" s="572">
        <v>443</v>
      </c>
      <c r="J576" s="589"/>
      <c r="K576" s="589"/>
      <c r="L576" s="572"/>
      <c r="M576" s="572"/>
      <c r="N576" s="589"/>
      <c r="O576" s="589"/>
      <c r="P576" s="577"/>
      <c r="Q576" s="590"/>
    </row>
    <row r="577" spans="1:17" ht="14.4" customHeight="1" x14ac:dyDescent="0.3">
      <c r="A577" s="571" t="s">
        <v>2132</v>
      </c>
      <c r="B577" s="572" t="s">
        <v>2169</v>
      </c>
      <c r="C577" s="572" t="s">
        <v>778</v>
      </c>
      <c r="D577" s="572" t="s">
        <v>2369</v>
      </c>
      <c r="E577" s="572" t="s">
        <v>2370</v>
      </c>
      <c r="F577" s="589">
        <v>2</v>
      </c>
      <c r="G577" s="589">
        <v>228</v>
      </c>
      <c r="H577" s="572">
        <v>1</v>
      </c>
      <c r="I577" s="572">
        <v>114</v>
      </c>
      <c r="J577" s="589"/>
      <c r="K577" s="589"/>
      <c r="L577" s="572"/>
      <c r="M577" s="572"/>
      <c r="N577" s="589"/>
      <c r="O577" s="589"/>
      <c r="P577" s="577"/>
      <c r="Q577" s="590"/>
    </row>
    <row r="578" spans="1:17" ht="14.4" customHeight="1" x14ac:dyDescent="0.3">
      <c r="A578" s="571" t="s">
        <v>2132</v>
      </c>
      <c r="B578" s="572" t="s">
        <v>2169</v>
      </c>
      <c r="C578" s="572" t="s">
        <v>778</v>
      </c>
      <c r="D578" s="572" t="s">
        <v>2216</v>
      </c>
      <c r="E578" s="572" t="s">
        <v>2217</v>
      </c>
      <c r="F578" s="589">
        <v>262</v>
      </c>
      <c r="G578" s="589">
        <v>0</v>
      </c>
      <c r="H578" s="572"/>
      <c r="I578" s="572">
        <v>0</v>
      </c>
      <c r="J578" s="589">
        <v>315</v>
      </c>
      <c r="K578" s="589">
        <v>0</v>
      </c>
      <c r="L578" s="572"/>
      <c r="M578" s="572">
        <v>0</v>
      </c>
      <c r="N578" s="589">
        <v>295</v>
      </c>
      <c r="O578" s="589">
        <v>0</v>
      </c>
      <c r="P578" s="577"/>
      <c r="Q578" s="590">
        <v>0</v>
      </c>
    </row>
    <row r="579" spans="1:17" ht="14.4" customHeight="1" x14ac:dyDescent="0.3">
      <c r="A579" s="571" t="s">
        <v>2132</v>
      </c>
      <c r="B579" s="572" t="s">
        <v>2169</v>
      </c>
      <c r="C579" s="572" t="s">
        <v>778</v>
      </c>
      <c r="D579" s="572" t="s">
        <v>2371</v>
      </c>
      <c r="E579" s="572" t="s">
        <v>2123</v>
      </c>
      <c r="F579" s="589">
        <v>-1</v>
      </c>
      <c r="G579" s="589">
        <v>0</v>
      </c>
      <c r="H579" s="572"/>
      <c r="I579" s="572">
        <v>0</v>
      </c>
      <c r="J579" s="589"/>
      <c r="K579" s="589"/>
      <c r="L579" s="572"/>
      <c r="M579" s="572"/>
      <c r="N579" s="589"/>
      <c r="O579" s="589"/>
      <c r="P579" s="577"/>
      <c r="Q579" s="590"/>
    </row>
    <row r="580" spans="1:17" ht="14.4" customHeight="1" x14ac:dyDescent="0.3">
      <c r="A580" s="571" t="s">
        <v>2132</v>
      </c>
      <c r="B580" s="572" t="s">
        <v>2169</v>
      </c>
      <c r="C580" s="572" t="s">
        <v>778</v>
      </c>
      <c r="D580" s="572" t="s">
        <v>2371</v>
      </c>
      <c r="E580" s="572" t="s">
        <v>2372</v>
      </c>
      <c r="F580" s="589">
        <v>2</v>
      </c>
      <c r="G580" s="589">
        <v>0</v>
      </c>
      <c r="H580" s="572"/>
      <c r="I580" s="572">
        <v>0</v>
      </c>
      <c r="J580" s="589"/>
      <c r="K580" s="589"/>
      <c r="L580" s="572"/>
      <c r="M580" s="572"/>
      <c r="N580" s="589">
        <v>1</v>
      </c>
      <c r="O580" s="589">
        <v>0</v>
      </c>
      <c r="P580" s="577"/>
      <c r="Q580" s="590">
        <v>0</v>
      </c>
    </row>
    <row r="581" spans="1:17" ht="14.4" customHeight="1" x14ac:dyDescent="0.3">
      <c r="A581" s="571" t="s">
        <v>2132</v>
      </c>
      <c r="B581" s="572" t="s">
        <v>2169</v>
      </c>
      <c r="C581" s="572" t="s">
        <v>778</v>
      </c>
      <c r="D581" s="572" t="s">
        <v>2218</v>
      </c>
      <c r="E581" s="572" t="s">
        <v>2219</v>
      </c>
      <c r="F581" s="589"/>
      <c r="G581" s="589"/>
      <c r="H581" s="572"/>
      <c r="I581" s="572"/>
      <c r="J581" s="589">
        <v>13</v>
      </c>
      <c r="K581" s="589">
        <v>1378</v>
      </c>
      <c r="L581" s="572"/>
      <c r="M581" s="572">
        <v>106</v>
      </c>
      <c r="N581" s="589">
        <v>36</v>
      </c>
      <c r="O581" s="589">
        <v>3862</v>
      </c>
      <c r="P581" s="577"/>
      <c r="Q581" s="590">
        <v>107.27777777777777</v>
      </c>
    </row>
    <row r="582" spans="1:17" ht="14.4" customHeight="1" x14ac:dyDescent="0.3">
      <c r="A582" s="571" t="s">
        <v>2132</v>
      </c>
      <c r="B582" s="572" t="s">
        <v>2169</v>
      </c>
      <c r="C582" s="572" t="s">
        <v>778</v>
      </c>
      <c r="D582" s="572" t="s">
        <v>2220</v>
      </c>
      <c r="E582" s="572" t="s">
        <v>2221</v>
      </c>
      <c r="F582" s="589">
        <v>40</v>
      </c>
      <c r="G582" s="589">
        <v>3000</v>
      </c>
      <c r="H582" s="572">
        <v>1</v>
      </c>
      <c r="I582" s="572">
        <v>75</v>
      </c>
      <c r="J582" s="589">
        <v>61</v>
      </c>
      <c r="K582" s="589">
        <v>4941</v>
      </c>
      <c r="L582" s="572">
        <v>1.647</v>
      </c>
      <c r="M582" s="572">
        <v>81</v>
      </c>
      <c r="N582" s="589">
        <v>49</v>
      </c>
      <c r="O582" s="589">
        <v>4001</v>
      </c>
      <c r="P582" s="577">
        <v>1.3336666666666666</v>
      </c>
      <c r="Q582" s="590">
        <v>81.65306122448979</v>
      </c>
    </row>
    <row r="583" spans="1:17" ht="14.4" customHeight="1" x14ac:dyDescent="0.3">
      <c r="A583" s="571" t="s">
        <v>2132</v>
      </c>
      <c r="B583" s="572" t="s">
        <v>2169</v>
      </c>
      <c r="C583" s="572" t="s">
        <v>778</v>
      </c>
      <c r="D583" s="572" t="s">
        <v>2295</v>
      </c>
      <c r="E583" s="572" t="s">
        <v>2296</v>
      </c>
      <c r="F583" s="589"/>
      <c r="G583" s="589"/>
      <c r="H583" s="572"/>
      <c r="I583" s="572"/>
      <c r="J583" s="589">
        <v>3</v>
      </c>
      <c r="K583" s="589">
        <v>90</v>
      </c>
      <c r="L583" s="572"/>
      <c r="M583" s="572">
        <v>30</v>
      </c>
      <c r="N583" s="589"/>
      <c r="O583" s="589"/>
      <c r="P583" s="577"/>
      <c r="Q583" s="590"/>
    </row>
    <row r="584" spans="1:17" ht="14.4" customHeight="1" x14ac:dyDescent="0.3">
      <c r="A584" s="571" t="s">
        <v>2132</v>
      </c>
      <c r="B584" s="572" t="s">
        <v>2169</v>
      </c>
      <c r="C584" s="572" t="s">
        <v>778</v>
      </c>
      <c r="D584" s="572" t="s">
        <v>2222</v>
      </c>
      <c r="E584" s="572" t="s">
        <v>2223</v>
      </c>
      <c r="F584" s="589">
        <v>7</v>
      </c>
      <c r="G584" s="589">
        <v>0</v>
      </c>
      <c r="H584" s="572"/>
      <c r="I584" s="572">
        <v>0</v>
      </c>
      <c r="J584" s="589"/>
      <c r="K584" s="589"/>
      <c r="L584" s="572"/>
      <c r="M584" s="572"/>
      <c r="N584" s="589">
        <v>1</v>
      </c>
      <c r="O584" s="589">
        <v>0</v>
      </c>
      <c r="P584" s="577"/>
      <c r="Q584" s="590">
        <v>0</v>
      </c>
    </row>
    <row r="585" spans="1:17" ht="14.4" customHeight="1" x14ac:dyDescent="0.3">
      <c r="A585" s="571" t="s">
        <v>2132</v>
      </c>
      <c r="B585" s="572" t="s">
        <v>2169</v>
      </c>
      <c r="C585" s="572" t="s">
        <v>778</v>
      </c>
      <c r="D585" s="572" t="s">
        <v>2224</v>
      </c>
      <c r="E585" s="572" t="s">
        <v>2225</v>
      </c>
      <c r="F585" s="589">
        <v>4</v>
      </c>
      <c r="G585" s="589">
        <v>1928</v>
      </c>
      <c r="H585" s="572">
        <v>1</v>
      </c>
      <c r="I585" s="572">
        <v>482</v>
      </c>
      <c r="J585" s="589"/>
      <c r="K585" s="589"/>
      <c r="L585" s="572"/>
      <c r="M585" s="572"/>
      <c r="N585" s="589">
        <v>1</v>
      </c>
      <c r="O585" s="589">
        <v>485</v>
      </c>
      <c r="P585" s="577">
        <v>0.25155601659751037</v>
      </c>
      <c r="Q585" s="590">
        <v>485</v>
      </c>
    </row>
    <row r="586" spans="1:17" ht="14.4" customHeight="1" x14ac:dyDescent="0.3">
      <c r="A586" s="571" t="s">
        <v>2132</v>
      </c>
      <c r="B586" s="572" t="s">
        <v>2169</v>
      </c>
      <c r="C586" s="572" t="s">
        <v>778</v>
      </c>
      <c r="D586" s="572" t="s">
        <v>2226</v>
      </c>
      <c r="E586" s="572" t="s">
        <v>2227</v>
      </c>
      <c r="F586" s="589"/>
      <c r="G586" s="589"/>
      <c r="H586" s="572"/>
      <c r="I586" s="572"/>
      <c r="J586" s="589">
        <v>1</v>
      </c>
      <c r="K586" s="589">
        <v>141</v>
      </c>
      <c r="L586" s="572"/>
      <c r="M586" s="572">
        <v>141</v>
      </c>
      <c r="N586" s="589">
        <v>1</v>
      </c>
      <c r="O586" s="589">
        <v>128</v>
      </c>
      <c r="P586" s="577"/>
      <c r="Q586" s="590">
        <v>128</v>
      </c>
    </row>
    <row r="587" spans="1:17" ht="14.4" customHeight="1" x14ac:dyDescent="0.3">
      <c r="A587" s="571" t="s">
        <v>2132</v>
      </c>
      <c r="B587" s="572" t="s">
        <v>2169</v>
      </c>
      <c r="C587" s="572" t="s">
        <v>778</v>
      </c>
      <c r="D587" s="572" t="s">
        <v>2228</v>
      </c>
      <c r="E587" s="572" t="s">
        <v>2229</v>
      </c>
      <c r="F587" s="589">
        <v>2</v>
      </c>
      <c r="G587" s="589">
        <v>400</v>
      </c>
      <c r="H587" s="572">
        <v>1</v>
      </c>
      <c r="I587" s="572">
        <v>200</v>
      </c>
      <c r="J587" s="589"/>
      <c r="K587" s="589"/>
      <c r="L587" s="572"/>
      <c r="M587" s="572"/>
      <c r="N587" s="589"/>
      <c r="O587" s="589"/>
      <c r="P587" s="577"/>
      <c r="Q587" s="590"/>
    </row>
    <row r="588" spans="1:17" ht="14.4" customHeight="1" x14ac:dyDescent="0.3">
      <c r="A588" s="571" t="s">
        <v>2132</v>
      </c>
      <c r="B588" s="572" t="s">
        <v>2169</v>
      </c>
      <c r="C588" s="572" t="s">
        <v>778</v>
      </c>
      <c r="D588" s="572" t="s">
        <v>2232</v>
      </c>
      <c r="E588" s="572" t="s">
        <v>2233</v>
      </c>
      <c r="F588" s="589">
        <v>1</v>
      </c>
      <c r="G588" s="589">
        <v>86</v>
      </c>
      <c r="H588" s="572">
        <v>1</v>
      </c>
      <c r="I588" s="572">
        <v>86</v>
      </c>
      <c r="J588" s="589">
        <v>3</v>
      </c>
      <c r="K588" s="589">
        <v>258</v>
      </c>
      <c r="L588" s="572">
        <v>3</v>
      </c>
      <c r="M588" s="572">
        <v>86</v>
      </c>
      <c r="N588" s="589">
        <v>4</v>
      </c>
      <c r="O588" s="589">
        <v>632</v>
      </c>
      <c r="P588" s="577">
        <v>7.3488372093023253</v>
      </c>
      <c r="Q588" s="590">
        <v>158</v>
      </c>
    </row>
    <row r="589" spans="1:17" ht="14.4" customHeight="1" x14ac:dyDescent="0.3">
      <c r="A589" s="571" t="s">
        <v>2132</v>
      </c>
      <c r="B589" s="572" t="s">
        <v>2169</v>
      </c>
      <c r="C589" s="572" t="s">
        <v>778</v>
      </c>
      <c r="D589" s="572" t="s">
        <v>2298</v>
      </c>
      <c r="E589" s="572" t="s">
        <v>2299</v>
      </c>
      <c r="F589" s="589">
        <v>1</v>
      </c>
      <c r="G589" s="589">
        <v>564</v>
      </c>
      <c r="H589" s="572">
        <v>1</v>
      </c>
      <c r="I589" s="572">
        <v>564</v>
      </c>
      <c r="J589" s="589"/>
      <c r="K589" s="589"/>
      <c r="L589" s="572"/>
      <c r="M589" s="572"/>
      <c r="N589" s="589"/>
      <c r="O589" s="589"/>
      <c r="P589" s="577"/>
      <c r="Q589" s="590"/>
    </row>
    <row r="590" spans="1:17" ht="14.4" customHeight="1" x14ac:dyDescent="0.3">
      <c r="A590" s="571" t="s">
        <v>2132</v>
      </c>
      <c r="B590" s="572" t="s">
        <v>2169</v>
      </c>
      <c r="C590" s="572" t="s">
        <v>778</v>
      </c>
      <c r="D590" s="572" t="s">
        <v>2234</v>
      </c>
      <c r="E590" s="572" t="s">
        <v>2235</v>
      </c>
      <c r="F590" s="589">
        <v>2</v>
      </c>
      <c r="G590" s="589">
        <v>1380</v>
      </c>
      <c r="H590" s="572">
        <v>1</v>
      </c>
      <c r="I590" s="572">
        <v>690</v>
      </c>
      <c r="J590" s="589">
        <v>2</v>
      </c>
      <c r="K590" s="589">
        <v>1388</v>
      </c>
      <c r="L590" s="572">
        <v>1.0057971014492753</v>
      </c>
      <c r="M590" s="572">
        <v>694</v>
      </c>
      <c r="N590" s="589">
        <v>2</v>
      </c>
      <c r="O590" s="589">
        <v>1395</v>
      </c>
      <c r="P590" s="577">
        <v>1.0108695652173914</v>
      </c>
      <c r="Q590" s="590">
        <v>697.5</v>
      </c>
    </row>
    <row r="591" spans="1:17" ht="14.4" customHeight="1" x14ac:dyDescent="0.3">
      <c r="A591" s="571" t="s">
        <v>2132</v>
      </c>
      <c r="B591" s="572" t="s">
        <v>2169</v>
      </c>
      <c r="C591" s="572" t="s">
        <v>778</v>
      </c>
      <c r="D591" s="572" t="s">
        <v>2236</v>
      </c>
      <c r="E591" s="572" t="s">
        <v>2237</v>
      </c>
      <c r="F591" s="589">
        <v>12</v>
      </c>
      <c r="G591" s="589">
        <v>12480</v>
      </c>
      <c r="H591" s="572">
        <v>1</v>
      </c>
      <c r="I591" s="572">
        <v>1040</v>
      </c>
      <c r="J591" s="589">
        <v>11</v>
      </c>
      <c r="K591" s="589">
        <v>11473</v>
      </c>
      <c r="L591" s="572">
        <v>0.91931089743589745</v>
      </c>
      <c r="M591" s="572">
        <v>1043</v>
      </c>
      <c r="N591" s="589">
        <v>11</v>
      </c>
      <c r="O591" s="589">
        <v>11518</v>
      </c>
      <c r="P591" s="577">
        <v>0.92291666666666672</v>
      </c>
      <c r="Q591" s="590">
        <v>1047.090909090909</v>
      </c>
    </row>
    <row r="592" spans="1:17" ht="14.4" customHeight="1" x14ac:dyDescent="0.3">
      <c r="A592" s="571" t="s">
        <v>2132</v>
      </c>
      <c r="B592" s="572" t="s">
        <v>2169</v>
      </c>
      <c r="C592" s="572" t="s">
        <v>778</v>
      </c>
      <c r="D592" s="572" t="s">
        <v>2238</v>
      </c>
      <c r="E592" s="572" t="s">
        <v>2239</v>
      </c>
      <c r="F592" s="589"/>
      <c r="G592" s="589"/>
      <c r="H592" s="572"/>
      <c r="I592" s="572"/>
      <c r="J592" s="589">
        <v>1</v>
      </c>
      <c r="K592" s="589">
        <v>118</v>
      </c>
      <c r="L592" s="572"/>
      <c r="M592" s="572">
        <v>118</v>
      </c>
      <c r="N592" s="589">
        <v>1</v>
      </c>
      <c r="O592" s="589">
        <v>118</v>
      </c>
      <c r="P592" s="577"/>
      <c r="Q592" s="590">
        <v>118</v>
      </c>
    </row>
    <row r="593" spans="1:17" ht="14.4" customHeight="1" x14ac:dyDescent="0.3">
      <c r="A593" s="571" t="s">
        <v>2132</v>
      </c>
      <c r="B593" s="572" t="s">
        <v>2169</v>
      </c>
      <c r="C593" s="572" t="s">
        <v>778</v>
      </c>
      <c r="D593" s="572" t="s">
        <v>2240</v>
      </c>
      <c r="E593" s="572" t="s">
        <v>2241</v>
      </c>
      <c r="F593" s="589">
        <v>2</v>
      </c>
      <c r="G593" s="589">
        <v>1362</v>
      </c>
      <c r="H593" s="572">
        <v>1</v>
      </c>
      <c r="I593" s="572">
        <v>681</v>
      </c>
      <c r="J593" s="589">
        <v>1</v>
      </c>
      <c r="K593" s="589">
        <v>684</v>
      </c>
      <c r="L593" s="572">
        <v>0.50220264317180618</v>
      </c>
      <c r="M593" s="572">
        <v>684</v>
      </c>
      <c r="N593" s="589"/>
      <c r="O593" s="589"/>
      <c r="P593" s="577"/>
      <c r="Q593" s="590"/>
    </row>
    <row r="594" spans="1:17" ht="14.4" customHeight="1" x14ac:dyDescent="0.3">
      <c r="A594" s="571" t="s">
        <v>2132</v>
      </c>
      <c r="B594" s="572" t="s">
        <v>2169</v>
      </c>
      <c r="C594" s="572" t="s">
        <v>778</v>
      </c>
      <c r="D594" s="572" t="s">
        <v>2373</v>
      </c>
      <c r="E594" s="572" t="s">
        <v>2374</v>
      </c>
      <c r="F594" s="589">
        <v>0</v>
      </c>
      <c r="G594" s="589">
        <v>0</v>
      </c>
      <c r="H594" s="572"/>
      <c r="I594" s="572"/>
      <c r="J594" s="589"/>
      <c r="K594" s="589"/>
      <c r="L594" s="572"/>
      <c r="M594" s="572"/>
      <c r="N594" s="589"/>
      <c r="O594" s="589"/>
      <c r="P594" s="577"/>
      <c r="Q594" s="590"/>
    </row>
    <row r="595" spans="1:17" ht="14.4" customHeight="1" x14ac:dyDescent="0.3">
      <c r="A595" s="571" t="s">
        <v>2132</v>
      </c>
      <c r="B595" s="572" t="s">
        <v>2169</v>
      </c>
      <c r="C595" s="572" t="s">
        <v>778</v>
      </c>
      <c r="D595" s="572" t="s">
        <v>2341</v>
      </c>
      <c r="E595" s="572" t="s">
        <v>2342</v>
      </c>
      <c r="F595" s="589"/>
      <c r="G595" s="589"/>
      <c r="H595" s="572"/>
      <c r="I595" s="572"/>
      <c r="J595" s="589">
        <v>1</v>
      </c>
      <c r="K595" s="589">
        <v>88</v>
      </c>
      <c r="L595" s="572"/>
      <c r="M595" s="572">
        <v>88</v>
      </c>
      <c r="N595" s="589">
        <v>2</v>
      </c>
      <c r="O595" s="589">
        <v>176</v>
      </c>
      <c r="P595" s="577"/>
      <c r="Q595" s="590">
        <v>88</v>
      </c>
    </row>
    <row r="596" spans="1:17" ht="14.4" customHeight="1" x14ac:dyDescent="0.3">
      <c r="A596" s="571" t="s">
        <v>2132</v>
      </c>
      <c r="B596" s="572" t="s">
        <v>2169</v>
      </c>
      <c r="C596" s="572" t="s">
        <v>778</v>
      </c>
      <c r="D596" s="572" t="s">
        <v>2242</v>
      </c>
      <c r="E596" s="572" t="s">
        <v>2243</v>
      </c>
      <c r="F596" s="589"/>
      <c r="G596" s="589"/>
      <c r="H596" s="572"/>
      <c r="I596" s="572"/>
      <c r="J596" s="589">
        <v>1</v>
      </c>
      <c r="K596" s="589">
        <v>177</v>
      </c>
      <c r="L596" s="572"/>
      <c r="M596" s="572">
        <v>177</v>
      </c>
      <c r="N596" s="589">
        <v>1</v>
      </c>
      <c r="O596" s="589">
        <v>178</v>
      </c>
      <c r="P596" s="577"/>
      <c r="Q596" s="590">
        <v>178</v>
      </c>
    </row>
    <row r="597" spans="1:17" ht="14.4" customHeight="1" x14ac:dyDescent="0.3">
      <c r="A597" s="571" t="s">
        <v>2132</v>
      </c>
      <c r="B597" s="572" t="s">
        <v>2169</v>
      </c>
      <c r="C597" s="572" t="s">
        <v>778</v>
      </c>
      <c r="D597" s="572" t="s">
        <v>2244</v>
      </c>
      <c r="E597" s="572" t="s">
        <v>2245</v>
      </c>
      <c r="F597" s="589">
        <v>7</v>
      </c>
      <c r="G597" s="589">
        <v>833</v>
      </c>
      <c r="H597" s="572">
        <v>1</v>
      </c>
      <c r="I597" s="572">
        <v>119</v>
      </c>
      <c r="J597" s="589">
        <v>1</v>
      </c>
      <c r="K597" s="589">
        <v>119</v>
      </c>
      <c r="L597" s="572">
        <v>0.14285714285714285</v>
      </c>
      <c r="M597" s="572">
        <v>119</v>
      </c>
      <c r="N597" s="589"/>
      <c r="O597" s="589"/>
      <c r="P597" s="577"/>
      <c r="Q597" s="590"/>
    </row>
    <row r="598" spans="1:17" ht="14.4" customHeight="1" x14ac:dyDescent="0.3">
      <c r="A598" s="571" t="s">
        <v>2132</v>
      </c>
      <c r="B598" s="572" t="s">
        <v>2169</v>
      </c>
      <c r="C598" s="572" t="s">
        <v>778</v>
      </c>
      <c r="D598" s="572" t="s">
        <v>2246</v>
      </c>
      <c r="E598" s="572" t="s">
        <v>2247</v>
      </c>
      <c r="F598" s="589">
        <v>8</v>
      </c>
      <c r="G598" s="589">
        <v>2792</v>
      </c>
      <c r="H598" s="572">
        <v>1</v>
      </c>
      <c r="I598" s="572">
        <v>349</v>
      </c>
      <c r="J598" s="589">
        <v>10</v>
      </c>
      <c r="K598" s="589">
        <v>3510</v>
      </c>
      <c r="L598" s="572">
        <v>1.2571633237822351</v>
      </c>
      <c r="M598" s="572">
        <v>351</v>
      </c>
      <c r="N598" s="589">
        <v>5</v>
      </c>
      <c r="O598" s="589">
        <v>1767</v>
      </c>
      <c r="P598" s="577">
        <v>0.63287965616045849</v>
      </c>
      <c r="Q598" s="590">
        <v>353.4</v>
      </c>
    </row>
    <row r="599" spans="1:17" ht="14.4" customHeight="1" x14ac:dyDescent="0.3">
      <c r="A599" s="571" t="s">
        <v>2132</v>
      </c>
      <c r="B599" s="572" t="s">
        <v>2169</v>
      </c>
      <c r="C599" s="572" t="s">
        <v>778</v>
      </c>
      <c r="D599" s="572" t="s">
        <v>2375</v>
      </c>
      <c r="E599" s="572" t="s">
        <v>2376</v>
      </c>
      <c r="F599" s="589"/>
      <c r="G599" s="589"/>
      <c r="H599" s="572"/>
      <c r="I599" s="572"/>
      <c r="J599" s="589">
        <v>1</v>
      </c>
      <c r="K599" s="589">
        <v>62</v>
      </c>
      <c r="L599" s="572"/>
      <c r="M599" s="572">
        <v>62</v>
      </c>
      <c r="N599" s="589"/>
      <c r="O599" s="589"/>
      <c r="P599" s="577"/>
      <c r="Q599" s="590"/>
    </row>
    <row r="600" spans="1:17" ht="14.4" customHeight="1" x14ac:dyDescent="0.3">
      <c r="A600" s="571" t="s">
        <v>2132</v>
      </c>
      <c r="B600" s="572" t="s">
        <v>2169</v>
      </c>
      <c r="C600" s="572" t="s">
        <v>778</v>
      </c>
      <c r="D600" s="572" t="s">
        <v>2248</v>
      </c>
      <c r="E600" s="572" t="s">
        <v>2249</v>
      </c>
      <c r="F600" s="589">
        <v>1</v>
      </c>
      <c r="G600" s="589">
        <v>621</v>
      </c>
      <c r="H600" s="572">
        <v>1</v>
      </c>
      <c r="I600" s="572">
        <v>621</v>
      </c>
      <c r="J600" s="589">
        <v>2</v>
      </c>
      <c r="K600" s="589">
        <v>1246</v>
      </c>
      <c r="L600" s="572">
        <v>2.0064412238325282</v>
      </c>
      <c r="M600" s="572">
        <v>623</v>
      </c>
      <c r="N600" s="589">
        <v>5</v>
      </c>
      <c r="O600" s="589">
        <v>3135</v>
      </c>
      <c r="P600" s="577">
        <v>5.0483091787439616</v>
      </c>
      <c r="Q600" s="590">
        <v>627</v>
      </c>
    </row>
    <row r="601" spans="1:17" ht="14.4" customHeight="1" x14ac:dyDescent="0.3">
      <c r="A601" s="571" t="s">
        <v>2132</v>
      </c>
      <c r="B601" s="572" t="s">
        <v>2169</v>
      </c>
      <c r="C601" s="572" t="s">
        <v>778</v>
      </c>
      <c r="D601" s="572" t="s">
        <v>2250</v>
      </c>
      <c r="E601" s="572" t="s">
        <v>2251</v>
      </c>
      <c r="F601" s="589"/>
      <c r="G601" s="589"/>
      <c r="H601" s="572"/>
      <c r="I601" s="572"/>
      <c r="J601" s="589">
        <v>2</v>
      </c>
      <c r="K601" s="589">
        <v>3152</v>
      </c>
      <c r="L601" s="572"/>
      <c r="M601" s="572">
        <v>1576</v>
      </c>
      <c r="N601" s="589">
        <v>1</v>
      </c>
      <c r="O601" s="589">
        <v>1592</v>
      </c>
      <c r="P601" s="577"/>
      <c r="Q601" s="590">
        <v>1592</v>
      </c>
    </row>
    <row r="602" spans="1:17" ht="14.4" customHeight="1" x14ac:dyDescent="0.3">
      <c r="A602" s="571" t="s">
        <v>2132</v>
      </c>
      <c r="B602" s="572" t="s">
        <v>2169</v>
      </c>
      <c r="C602" s="572" t="s">
        <v>778</v>
      </c>
      <c r="D602" s="572" t="s">
        <v>2252</v>
      </c>
      <c r="E602" s="572" t="s">
        <v>2253</v>
      </c>
      <c r="F602" s="589">
        <v>1</v>
      </c>
      <c r="G602" s="589">
        <v>114</v>
      </c>
      <c r="H602" s="572">
        <v>1</v>
      </c>
      <c r="I602" s="572">
        <v>114</v>
      </c>
      <c r="J602" s="589">
        <v>1</v>
      </c>
      <c r="K602" s="589">
        <v>114</v>
      </c>
      <c r="L602" s="572">
        <v>1</v>
      </c>
      <c r="M602" s="572">
        <v>114</v>
      </c>
      <c r="N602" s="589">
        <v>2</v>
      </c>
      <c r="O602" s="589">
        <v>232</v>
      </c>
      <c r="P602" s="577">
        <v>2.0350877192982457</v>
      </c>
      <c r="Q602" s="590">
        <v>116</v>
      </c>
    </row>
    <row r="603" spans="1:17" ht="14.4" customHeight="1" x14ac:dyDescent="0.3">
      <c r="A603" s="571" t="s">
        <v>2132</v>
      </c>
      <c r="B603" s="572" t="s">
        <v>2169</v>
      </c>
      <c r="C603" s="572" t="s">
        <v>778</v>
      </c>
      <c r="D603" s="572" t="s">
        <v>2254</v>
      </c>
      <c r="E603" s="572" t="s">
        <v>2255</v>
      </c>
      <c r="F603" s="589">
        <v>3</v>
      </c>
      <c r="G603" s="589">
        <v>597</v>
      </c>
      <c r="H603" s="572">
        <v>1</v>
      </c>
      <c r="I603" s="572">
        <v>199</v>
      </c>
      <c r="J603" s="589">
        <v>1</v>
      </c>
      <c r="K603" s="589">
        <v>200</v>
      </c>
      <c r="L603" s="572">
        <v>0.33500837520938026</v>
      </c>
      <c r="M603" s="572">
        <v>200</v>
      </c>
      <c r="N603" s="589"/>
      <c r="O603" s="589"/>
      <c r="P603" s="577"/>
      <c r="Q603" s="590"/>
    </row>
    <row r="604" spans="1:17" ht="14.4" customHeight="1" x14ac:dyDescent="0.3">
      <c r="A604" s="571" t="s">
        <v>2132</v>
      </c>
      <c r="B604" s="572" t="s">
        <v>2169</v>
      </c>
      <c r="C604" s="572" t="s">
        <v>778</v>
      </c>
      <c r="D604" s="572" t="s">
        <v>2256</v>
      </c>
      <c r="E604" s="572" t="s">
        <v>2257</v>
      </c>
      <c r="F604" s="589">
        <v>2</v>
      </c>
      <c r="G604" s="589">
        <v>480</v>
      </c>
      <c r="H604" s="572">
        <v>1</v>
      </c>
      <c r="I604" s="572">
        <v>240</v>
      </c>
      <c r="J604" s="589">
        <v>3</v>
      </c>
      <c r="K604" s="589">
        <v>723</v>
      </c>
      <c r="L604" s="572">
        <v>1.5062500000000001</v>
      </c>
      <c r="M604" s="572">
        <v>241</v>
      </c>
      <c r="N604" s="589">
        <v>3</v>
      </c>
      <c r="O604" s="589">
        <v>726</v>
      </c>
      <c r="P604" s="577">
        <v>1.5125</v>
      </c>
      <c r="Q604" s="590">
        <v>242</v>
      </c>
    </row>
    <row r="605" spans="1:17" ht="14.4" customHeight="1" x14ac:dyDescent="0.3">
      <c r="A605" s="571" t="s">
        <v>2132</v>
      </c>
      <c r="B605" s="572" t="s">
        <v>2169</v>
      </c>
      <c r="C605" s="572" t="s">
        <v>778</v>
      </c>
      <c r="D605" s="572" t="s">
        <v>2258</v>
      </c>
      <c r="E605" s="572" t="s">
        <v>2259</v>
      </c>
      <c r="F605" s="589">
        <v>2</v>
      </c>
      <c r="G605" s="589">
        <v>6968</v>
      </c>
      <c r="H605" s="572">
        <v>1</v>
      </c>
      <c r="I605" s="572">
        <v>3484</v>
      </c>
      <c r="J605" s="589">
        <v>4</v>
      </c>
      <c r="K605" s="589">
        <v>13996</v>
      </c>
      <c r="L605" s="572">
        <v>2.008610792192882</v>
      </c>
      <c r="M605" s="572">
        <v>3499</v>
      </c>
      <c r="N605" s="589">
        <v>4</v>
      </c>
      <c r="O605" s="589">
        <v>14074</v>
      </c>
      <c r="P605" s="577">
        <v>2.019804822043628</v>
      </c>
      <c r="Q605" s="590">
        <v>3518.5</v>
      </c>
    </row>
    <row r="606" spans="1:17" ht="14.4" customHeight="1" x14ac:dyDescent="0.3">
      <c r="A606" s="571" t="s">
        <v>2132</v>
      </c>
      <c r="B606" s="572" t="s">
        <v>2169</v>
      </c>
      <c r="C606" s="572" t="s">
        <v>778</v>
      </c>
      <c r="D606" s="572" t="s">
        <v>2308</v>
      </c>
      <c r="E606" s="572" t="s">
        <v>2309</v>
      </c>
      <c r="F606" s="589"/>
      <c r="G606" s="589"/>
      <c r="H606" s="572"/>
      <c r="I606" s="572"/>
      <c r="J606" s="589">
        <v>2</v>
      </c>
      <c r="K606" s="589">
        <v>3306</v>
      </c>
      <c r="L606" s="572"/>
      <c r="M606" s="572">
        <v>1653</v>
      </c>
      <c r="N606" s="589">
        <v>4</v>
      </c>
      <c r="O606" s="589">
        <v>6642</v>
      </c>
      <c r="P606" s="577"/>
      <c r="Q606" s="590">
        <v>1660.5</v>
      </c>
    </row>
    <row r="607" spans="1:17" ht="14.4" customHeight="1" x14ac:dyDescent="0.3">
      <c r="A607" s="571" t="s">
        <v>2132</v>
      </c>
      <c r="B607" s="572" t="s">
        <v>2169</v>
      </c>
      <c r="C607" s="572" t="s">
        <v>778</v>
      </c>
      <c r="D607" s="572" t="s">
        <v>2318</v>
      </c>
      <c r="E607" s="572" t="s">
        <v>2319</v>
      </c>
      <c r="F607" s="589">
        <v>1</v>
      </c>
      <c r="G607" s="589">
        <v>483</v>
      </c>
      <c r="H607" s="572">
        <v>1</v>
      </c>
      <c r="I607" s="572">
        <v>483</v>
      </c>
      <c r="J607" s="589"/>
      <c r="K607" s="589"/>
      <c r="L607" s="572"/>
      <c r="M607" s="572"/>
      <c r="N607" s="589"/>
      <c r="O607" s="589"/>
      <c r="P607" s="577"/>
      <c r="Q607" s="590"/>
    </row>
    <row r="608" spans="1:17" ht="14.4" customHeight="1" x14ac:dyDescent="0.3">
      <c r="A608" s="571" t="s">
        <v>2132</v>
      </c>
      <c r="B608" s="572" t="s">
        <v>2169</v>
      </c>
      <c r="C608" s="572" t="s">
        <v>778</v>
      </c>
      <c r="D608" s="572" t="s">
        <v>2377</v>
      </c>
      <c r="E608" s="572" t="s">
        <v>2378</v>
      </c>
      <c r="F608" s="589">
        <v>1</v>
      </c>
      <c r="G608" s="589">
        <v>80</v>
      </c>
      <c r="H608" s="572">
        <v>1</v>
      </c>
      <c r="I608" s="572">
        <v>80</v>
      </c>
      <c r="J608" s="589"/>
      <c r="K608" s="589"/>
      <c r="L608" s="572"/>
      <c r="M608" s="572"/>
      <c r="N608" s="589"/>
      <c r="O608" s="589"/>
      <c r="P608" s="577"/>
      <c r="Q608" s="590"/>
    </row>
    <row r="609" spans="1:17" ht="14.4" customHeight="1" x14ac:dyDescent="0.3">
      <c r="A609" s="571" t="s">
        <v>2132</v>
      </c>
      <c r="B609" s="572" t="s">
        <v>2169</v>
      </c>
      <c r="C609" s="572" t="s">
        <v>778</v>
      </c>
      <c r="D609" s="572" t="s">
        <v>2266</v>
      </c>
      <c r="E609" s="572" t="s">
        <v>2267</v>
      </c>
      <c r="F609" s="589">
        <v>5</v>
      </c>
      <c r="G609" s="589">
        <v>1540</v>
      </c>
      <c r="H609" s="572">
        <v>1</v>
      </c>
      <c r="I609" s="572">
        <v>308</v>
      </c>
      <c r="J609" s="589">
        <v>1</v>
      </c>
      <c r="K609" s="589">
        <v>311</v>
      </c>
      <c r="L609" s="572">
        <v>0.20194805194805196</v>
      </c>
      <c r="M609" s="572">
        <v>311</v>
      </c>
      <c r="N609" s="589"/>
      <c r="O609" s="589"/>
      <c r="P609" s="577"/>
      <c r="Q609" s="590"/>
    </row>
    <row r="610" spans="1:17" ht="14.4" customHeight="1" x14ac:dyDescent="0.3">
      <c r="A610" s="571" t="s">
        <v>2132</v>
      </c>
      <c r="B610" s="572" t="s">
        <v>2169</v>
      </c>
      <c r="C610" s="572" t="s">
        <v>778</v>
      </c>
      <c r="D610" s="572" t="s">
        <v>2270</v>
      </c>
      <c r="E610" s="572" t="s">
        <v>2271</v>
      </c>
      <c r="F610" s="589">
        <v>1</v>
      </c>
      <c r="G610" s="589">
        <v>805</v>
      </c>
      <c r="H610" s="572">
        <v>1</v>
      </c>
      <c r="I610" s="572">
        <v>805</v>
      </c>
      <c r="J610" s="589"/>
      <c r="K610" s="589"/>
      <c r="L610" s="572"/>
      <c r="M610" s="572"/>
      <c r="N610" s="589"/>
      <c r="O610" s="589"/>
      <c r="P610" s="577"/>
      <c r="Q610" s="590"/>
    </row>
    <row r="611" spans="1:17" ht="14.4" customHeight="1" x14ac:dyDescent="0.3">
      <c r="A611" s="571" t="s">
        <v>2132</v>
      </c>
      <c r="B611" s="572" t="s">
        <v>2169</v>
      </c>
      <c r="C611" s="572" t="s">
        <v>778</v>
      </c>
      <c r="D611" s="572" t="s">
        <v>2272</v>
      </c>
      <c r="E611" s="572" t="s">
        <v>2273</v>
      </c>
      <c r="F611" s="589">
        <v>6</v>
      </c>
      <c r="G611" s="589">
        <v>5100</v>
      </c>
      <c r="H611" s="572">
        <v>1</v>
      </c>
      <c r="I611" s="572">
        <v>850</v>
      </c>
      <c r="J611" s="589">
        <v>1</v>
      </c>
      <c r="K611" s="589">
        <v>854</v>
      </c>
      <c r="L611" s="572">
        <v>0.16745098039215686</v>
      </c>
      <c r="M611" s="572">
        <v>854</v>
      </c>
      <c r="N611" s="589"/>
      <c r="O611" s="589"/>
      <c r="P611" s="577"/>
      <c r="Q611" s="590"/>
    </row>
    <row r="612" spans="1:17" ht="14.4" customHeight="1" x14ac:dyDescent="0.3">
      <c r="A612" s="571" t="s">
        <v>2132</v>
      </c>
      <c r="B612" s="572" t="s">
        <v>2169</v>
      </c>
      <c r="C612" s="572" t="s">
        <v>778</v>
      </c>
      <c r="D612" s="572" t="s">
        <v>2310</v>
      </c>
      <c r="E612" s="572" t="s">
        <v>2311</v>
      </c>
      <c r="F612" s="589">
        <v>1</v>
      </c>
      <c r="G612" s="589">
        <v>1150</v>
      </c>
      <c r="H612" s="572">
        <v>1</v>
      </c>
      <c r="I612" s="572">
        <v>1150</v>
      </c>
      <c r="J612" s="589">
        <v>1</v>
      </c>
      <c r="K612" s="589">
        <v>1154</v>
      </c>
      <c r="L612" s="572">
        <v>1.0034782608695652</v>
      </c>
      <c r="M612" s="572">
        <v>1154</v>
      </c>
      <c r="N612" s="589">
        <v>1</v>
      </c>
      <c r="O612" s="589">
        <v>1154</v>
      </c>
      <c r="P612" s="577">
        <v>1.0034782608695652</v>
      </c>
      <c r="Q612" s="590">
        <v>1154</v>
      </c>
    </row>
    <row r="613" spans="1:17" ht="14.4" customHeight="1" x14ac:dyDescent="0.3">
      <c r="A613" s="571" t="s">
        <v>2132</v>
      </c>
      <c r="B613" s="572" t="s">
        <v>2169</v>
      </c>
      <c r="C613" s="572" t="s">
        <v>778</v>
      </c>
      <c r="D613" s="572" t="s">
        <v>2274</v>
      </c>
      <c r="E613" s="572" t="s">
        <v>2275</v>
      </c>
      <c r="F613" s="589"/>
      <c r="G613" s="589"/>
      <c r="H613" s="572"/>
      <c r="I613" s="572"/>
      <c r="J613" s="589">
        <v>1</v>
      </c>
      <c r="K613" s="589">
        <v>1307</v>
      </c>
      <c r="L613" s="572"/>
      <c r="M613" s="572">
        <v>1307</v>
      </c>
      <c r="N613" s="589"/>
      <c r="O613" s="589"/>
      <c r="P613" s="577"/>
      <c r="Q613" s="590"/>
    </row>
    <row r="614" spans="1:17" ht="14.4" customHeight="1" x14ac:dyDescent="0.3">
      <c r="A614" s="571" t="s">
        <v>2132</v>
      </c>
      <c r="B614" s="572" t="s">
        <v>2169</v>
      </c>
      <c r="C614" s="572" t="s">
        <v>778</v>
      </c>
      <c r="D614" s="572" t="s">
        <v>2276</v>
      </c>
      <c r="E614" s="572" t="s">
        <v>2277</v>
      </c>
      <c r="F614" s="589"/>
      <c r="G614" s="589"/>
      <c r="H614" s="572"/>
      <c r="I614" s="572"/>
      <c r="J614" s="589"/>
      <c r="K614" s="589"/>
      <c r="L614" s="572"/>
      <c r="M614" s="572"/>
      <c r="N614" s="589">
        <v>0</v>
      </c>
      <c r="O614" s="589">
        <v>0</v>
      </c>
      <c r="P614" s="577"/>
      <c r="Q614" s="590"/>
    </row>
    <row r="615" spans="1:17" ht="14.4" customHeight="1" x14ac:dyDescent="0.3">
      <c r="A615" s="571" t="s">
        <v>2132</v>
      </c>
      <c r="B615" s="572" t="s">
        <v>2169</v>
      </c>
      <c r="C615" s="572" t="s">
        <v>778</v>
      </c>
      <c r="D615" s="572" t="s">
        <v>2312</v>
      </c>
      <c r="E615" s="572" t="s">
        <v>2313</v>
      </c>
      <c r="F615" s="589">
        <v>2</v>
      </c>
      <c r="G615" s="589">
        <v>128</v>
      </c>
      <c r="H615" s="572">
        <v>1</v>
      </c>
      <c r="I615" s="572">
        <v>64</v>
      </c>
      <c r="J615" s="589"/>
      <c r="K615" s="589"/>
      <c r="L615" s="572"/>
      <c r="M615" s="572"/>
      <c r="N615" s="589"/>
      <c r="O615" s="589"/>
      <c r="P615" s="577"/>
      <c r="Q615" s="590"/>
    </row>
    <row r="616" spans="1:17" ht="14.4" customHeight="1" x14ac:dyDescent="0.3">
      <c r="A616" s="571" t="s">
        <v>2132</v>
      </c>
      <c r="B616" s="572" t="s">
        <v>2169</v>
      </c>
      <c r="C616" s="572" t="s">
        <v>778</v>
      </c>
      <c r="D616" s="572" t="s">
        <v>2322</v>
      </c>
      <c r="E616" s="572" t="s">
        <v>2319</v>
      </c>
      <c r="F616" s="589"/>
      <c r="G616" s="589"/>
      <c r="H616" s="572"/>
      <c r="I616" s="572"/>
      <c r="J616" s="589">
        <v>1</v>
      </c>
      <c r="K616" s="589">
        <v>878</v>
      </c>
      <c r="L616" s="572"/>
      <c r="M616" s="572">
        <v>878</v>
      </c>
      <c r="N616" s="589">
        <v>1</v>
      </c>
      <c r="O616" s="589">
        <v>883</v>
      </c>
      <c r="P616" s="577"/>
      <c r="Q616" s="590">
        <v>883</v>
      </c>
    </row>
    <row r="617" spans="1:17" ht="14.4" customHeight="1" x14ac:dyDescent="0.3">
      <c r="A617" s="571" t="s">
        <v>2132</v>
      </c>
      <c r="B617" s="572" t="s">
        <v>2169</v>
      </c>
      <c r="C617" s="572" t="s">
        <v>778</v>
      </c>
      <c r="D617" s="572" t="s">
        <v>2314</v>
      </c>
      <c r="E617" s="572" t="s">
        <v>2315</v>
      </c>
      <c r="F617" s="589"/>
      <c r="G617" s="589"/>
      <c r="H617" s="572"/>
      <c r="I617" s="572"/>
      <c r="J617" s="589">
        <v>1</v>
      </c>
      <c r="K617" s="589">
        <v>74</v>
      </c>
      <c r="L617" s="572"/>
      <c r="M617" s="572">
        <v>74</v>
      </c>
      <c r="N617" s="589"/>
      <c r="O617" s="589"/>
      <c r="P617" s="577"/>
      <c r="Q617" s="590"/>
    </row>
    <row r="618" spans="1:17" ht="14.4" customHeight="1" x14ac:dyDescent="0.3">
      <c r="A618" s="571" t="s">
        <v>2132</v>
      </c>
      <c r="B618" s="572" t="s">
        <v>2169</v>
      </c>
      <c r="C618" s="572" t="s">
        <v>778</v>
      </c>
      <c r="D618" s="572" t="s">
        <v>2343</v>
      </c>
      <c r="E618" s="572" t="s">
        <v>2344</v>
      </c>
      <c r="F618" s="589">
        <v>1</v>
      </c>
      <c r="G618" s="589">
        <v>2113</v>
      </c>
      <c r="H618" s="572">
        <v>1</v>
      </c>
      <c r="I618" s="572">
        <v>2113</v>
      </c>
      <c r="J618" s="589"/>
      <c r="K618" s="589"/>
      <c r="L618" s="572"/>
      <c r="M618" s="572"/>
      <c r="N618" s="589"/>
      <c r="O618" s="589"/>
      <c r="P618" s="577"/>
      <c r="Q618" s="590"/>
    </row>
    <row r="619" spans="1:17" ht="14.4" customHeight="1" x14ac:dyDescent="0.3">
      <c r="A619" s="571" t="s">
        <v>2379</v>
      </c>
      <c r="B619" s="572" t="s">
        <v>2169</v>
      </c>
      <c r="C619" s="572" t="s">
        <v>773</v>
      </c>
      <c r="D619" s="572" t="s">
        <v>2380</v>
      </c>
      <c r="E619" s="572" t="s">
        <v>2381</v>
      </c>
      <c r="F619" s="589"/>
      <c r="G619" s="589"/>
      <c r="H619" s="572"/>
      <c r="I619" s="572"/>
      <c r="J619" s="589">
        <v>3</v>
      </c>
      <c r="K619" s="589">
        <v>2964</v>
      </c>
      <c r="L619" s="572"/>
      <c r="M619" s="572">
        <v>988</v>
      </c>
      <c r="N619" s="589"/>
      <c r="O619" s="589"/>
      <c r="P619" s="577"/>
      <c r="Q619" s="590"/>
    </row>
    <row r="620" spans="1:17" ht="14.4" customHeight="1" x14ac:dyDescent="0.3">
      <c r="A620" s="571" t="s">
        <v>2382</v>
      </c>
      <c r="B620" s="572" t="s">
        <v>2169</v>
      </c>
      <c r="C620" s="572" t="s">
        <v>778</v>
      </c>
      <c r="D620" s="572" t="s">
        <v>2196</v>
      </c>
      <c r="E620" s="572" t="s">
        <v>2197</v>
      </c>
      <c r="F620" s="589">
        <v>1</v>
      </c>
      <c r="G620" s="589">
        <v>479</v>
      </c>
      <c r="H620" s="572">
        <v>1</v>
      </c>
      <c r="I620" s="572">
        <v>479</v>
      </c>
      <c r="J620" s="589"/>
      <c r="K620" s="589"/>
      <c r="L620" s="572"/>
      <c r="M620" s="572"/>
      <c r="N620" s="589"/>
      <c r="O620" s="589"/>
      <c r="P620" s="577"/>
      <c r="Q620" s="590"/>
    </row>
    <row r="621" spans="1:17" ht="14.4" customHeight="1" x14ac:dyDescent="0.3">
      <c r="A621" s="571" t="s">
        <v>2382</v>
      </c>
      <c r="B621" s="572" t="s">
        <v>2169</v>
      </c>
      <c r="C621" s="572" t="s">
        <v>778</v>
      </c>
      <c r="D621" s="572" t="s">
        <v>2200</v>
      </c>
      <c r="E621" s="572" t="s">
        <v>2201</v>
      </c>
      <c r="F621" s="589">
        <v>1</v>
      </c>
      <c r="G621" s="589">
        <v>997</v>
      </c>
      <c r="H621" s="572">
        <v>1</v>
      </c>
      <c r="I621" s="572">
        <v>997</v>
      </c>
      <c r="J621" s="589"/>
      <c r="K621" s="589"/>
      <c r="L621" s="572"/>
      <c r="M621" s="572"/>
      <c r="N621" s="589"/>
      <c r="O621" s="589"/>
      <c r="P621" s="577"/>
      <c r="Q621" s="590"/>
    </row>
    <row r="622" spans="1:17" ht="14.4" customHeight="1" x14ac:dyDescent="0.3">
      <c r="A622" s="571" t="s">
        <v>2382</v>
      </c>
      <c r="B622" s="572" t="s">
        <v>2169</v>
      </c>
      <c r="C622" s="572" t="s">
        <v>778</v>
      </c>
      <c r="D622" s="572" t="s">
        <v>2220</v>
      </c>
      <c r="E622" s="572" t="s">
        <v>2221</v>
      </c>
      <c r="F622" s="589">
        <v>1</v>
      </c>
      <c r="G622" s="589">
        <v>75</v>
      </c>
      <c r="H622" s="572">
        <v>1</v>
      </c>
      <c r="I622" s="572">
        <v>75</v>
      </c>
      <c r="J622" s="589"/>
      <c r="K622" s="589"/>
      <c r="L622" s="572"/>
      <c r="M622" s="572"/>
      <c r="N622" s="589"/>
      <c r="O622" s="589"/>
      <c r="P622" s="577"/>
      <c r="Q622" s="590"/>
    </row>
    <row r="623" spans="1:17" ht="14.4" customHeight="1" thickBot="1" x14ac:dyDescent="0.35">
      <c r="A623" s="579" t="s">
        <v>2383</v>
      </c>
      <c r="B623" s="580" t="s">
        <v>2169</v>
      </c>
      <c r="C623" s="580" t="s">
        <v>2130</v>
      </c>
      <c r="D623" s="580" t="s">
        <v>2384</v>
      </c>
      <c r="E623" s="580" t="s">
        <v>2385</v>
      </c>
      <c r="F623" s="591">
        <v>4</v>
      </c>
      <c r="G623" s="591">
        <v>924</v>
      </c>
      <c r="H623" s="580">
        <v>1</v>
      </c>
      <c r="I623" s="580">
        <v>231</v>
      </c>
      <c r="J623" s="591"/>
      <c r="K623" s="591"/>
      <c r="L623" s="580"/>
      <c r="M623" s="580"/>
      <c r="N623" s="591"/>
      <c r="O623" s="591"/>
      <c r="P623" s="585"/>
      <c r="Q623" s="592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52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4315486</v>
      </c>
      <c r="C3" s="237">
        <f t="shared" ref="C3:R3" si="0">SUBTOTAL(9,C6:C1048576)</f>
        <v>23</v>
      </c>
      <c r="D3" s="237">
        <f t="shared" si="0"/>
        <v>283087</v>
      </c>
      <c r="E3" s="237">
        <f t="shared" si="0"/>
        <v>302.81858414865985</v>
      </c>
      <c r="F3" s="237">
        <f t="shared" si="0"/>
        <v>485032</v>
      </c>
      <c r="G3" s="240">
        <f>IF(B3&lt;&gt;0,F3/B3,"")</f>
        <v>0.11239336658721637</v>
      </c>
      <c r="H3" s="236">
        <f t="shared" si="0"/>
        <v>417175.50000000006</v>
      </c>
      <c r="I3" s="237">
        <f t="shared" si="0"/>
        <v>1</v>
      </c>
      <c r="J3" s="237">
        <f t="shared" si="0"/>
        <v>2510.3199999999997</v>
      </c>
      <c r="K3" s="237">
        <f t="shared" si="0"/>
        <v>6.5583908930414174E-4</v>
      </c>
      <c r="L3" s="237">
        <f t="shared" si="0"/>
        <v>227.51</v>
      </c>
      <c r="M3" s="238">
        <f>IF(H3&lt;&gt;0,L3/H3,"")</f>
        <v>5.4535800879965373E-4</v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109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2387</v>
      </c>
      <c r="B6" s="639">
        <v>970</v>
      </c>
      <c r="C6" s="565">
        <v>1</v>
      </c>
      <c r="D6" s="639">
        <v>1634</v>
      </c>
      <c r="E6" s="565">
        <v>1.6845360824742268</v>
      </c>
      <c r="F6" s="639">
        <v>707</v>
      </c>
      <c r="G6" s="570">
        <v>0.72886597938144326</v>
      </c>
      <c r="H6" s="639"/>
      <c r="I6" s="565"/>
      <c r="J6" s="639"/>
      <c r="K6" s="565"/>
      <c r="L6" s="639"/>
      <c r="M6" s="570"/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2388</v>
      </c>
      <c r="B7" s="640">
        <v>2256</v>
      </c>
      <c r="C7" s="572">
        <v>1</v>
      </c>
      <c r="D7" s="640">
        <v>812</v>
      </c>
      <c r="E7" s="572">
        <v>0.35992907801418439</v>
      </c>
      <c r="F7" s="640">
        <v>2767</v>
      </c>
      <c r="G7" s="577">
        <v>1.2265070921985815</v>
      </c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2389</v>
      </c>
      <c r="B8" s="640">
        <v>499</v>
      </c>
      <c r="C8" s="572">
        <v>1</v>
      </c>
      <c r="D8" s="640">
        <v>580</v>
      </c>
      <c r="E8" s="572">
        <v>1.1623246492985972</v>
      </c>
      <c r="F8" s="640">
        <v>1675</v>
      </c>
      <c r="G8" s="577">
        <v>3.3567134268537075</v>
      </c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x14ac:dyDescent="0.3">
      <c r="A9" s="597" t="s">
        <v>2390</v>
      </c>
      <c r="B9" s="640">
        <v>2540</v>
      </c>
      <c r="C9" s="572">
        <v>1</v>
      </c>
      <c r="D9" s="640">
        <v>55343</v>
      </c>
      <c r="E9" s="572">
        <v>21.788582677165355</v>
      </c>
      <c r="F9" s="640">
        <v>59793</v>
      </c>
      <c r="G9" s="577">
        <v>23.540551181102362</v>
      </c>
      <c r="H9" s="640"/>
      <c r="I9" s="572"/>
      <c r="J9" s="640"/>
      <c r="K9" s="572"/>
      <c r="L9" s="640">
        <v>227.51</v>
      </c>
      <c r="M9" s="577"/>
      <c r="N9" s="640"/>
      <c r="O9" s="572"/>
      <c r="P9" s="640"/>
      <c r="Q9" s="572"/>
      <c r="R9" s="640"/>
      <c r="S9" s="578"/>
    </row>
    <row r="10" spans="1:19" ht="14.4" customHeight="1" x14ac:dyDescent="0.3">
      <c r="A10" s="597" t="s">
        <v>2391</v>
      </c>
      <c r="B10" s="640">
        <v>167</v>
      </c>
      <c r="C10" s="572">
        <v>1</v>
      </c>
      <c r="D10" s="640"/>
      <c r="E10" s="572"/>
      <c r="F10" s="640">
        <v>501</v>
      </c>
      <c r="G10" s="577">
        <v>3</v>
      </c>
      <c r="H10" s="640"/>
      <c r="I10" s="572"/>
      <c r="J10" s="640"/>
      <c r="K10" s="572"/>
      <c r="L10" s="640"/>
      <c r="M10" s="577"/>
      <c r="N10" s="640"/>
      <c r="O10" s="572"/>
      <c r="P10" s="640"/>
      <c r="Q10" s="572"/>
      <c r="R10" s="640"/>
      <c r="S10" s="578"/>
    </row>
    <row r="11" spans="1:19" ht="14.4" customHeight="1" x14ac:dyDescent="0.3">
      <c r="A11" s="597" t="s">
        <v>2392</v>
      </c>
      <c r="B11" s="640"/>
      <c r="C11" s="572"/>
      <c r="D11" s="640">
        <v>928</v>
      </c>
      <c r="E11" s="572"/>
      <c r="F11" s="640">
        <v>4568</v>
      </c>
      <c r="G11" s="577"/>
      <c r="H11" s="640"/>
      <c r="I11" s="572"/>
      <c r="J11" s="640"/>
      <c r="K11" s="572"/>
      <c r="L11" s="640"/>
      <c r="M11" s="577"/>
      <c r="N11" s="640"/>
      <c r="O11" s="572"/>
      <c r="P11" s="640"/>
      <c r="Q11" s="572"/>
      <c r="R11" s="640"/>
      <c r="S11" s="578"/>
    </row>
    <row r="12" spans="1:19" ht="14.4" customHeight="1" x14ac:dyDescent="0.3">
      <c r="A12" s="597" t="s">
        <v>2393</v>
      </c>
      <c r="B12" s="640">
        <v>6526</v>
      </c>
      <c r="C12" s="572">
        <v>1</v>
      </c>
      <c r="D12" s="640">
        <v>4967</v>
      </c>
      <c r="E12" s="572">
        <v>0.76110940851976705</v>
      </c>
      <c r="F12" s="640">
        <v>5693</v>
      </c>
      <c r="G12" s="577">
        <v>0.87235672693840027</v>
      </c>
      <c r="H12" s="640"/>
      <c r="I12" s="572"/>
      <c r="J12" s="640"/>
      <c r="K12" s="572"/>
      <c r="L12" s="640"/>
      <c r="M12" s="577"/>
      <c r="N12" s="640"/>
      <c r="O12" s="572"/>
      <c r="P12" s="640"/>
      <c r="Q12" s="572"/>
      <c r="R12" s="640"/>
      <c r="S12" s="578"/>
    </row>
    <row r="13" spans="1:19" ht="14.4" customHeight="1" x14ac:dyDescent="0.3">
      <c r="A13" s="597" t="s">
        <v>2394</v>
      </c>
      <c r="B13" s="640">
        <v>499</v>
      </c>
      <c r="C13" s="572">
        <v>1</v>
      </c>
      <c r="D13" s="640">
        <v>570</v>
      </c>
      <c r="E13" s="572">
        <v>1.1422845691382766</v>
      </c>
      <c r="F13" s="640">
        <v>234</v>
      </c>
      <c r="G13" s="577">
        <v>0.46893787575150303</v>
      </c>
      <c r="H13" s="640"/>
      <c r="I13" s="572"/>
      <c r="J13" s="640"/>
      <c r="K13" s="572"/>
      <c r="L13" s="640"/>
      <c r="M13" s="577"/>
      <c r="N13" s="640"/>
      <c r="O13" s="572"/>
      <c r="P13" s="640"/>
      <c r="Q13" s="572"/>
      <c r="R13" s="640"/>
      <c r="S13" s="578"/>
    </row>
    <row r="14" spans="1:19" ht="14.4" customHeight="1" x14ac:dyDescent="0.3">
      <c r="A14" s="597" t="s">
        <v>2395</v>
      </c>
      <c r="B14" s="640">
        <v>74011</v>
      </c>
      <c r="C14" s="572">
        <v>1</v>
      </c>
      <c r="D14" s="640">
        <v>142919</v>
      </c>
      <c r="E14" s="572">
        <v>1.93105078974747</v>
      </c>
      <c r="F14" s="640">
        <v>326446</v>
      </c>
      <c r="G14" s="577">
        <v>4.4107767764251262</v>
      </c>
      <c r="H14" s="640"/>
      <c r="I14" s="572"/>
      <c r="J14" s="640"/>
      <c r="K14" s="572"/>
      <c r="L14" s="640"/>
      <c r="M14" s="577"/>
      <c r="N14" s="640"/>
      <c r="O14" s="572"/>
      <c r="P14" s="640"/>
      <c r="Q14" s="572"/>
      <c r="R14" s="640"/>
      <c r="S14" s="578"/>
    </row>
    <row r="15" spans="1:19" ht="14.4" customHeight="1" x14ac:dyDescent="0.3">
      <c r="A15" s="597" t="s">
        <v>2396</v>
      </c>
      <c r="B15" s="640">
        <v>867</v>
      </c>
      <c r="C15" s="572">
        <v>1</v>
      </c>
      <c r="D15" s="640">
        <v>3475</v>
      </c>
      <c r="E15" s="572">
        <v>4.0080738177623987</v>
      </c>
      <c r="F15" s="640">
        <v>4660</v>
      </c>
      <c r="G15" s="577">
        <v>5.3748558246828146</v>
      </c>
      <c r="H15" s="640"/>
      <c r="I15" s="572"/>
      <c r="J15" s="640"/>
      <c r="K15" s="572"/>
      <c r="L15" s="640"/>
      <c r="M15" s="577"/>
      <c r="N15" s="640"/>
      <c r="O15" s="572"/>
      <c r="P15" s="640"/>
      <c r="Q15" s="572"/>
      <c r="R15" s="640"/>
      <c r="S15" s="578"/>
    </row>
    <row r="16" spans="1:19" ht="14.4" customHeight="1" x14ac:dyDescent="0.3">
      <c r="A16" s="597" t="s">
        <v>2397</v>
      </c>
      <c r="B16" s="640"/>
      <c r="C16" s="572"/>
      <c r="D16" s="640"/>
      <c r="E16" s="572"/>
      <c r="F16" s="640">
        <v>35</v>
      </c>
      <c r="G16" s="577"/>
      <c r="H16" s="640"/>
      <c r="I16" s="572"/>
      <c r="J16" s="640"/>
      <c r="K16" s="572"/>
      <c r="L16" s="640"/>
      <c r="M16" s="577"/>
      <c r="N16" s="640"/>
      <c r="O16" s="572"/>
      <c r="P16" s="640"/>
      <c r="Q16" s="572"/>
      <c r="R16" s="640"/>
      <c r="S16" s="578"/>
    </row>
    <row r="17" spans="1:19" ht="14.4" customHeight="1" x14ac:dyDescent="0.3">
      <c r="A17" s="597" t="s">
        <v>2398</v>
      </c>
      <c r="B17" s="640">
        <v>1197</v>
      </c>
      <c r="C17" s="572">
        <v>1</v>
      </c>
      <c r="D17" s="640">
        <v>4041</v>
      </c>
      <c r="E17" s="572">
        <v>3.3759398496240602</v>
      </c>
      <c r="F17" s="640">
        <v>304</v>
      </c>
      <c r="G17" s="577">
        <v>0.25396825396825395</v>
      </c>
      <c r="H17" s="640"/>
      <c r="I17" s="572"/>
      <c r="J17" s="640"/>
      <c r="K17" s="572"/>
      <c r="L17" s="640"/>
      <c r="M17" s="577"/>
      <c r="N17" s="640"/>
      <c r="O17" s="572"/>
      <c r="P17" s="640"/>
      <c r="Q17" s="572"/>
      <c r="R17" s="640"/>
      <c r="S17" s="578"/>
    </row>
    <row r="18" spans="1:19" ht="14.4" customHeight="1" x14ac:dyDescent="0.3">
      <c r="A18" s="597" t="s">
        <v>2399</v>
      </c>
      <c r="B18" s="640">
        <v>368</v>
      </c>
      <c r="C18" s="572">
        <v>1</v>
      </c>
      <c r="D18" s="640"/>
      <c r="E18" s="572"/>
      <c r="F18" s="640">
        <v>153</v>
      </c>
      <c r="G18" s="577">
        <v>0.41576086956521741</v>
      </c>
      <c r="H18" s="640"/>
      <c r="I18" s="572"/>
      <c r="J18" s="640"/>
      <c r="K18" s="572"/>
      <c r="L18" s="640"/>
      <c r="M18" s="577"/>
      <c r="N18" s="640"/>
      <c r="O18" s="572"/>
      <c r="P18" s="640"/>
      <c r="Q18" s="572"/>
      <c r="R18" s="640"/>
      <c r="S18" s="578"/>
    </row>
    <row r="19" spans="1:19" ht="14.4" customHeight="1" x14ac:dyDescent="0.3">
      <c r="A19" s="597" t="s">
        <v>2400</v>
      </c>
      <c r="B19" s="640">
        <v>34</v>
      </c>
      <c r="C19" s="572">
        <v>1</v>
      </c>
      <c r="D19" s="640">
        <v>8029</v>
      </c>
      <c r="E19" s="572">
        <v>236.14705882352942</v>
      </c>
      <c r="F19" s="640"/>
      <c r="G19" s="577"/>
      <c r="H19" s="640"/>
      <c r="I19" s="572"/>
      <c r="J19" s="640"/>
      <c r="K19" s="572"/>
      <c r="L19" s="640"/>
      <c r="M19" s="577"/>
      <c r="N19" s="640"/>
      <c r="O19" s="572"/>
      <c r="P19" s="640"/>
      <c r="Q19" s="572"/>
      <c r="R19" s="640"/>
      <c r="S19" s="578"/>
    </row>
    <row r="20" spans="1:19" ht="14.4" customHeight="1" x14ac:dyDescent="0.3">
      <c r="A20" s="597" t="s">
        <v>2401</v>
      </c>
      <c r="B20" s="640">
        <v>2056</v>
      </c>
      <c r="C20" s="572">
        <v>1</v>
      </c>
      <c r="D20" s="640"/>
      <c r="E20" s="572"/>
      <c r="F20" s="640">
        <v>234</v>
      </c>
      <c r="G20" s="577">
        <v>0.11381322957198443</v>
      </c>
      <c r="H20" s="640"/>
      <c r="I20" s="572"/>
      <c r="J20" s="640"/>
      <c r="K20" s="572"/>
      <c r="L20" s="640"/>
      <c r="M20" s="577"/>
      <c r="N20" s="640"/>
      <c r="O20" s="572"/>
      <c r="P20" s="640"/>
      <c r="Q20" s="572"/>
      <c r="R20" s="640"/>
      <c r="S20" s="578"/>
    </row>
    <row r="21" spans="1:19" ht="14.4" customHeight="1" x14ac:dyDescent="0.3">
      <c r="A21" s="597" t="s">
        <v>2402</v>
      </c>
      <c r="B21" s="640">
        <v>698</v>
      </c>
      <c r="C21" s="572">
        <v>1</v>
      </c>
      <c r="D21" s="640">
        <v>4595</v>
      </c>
      <c r="E21" s="572">
        <v>6.5830945558739256</v>
      </c>
      <c r="F21" s="640">
        <v>1909</v>
      </c>
      <c r="G21" s="577">
        <v>2.7349570200573066</v>
      </c>
      <c r="H21" s="640"/>
      <c r="I21" s="572"/>
      <c r="J21" s="640"/>
      <c r="K21" s="572"/>
      <c r="L21" s="640"/>
      <c r="M21" s="577"/>
      <c r="N21" s="640"/>
      <c r="O21" s="572"/>
      <c r="P21" s="640"/>
      <c r="Q21" s="572"/>
      <c r="R21" s="640"/>
      <c r="S21" s="578"/>
    </row>
    <row r="22" spans="1:19" ht="14.4" customHeight="1" x14ac:dyDescent="0.3">
      <c r="A22" s="597" t="s">
        <v>2403</v>
      </c>
      <c r="B22" s="640">
        <v>167</v>
      </c>
      <c r="C22" s="572">
        <v>1</v>
      </c>
      <c r="D22" s="640"/>
      <c r="E22" s="572"/>
      <c r="F22" s="640"/>
      <c r="G22" s="577"/>
      <c r="H22" s="640"/>
      <c r="I22" s="572"/>
      <c r="J22" s="640"/>
      <c r="K22" s="572"/>
      <c r="L22" s="640"/>
      <c r="M22" s="577"/>
      <c r="N22" s="640"/>
      <c r="O22" s="572"/>
      <c r="P22" s="640"/>
      <c r="Q22" s="572"/>
      <c r="R22" s="640"/>
      <c r="S22" s="578"/>
    </row>
    <row r="23" spans="1:19" ht="14.4" customHeight="1" x14ac:dyDescent="0.3">
      <c r="A23" s="597" t="s">
        <v>2404</v>
      </c>
      <c r="B23" s="640">
        <v>1032</v>
      </c>
      <c r="C23" s="572">
        <v>1</v>
      </c>
      <c r="D23" s="640">
        <v>2591</v>
      </c>
      <c r="E23" s="572">
        <v>2.510658914728682</v>
      </c>
      <c r="F23" s="640">
        <v>116</v>
      </c>
      <c r="G23" s="577">
        <v>0.1124031007751938</v>
      </c>
      <c r="H23" s="640"/>
      <c r="I23" s="572"/>
      <c r="J23" s="640"/>
      <c r="K23" s="572"/>
      <c r="L23" s="640"/>
      <c r="M23" s="577"/>
      <c r="N23" s="640"/>
      <c r="O23" s="572"/>
      <c r="P23" s="640"/>
      <c r="Q23" s="572"/>
      <c r="R23" s="640"/>
      <c r="S23" s="578"/>
    </row>
    <row r="24" spans="1:19" ht="14.4" customHeight="1" x14ac:dyDescent="0.3">
      <c r="A24" s="597" t="s">
        <v>2405</v>
      </c>
      <c r="B24" s="640">
        <v>167</v>
      </c>
      <c r="C24" s="572">
        <v>1</v>
      </c>
      <c r="D24" s="640">
        <v>266</v>
      </c>
      <c r="E24" s="572">
        <v>1.5928143712574849</v>
      </c>
      <c r="F24" s="640">
        <v>484</v>
      </c>
      <c r="G24" s="577">
        <v>2.8982035928143715</v>
      </c>
      <c r="H24" s="640"/>
      <c r="I24" s="572"/>
      <c r="J24" s="640"/>
      <c r="K24" s="572"/>
      <c r="L24" s="640"/>
      <c r="M24" s="577"/>
      <c r="N24" s="640"/>
      <c r="O24" s="572"/>
      <c r="P24" s="640"/>
      <c r="Q24" s="572"/>
      <c r="R24" s="640"/>
      <c r="S24" s="578"/>
    </row>
    <row r="25" spans="1:19" ht="14.4" customHeight="1" x14ac:dyDescent="0.3">
      <c r="A25" s="597" t="s">
        <v>2406</v>
      </c>
      <c r="B25" s="640">
        <v>11030</v>
      </c>
      <c r="C25" s="572">
        <v>1</v>
      </c>
      <c r="D25" s="640"/>
      <c r="E25" s="572"/>
      <c r="F25" s="640">
        <v>350</v>
      </c>
      <c r="G25" s="577">
        <v>3.1731640979147782E-2</v>
      </c>
      <c r="H25" s="640"/>
      <c r="I25" s="572"/>
      <c r="J25" s="640"/>
      <c r="K25" s="572"/>
      <c r="L25" s="640"/>
      <c r="M25" s="577"/>
      <c r="N25" s="640"/>
      <c r="O25" s="572"/>
      <c r="P25" s="640"/>
      <c r="Q25" s="572"/>
      <c r="R25" s="640"/>
      <c r="S25" s="578"/>
    </row>
    <row r="26" spans="1:19" ht="14.4" customHeight="1" x14ac:dyDescent="0.3">
      <c r="A26" s="597" t="s">
        <v>2407</v>
      </c>
      <c r="B26" s="640">
        <v>668</v>
      </c>
      <c r="C26" s="572">
        <v>1</v>
      </c>
      <c r="D26" s="640">
        <v>829</v>
      </c>
      <c r="E26" s="572">
        <v>1.2410179640718564</v>
      </c>
      <c r="F26" s="640">
        <v>5957</v>
      </c>
      <c r="G26" s="577">
        <v>8.9176646706586826</v>
      </c>
      <c r="H26" s="640"/>
      <c r="I26" s="572"/>
      <c r="J26" s="640"/>
      <c r="K26" s="572"/>
      <c r="L26" s="640"/>
      <c r="M26" s="577"/>
      <c r="N26" s="640"/>
      <c r="O26" s="572"/>
      <c r="P26" s="640"/>
      <c r="Q26" s="572"/>
      <c r="R26" s="640"/>
      <c r="S26" s="578"/>
    </row>
    <row r="27" spans="1:19" ht="14.4" customHeight="1" x14ac:dyDescent="0.3">
      <c r="A27" s="597" t="s">
        <v>765</v>
      </c>
      <c r="B27" s="640">
        <v>4200006</v>
      </c>
      <c r="C27" s="572">
        <v>1</v>
      </c>
      <c r="D27" s="640">
        <v>3243</v>
      </c>
      <c r="E27" s="572">
        <v>7.7214175408320848E-4</v>
      </c>
      <c r="F27" s="640"/>
      <c r="G27" s="577"/>
      <c r="H27" s="640">
        <v>417175.50000000006</v>
      </c>
      <c r="I27" s="572">
        <v>1</v>
      </c>
      <c r="J27" s="640">
        <v>273.60000000000002</v>
      </c>
      <c r="K27" s="572">
        <v>6.5583908930414174E-4</v>
      </c>
      <c r="L27" s="640"/>
      <c r="M27" s="577"/>
      <c r="N27" s="640"/>
      <c r="O27" s="572"/>
      <c r="P27" s="640"/>
      <c r="Q27" s="572"/>
      <c r="R27" s="640"/>
      <c r="S27" s="578"/>
    </row>
    <row r="28" spans="1:19" ht="14.4" customHeight="1" x14ac:dyDescent="0.3">
      <c r="A28" s="597" t="s">
        <v>2408</v>
      </c>
      <c r="B28" s="640"/>
      <c r="C28" s="572"/>
      <c r="D28" s="640">
        <v>1585</v>
      </c>
      <c r="E28" s="572"/>
      <c r="F28" s="640">
        <v>232</v>
      </c>
      <c r="G28" s="577"/>
      <c r="H28" s="640"/>
      <c r="I28" s="572"/>
      <c r="J28" s="640"/>
      <c r="K28" s="572"/>
      <c r="L28" s="640"/>
      <c r="M28" s="577"/>
      <c r="N28" s="640"/>
      <c r="O28" s="572"/>
      <c r="P28" s="640"/>
      <c r="Q28" s="572"/>
      <c r="R28" s="640"/>
      <c r="S28" s="578"/>
    </row>
    <row r="29" spans="1:19" ht="14.4" customHeight="1" x14ac:dyDescent="0.3">
      <c r="A29" s="597" t="s">
        <v>2409</v>
      </c>
      <c r="B29" s="640">
        <v>6332</v>
      </c>
      <c r="C29" s="572">
        <v>1</v>
      </c>
      <c r="D29" s="640">
        <v>15432</v>
      </c>
      <c r="E29" s="572">
        <v>2.4371446620341124</v>
      </c>
      <c r="F29" s="640">
        <v>57682</v>
      </c>
      <c r="G29" s="577">
        <v>9.1096020214782065</v>
      </c>
      <c r="H29" s="640"/>
      <c r="I29" s="572"/>
      <c r="J29" s="640">
        <v>2236.7199999999998</v>
      </c>
      <c r="K29" s="572"/>
      <c r="L29" s="640"/>
      <c r="M29" s="577"/>
      <c r="N29" s="640"/>
      <c r="O29" s="572"/>
      <c r="P29" s="640"/>
      <c r="Q29" s="572"/>
      <c r="R29" s="640"/>
      <c r="S29" s="578"/>
    </row>
    <row r="30" spans="1:19" ht="14.4" customHeight="1" x14ac:dyDescent="0.3">
      <c r="A30" s="597" t="s">
        <v>2410</v>
      </c>
      <c r="B30" s="640"/>
      <c r="C30" s="572"/>
      <c r="D30" s="640">
        <v>5635</v>
      </c>
      <c r="E30" s="572"/>
      <c r="F30" s="640">
        <v>784</v>
      </c>
      <c r="G30" s="577"/>
      <c r="H30" s="640"/>
      <c r="I30" s="572"/>
      <c r="J30" s="640"/>
      <c r="K30" s="572"/>
      <c r="L30" s="640"/>
      <c r="M30" s="577"/>
      <c r="N30" s="640"/>
      <c r="O30" s="572"/>
      <c r="P30" s="640"/>
      <c r="Q30" s="572"/>
      <c r="R30" s="640"/>
      <c r="S30" s="578"/>
    </row>
    <row r="31" spans="1:19" ht="14.4" customHeight="1" x14ac:dyDescent="0.3">
      <c r="A31" s="597" t="s">
        <v>2411</v>
      </c>
      <c r="B31" s="640">
        <v>2030</v>
      </c>
      <c r="C31" s="572">
        <v>1</v>
      </c>
      <c r="D31" s="640">
        <v>11101</v>
      </c>
      <c r="E31" s="572">
        <v>5.4684729064039406</v>
      </c>
      <c r="F31" s="640"/>
      <c r="G31" s="577"/>
      <c r="H31" s="640"/>
      <c r="I31" s="572"/>
      <c r="J31" s="640"/>
      <c r="K31" s="572"/>
      <c r="L31" s="640"/>
      <c r="M31" s="577"/>
      <c r="N31" s="640"/>
      <c r="O31" s="572"/>
      <c r="P31" s="640"/>
      <c r="Q31" s="572"/>
      <c r="R31" s="640"/>
      <c r="S31" s="578"/>
    </row>
    <row r="32" spans="1:19" ht="14.4" customHeight="1" thickBot="1" x14ac:dyDescent="0.35">
      <c r="A32" s="642" t="s">
        <v>2412</v>
      </c>
      <c r="B32" s="641">
        <v>1366</v>
      </c>
      <c r="C32" s="580">
        <v>1</v>
      </c>
      <c r="D32" s="641">
        <v>14512</v>
      </c>
      <c r="E32" s="580">
        <v>10.623718887262079</v>
      </c>
      <c r="F32" s="641">
        <v>9748</v>
      </c>
      <c r="G32" s="585">
        <v>7.1361639824304541</v>
      </c>
      <c r="H32" s="641"/>
      <c r="I32" s="580"/>
      <c r="J32" s="641"/>
      <c r="K32" s="580"/>
      <c r="L32" s="641"/>
      <c r="M32" s="585"/>
      <c r="N32" s="641"/>
      <c r="O32" s="580"/>
      <c r="P32" s="641"/>
      <c r="Q32" s="580"/>
      <c r="R32" s="641"/>
      <c r="S32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9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2713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7320.5</v>
      </c>
      <c r="G3" s="114">
        <f t="shared" si="0"/>
        <v>4732661.5</v>
      </c>
      <c r="H3" s="114"/>
      <c r="I3" s="114"/>
      <c r="J3" s="114">
        <f t="shared" si="0"/>
        <v>779</v>
      </c>
      <c r="K3" s="114">
        <f t="shared" si="0"/>
        <v>285597.32</v>
      </c>
      <c r="L3" s="114"/>
      <c r="M3" s="114"/>
      <c r="N3" s="114">
        <f t="shared" si="0"/>
        <v>1079.2</v>
      </c>
      <c r="O3" s="114">
        <f t="shared" si="0"/>
        <v>485259.51</v>
      </c>
      <c r="P3" s="75">
        <f>IF(G3=0,0,O3/G3)</f>
        <v>0.1025341681419641</v>
      </c>
      <c r="Q3" s="115">
        <f>IF(N3=0,0,O3/N3)</f>
        <v>449.64743328391398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100</v>
      </c>
      <c r="E4" s="427" t="s">
        <v>70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2413</v>
      </c>
      <c r="B6" s="565" t="s">
        <v>2132</v>
      </c>
      <c r="C6" s="565" t="s">
        <v>2169</v>
      </c>
      <c r="D6" s="565" t="s">
        <v>2176</v>
      </c>
      <c r="E6" s="565" t="s">
        <v>2177</v>
      </c>
      <c r="F6" s="129">
        <v>1</v>
      </c>
      <c r="G6" s="129">
        <v>34</v>
      </c>
      <c r="H6" s="129">
        <v>1</v>
      </c>
      <c r="I6" s="129">
        <v>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2413</v>
      </c>
      <c r="B7" s="572" t="s">
        <v>2132</v>
      </c>
      <c r="C7" s="572" t="s">
        <v>2169</v>
      </c>
      <c r="D7" s="572" t="s">
        <v>2188</v>
      </c>
      <c r="E7" s="572" t="s">
        <v>2189</v>
      </c>
      <c r="F7" s="589"/>
      <c r="G7" s="589"/>
      <c r="H7" s="589"/>
      <c r="I7" s="589"/>
      <c r="J7" s="589">
        <v>2</v>
      </c>
      <c r="K7" s="589">
        <v>464</v>
      </c>
      <c r="L7" s="589"/>
      <c r="M7" s="589">
        <v>232</v>
      </c>
      <c r="N7" s="589">
        <v>2</v>
      </c>
      <c r="O7" s="589">
        <v>468</v>
      </c>
      <c r="P7" s="577"/>
      <c r="Q7" s="590">
        <v>234</v>
      </c>
    </row>
    <row r="8" spans="1:17" ht="14.4" customHeight="1" x14ac:dyDescent="0.3">
      <c r="A8" s="571" t="s">
        <v>2413</v>
      </c>
      <c r="B8" s="572" t="s">
        <v>2132</v>
      </c>
      <c r="C8" s="572" t="s">
        <v>2169</v>
      </c>
      <c r="D8" s="572" t="s">
        <v>2190</v>
      </c>
      <c r="E8" s="572" t="s">
        <v>2191</v>
      </c>
      <c r="F8" s="589"/>
      <c r="G8" s="589"/>
      <c r="H8" s="589"/>
      <c r="I8" s="589"/>
      <c r="J8" s="589">
        <v>1</v>
      </c>
      <c r="K8" s="589">
        <v>116</v>
      </c>
      <c r="L8" s="589"/>
      <c r="M8" s="589">
        <v>116</v>
      </c>
      <c r="N8" s="589">
        <v>1</v>
      </c>
      <c r="O8" s="589">
        <v>118</v>
      </c>
      <c r="P8" s="577"/>
      <c r="Q8" s="590">
        <v>118</v>
      </c>
    </row>
    <row r="9" spans="1:17" ht="14.4" customHeight="1" x14ac:dyDescent="0.3">
      <c r="A9" s="571" t="s">
        <v>2413</v>
      </c>
      <c r="B9" s="572" t="s">
        <v>2132</v>
      </c>
      <c r="C9" s="572" t="s">
        <v>2169</v>
      </c>
      <c r="D9" s="572" t="s">
        <v>2220</v>
      </c>
      <c r="E9" s="572" t="s">
        <v>2221</v>
      </c>
      <c r="F9" s="589">
        <v>1</v>
      </c>
      <c r="G9" s="589">
        <v>75</v>
      </c>
      <c r="H9" s="589">
        <v>1</v>
      </c>
      <c r="I9" s="589">
        <v>75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2413</v>
      </c>
      <c r="B10" s="572" t="s">
        <v>2132</v>
      </c>
      <c r="C10" s="572" t="s">
        <v>2169</v>
      </c>
      <c r="D10" s="572" t="s">
        <v>2244</v>
      </c>
      <c r="E10" s="572" t="s">
        <v>2245</v>
      </c>
      <c r="F10" s="589"/>
      <c r="G10" s="589"/>
      <c r="H10" s="589"/>
      <c r="I10" s="589"/>
      <c r="J10" s="589"/>
      <c r="K10" s="589"/>
      <c r="L10" s="589"/>
      <c r="M10" s="589"/>
      <c r="N10" s="589">
        <v>1</v>
      </c>
      <c r="O10" s="589">
        <v>121</v>
      </c>
      <c r="P10" s="577"/>
      <c r="Q10" s="590">
        <v>121</v>
      </c>
    </row>
    <row r="11" spans="1:17" ht="14.4" customHeight="1" x14ac:dyDescent="0.3">
      <c r="A11" s="571" t="s">
        <v>2413</v>
      </c>
      <c r="B11" s="572" t="s">
        <v>2132</v>
      </c>
      <c r="C11" s="572" t="s">
        <v>2169</v>
      </c>
      <c r="D11" s="572" t="s">
        <v>2248</v>
      </c>
      <c r="E11" s="572" t="s">
        <v>2249</v>
      </c>
      <c r="F11" s="589">
        <v>1</v>
      </c>
      <c r="G11" s="589">
        <v>621</v>
      </c>
      <c r="H11" s="589">
        <v>1</v>
      </c>
      <c r="I11" s="589">
        <v>621</v>
      </c>
      <c r="J11" s="589"/>
      <c r="K11" s="589"/>
      <c r="L11" s="589"/>
      <c r="M11" s="589"/>
      <c r="N11" s="589"/>
      <c r="O11" s="589"/>
      <c r="P11" s="577"/>
      <c r="Q11" s="590"/>
    </row>
    <row r="12" spans="1:17" ht="14.4" customHeight="1" x14ac:dyDescent="0.3">
      <c r="A12" s="571" t="s">
        <v>2413</v>
      </c>
      <c r="B12" s="572" t="s">
        <v>2132</v>
      </c>
      <c r="C12" s="572" t="s">
        <v>2169</v>
      </c>
      <c r="D12" s="572" t="s">
        <v>2254</v>
      </c>
      <c r="E12" s="572" t="s">
        <v>2255</v>
      </c>
      <c r="F12" s="589"/>
      <c r="G12" s="589"/>
      <c r="H12" s="589"/>
      <c r="I12" s="589"/>
      <c r="J12" s="589">
        <v>1</v>
      </c>
      <c r="K12" s="589">
        <v>200</v>
      </c>
      <c r="L12" s="589"/>
      <c r="M12" s="589">
        <v>200</v>
      </c>
      <c r="N12" s="589"/>
      <c r="O12" s="589"/>
      <c r="P12" s="577"/>
      <c r="Q12" s="590"/>
    </row>
    <row r="13" spans="1:17" ht="14.4" customHeight="1" x14ac:dyDescent="0.3">
      <c r="A13" s="571" t="s">
        <v>2413</v>
      </c>
      <c r="B13" s="572" t="s">
        <v>2132</v>
      </c>
      <c r="C13" s="572" t="s">
        <v>2169</v>
      </c>
      <c r="D13" s="572" t="s">
        <v>2256</v>
      </c>
      <c r="E13" s="572" t="s">
        <v>2257</v>
      </c>
      <c r="F13" s="589">
        <v>1</v>
      </c>
      <c r="G13" s="589">
        <v>240</v>
      </c>
      <c r="H13" s="589">
        <v>1</v>
      </c>
      <c r="I13" s="589">
        <v>240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2413</v>
      </c>
      <c r="B14" s="572" t="s">
        <v>2132</v>
      </c>
      <c r="C14" s="572" t="s">
        <v>2169</v>
      </c>
      <c r="D14" s="572" t="s">
        <v>2272</v>
      </c>
      <c r="E14" s="572" t="s">
        <v>2273</v>
      </c>
      <c r="F14" s="589"/>
      <c r="G14" s="589"/>
      <c r="H14" s="589"/>
      <c r="I14" s="589"/>
      <c r="J14" s="589">
        <v>1</v>
      </c>
      <c r="K14" s="589">
        <v>854</v>
      </c>
      <c r="L14" s="589"/>
      <c r="M14" s="589">
        <v>854</v>
      </c>
      <c r="N14" s="589"/>
      <c r="O14" s="589"/>
      <c r="P14" s="577"/>
      <c r="Q14" s="590"/>
    </row>
    <row r="15" spans="1:17" ht="14.4" customHeight="1" x14ac:dyDescent="0.3">
      <c r="A15" s="571" t="s">
        <v>2414</v>
      </c>
      <c r="B15" s="572" t="s">
        <v>2132</v>
      </c>
      <c r="C15" s="572" t="s">
        <v>2169</v>
      </c>
      <c r="D15" s="572" t="s">
        <v>2176</v>
      </c>
      <c r="E15" s="572" t="s">
        <v>2177</v>
      </c>
      <c r="F15" s="589">
        <v>1</v>
      </c>
      <c r="G15" s="589">
        <v>34</v>
      </c>
      <c r="H15" s="589">
        <v>1</v>
      </c>
      <c r="I15" s="589">
        <v>34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2414</v>
      </c>
      <c r="B16" s="572" t="s">
        <v>2132</v>
      </c>
      <c r="C16" s="572" t="s">
        <v>2169</v>
      </c>
      <c r="D16" s="572" t="s">
        <v>2182</v>
      </c>
      <c r="E16" s="572" t="s">
        <v>2183</v>
      </c>
      <c r="F16" s="589">
        <v>1</v>
      </c>
      <c r="G16" s="589">
        <v>637</v>
      </c>
      <c r="H16" s="589">
        <v>1</v>
      </c>
      <c r="I16" s="589">
        <v>637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2414</v>
      </c>
      <c r="B17" s="572" t="s">
        <v>2132</v>
      </c>
      <c r="C17" s="572" t="s">
        <v>2169</v>
      </c>
      <c r="D17" s="572" t="s">
        <v>2188</v>
      </c>
      <c r="E17" s="572" t="s">
        <v>2189</v>
      </c>
      <c r="F17" s="589">
        <v>1</v>
      </c>
      <c r="G17" s="589">
        <v>332</v>
      </c>
      <c r="H17" s="589">
        <v>1</v>
      </c>
      <c r="I17" s="589">
        <v>332</v>
      </c>
      <c r="J17" s="589">
        <v>3</v>
      </c>
      <c r="K17" s="589">
        <v>696</v>
      </c>
      <c r="L17" s="589">
        <v>2.0963855421686746</v>
      </c>
      <c r="M17" s="589">
        <v>232</v>
      </c>
      <c r="N17" s="589">
        <v>1</v>
      </c>
      <c r="O17" s="589">
        <v>234</v>
      </c>
      <c r="P17" s="577">
        <v>0.70481927710843373</v>
      </c>
      <c r="Q17" s="590">
        <v>234</v>
      </c>
    </row>
    <row r="18" spans="1:17" ht="14.4" customHeight="1" x14ac:dyDescent="0.3">
      <c r="A18" s="571" t="s">
        <v>2414</v>
      </c>
      <c r="B18" s="572" t="s">
        <v>2132</v>
      </c>
      <c r="C18" s="572" t="s">
        <v>2169</v>
      </c>
      <c r="D18" s="572" t="s">
        <v>2190</v>
      </c>
      <c r="E18" s="572" t="s">
        <v>2191</v>
      </c>
      <c r="F18" s="589">
        <v>6</v>
      </c>
      <c r="G18" s="589">
        <v>1002</v>
      </c>
      <c r="H18" s="589">
        <v>1</v>
      </c>
      <c r="I18" s="589">
        <v>167</v>
      </c>
      <c r="J18" s="589">
        <v>1</v>
      </c>
      <c r="K18" s="589">
        <v>116</v>
      </c>
      <c r="L18" s="589">
        <v>0.1157684630738523</v>
      </c>
      <c r="M18" s="589">
        <v>116</v>
      </c>
      <c r="N18" s="589">
        <v>6</v>
      </c>
      <c r="O18" s="589">
        <v>708</v>
      </c>
      <c r="P18" s="577">
        <v>0.70658682634730541</v>
      </c>
      <c r="Q18" s="590">
        <v>118</v>
      </c>
    </row>
    <row r="19" spans="1:17" ht="14.4" customHeight="1" x14ac:dyDescent="0.3">
      <c r="A19" s="571" t="s">
        <v>2414</v>
      </c>
      <c r="B19" s="572" t="s">
        <v>2132</v>
      </c>
      <c r="C19" s="572" t="s">
        <v>2169</v>
      </c>
      <c r="D19" s="572" t="s">
        <v>2220</v>
      </c>
      <c r="E19" s="572" t="s">
        <v>2221</v>
      </c>
      <c r="F19" s="589">
        <v>1</v>
      </c>
      <c r="G19" s="589">
        <v>75</v>
      </c>
      <c r="H19" s="589">
        <v>1</v>
      </c>
      <c r="I19" s="589">
        <v>75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2414</v>
      </c>
      <c r="B20" s="572" t="s">
        <v>2132</v>
      </c>
      <c r="C20" s="572" t="s">
        <v>2169</v>
      </c>
      <c r="D20" s="572" t="s">
        <v>2224</v>
      </c>
      <c r="E20" s="572" t="s">
        <v>2225</v>
      </c>
      <c r="F20" s="589"/>
      <c r="G20" s="589"/>
      <c r="H20" s="589"/>
      <c r="I20" s="589"/>
      <c r="J20" s="589"/>
      <c r="K20" s="589"/>
      <c r="L20" s="589"/>
      <c r="M20" s="589"/>
      <c r="N20" s="589">
        <v>3</v>
      </c>
      <c r="O20" s="589">
        <v>1470</v>
      </c>
      <c r="P20" s="577"/>
      <c r="Q20" s="590">
        <v>490</v>
      </c>
    </row>
    <row r="21" spans="1:17" ht="14.4" customHeight="1" x14ac:dyDescent="0.3">
      <c r="A21" s="571" t="s">
        <v>2414</v>
      </c>
      <c r="B21" s="572" t="s">
        <v>2132</v>
      </c>
      <c r="C21" s="572" t="s">
        <v>2169</v>
      </c>
      <c r="D21" s="572" t="s">
        <v>2242</v>
      </c>
      <c r="E21" s="572" t="s">
        <v>2243</v>
      </c>
      <c r="F21" s="589">
        <v>1</v>
      </c>
      <c r="G21" s="589">
        <v>176</v>
      </c>
      <c r="H21" s="589">
        <v>1</v>
      </c>
      <c r="I21" s="589">
        <v>176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2414</v>
      </c>
      <c r="B22" s="572" t="s">
        <v>2132</v>
      </c>
      <c r="C22" s="572" t="s">
        <v>2169</v>
      </c>
      <c r="D22" s="572" t="s">
        <v>2246</v>
      </c>
      <c r="E22" s="572" t="s">
        <v>2247</v>
      </c>
      <c r="F22" s="589"/>
      <c r="G22" s="589"/>
      <c r="H22" s="589"/>
      <c r="I22" s="589"/>
      <c r="J22" s="589"/>
      <c r="K22" s="589"/>
      <c r="L22" s="589"/>
      <c r="M22" s="589"/>
      <c r="N22" s="589">
        <v>1</v>
      </c>
      <c r="O22" s="589">
        <v>355</v>
      </c>
      <c r="P22" s="577"/>
      <c r="Q22" s="590">
        <v>355</v>
      </c>
    </row>
    <row r="23" spans="1:17" ht="14.4" customHeight="1" x14ac:dyDescent="0.3">
      <c r="A23" s="571" t="s">
        <v>2415</v>
      </c>
      <c r="B23" s="572" t="s">
        <v>2132</v>
      </c>
      <c r="C23" s="572" t="s">
        <v>2169</v>
      </c>
      <c r="D23" s="572" t="s">
        <v>2176</v>
      </c>
      <c r="E23" s="572" t="s">
        <v>2177</v>
      </c>
      <c r="F23" s="589"/>
      <c r="G23" s="589"/>
      <c r="H23" s="589"/>
      <c r="I23" s="589"/>
      <c r="J23" s="589"/>
      <c r="K23" s="589"/>
      <c r="L23" s="589"/>
      <c r="M23" s="589"/>
      <c r="N23" s="589">
        <v>1</v>
      </c>
      <c r="O23" s="589">
        <v>35</v>
      </c>
      <c r="P23" s="577"/>
      <c r="Q23" s="590">
        <v>35</v>
      </c>
    </row>
    <row r="24" spans="1:17" ht="14.4" customHeight="1" x14ac:dyDescent="0.3">
      <c r="A24" s="571" t="s">
        <v>2415</v>
      </c>
      <c r="B24" s="572" t="s">
        <v>2132</v>
      </c>
      <c r="C24" s="572" t="s">
        <v>2169</v>
      </c>
      <c r="D24" s="572" t="s">
        <v>2188</v>
      </c>
      <c r="E24" s="572" t="s">
        <v>2189</v>
      </c>
      <c r="F24" s="589">
        <v>1</v>
      </c>
      <c r="G24" s="589">
        <v>332</v>
      </c>
      <c r="H24" s="589">
        <v>1</v>
      </c>
      <c r="I24" s="589">
        <v>332</v>
      </c>
      <c r="J24" s="589">
        <v>2</v>
      </c>
      <c r="K24" s="589">
        <v>464</v>
      </c>
      <c r="L24" s="589">
        <v>1.3975903614457832</v>
      </c>
      <c r="M24" s="589">
        <v>232</v>
      </c>
      <c r="N24" s="589">
        <v>3</v>
      </c>
      <c r="O24" s="589">
        <v>700</v>
      </c>
      <c r="P24" s="577">
        <v>2.1084337349397591</v>
      </c>
      <c r="Q24" s="590">
        <v>233.33333333333334</v>
      </c>
    </row>
    <row r="25" spans="1:17" ht="14.4" customHeight="1" x14ac:dyDescent="0.3">
      <c r="A25" s="571" t="s">
        <v>2415</v>
      </c>
      <c r="B25" s="572" t="s">
        <v>2132</v>
      </c>
      <c r="C25" s="572" t="s">
        <v>2169</v>
      </c>
      <c r="D25" s="572" t="s">
        <v>2190</v>
      </c>
      <c r="E25" s="572" t="s">
        <v>2191</v>
      </c>
      <c r="F25" s="589">
        <v>1</v>
      </c>
      <c r="G25" s="589">
        <v>167</v>
      </c>
      <c r="H25" s="589">
        <v>1</v>
      </c>
      <c r="I25" s="589">
        <v>167</v>
      </c>
      <c r="J25" s="589">
        <v>1</v>
      </c>
      <c r="K25" s="589">
        <v>116</v>
      </c>
      <c r="L25" s="589">
        <v>0.69461077844311381</v>
      </c>
      <c r="M25" s="589">
        <v>116</v>
      </c>
      <c r="N25" s="589">
        <v>8</v>
      </c>
      <c r="O25" s="589">
        <v>940</v>
      </c>
      <c r="P25" s="577">
        <v>5.6287425149700603</v>
      </c>
      <c r="Q25" s="590">
        <v>117.5</v>
      </c>
    </row>
    <row r="26" spans="1:17" ht="14.4" customHeight="1" x14ac:dyDescent="0.3">
      <c r="A26" s="571" t="s">
        <v>2416</v>
      </c>
      <c r="B26" s="572" t="s">
        <v>2132</v>
      </c>
      <c r="C26" s="572" t="s">
        <v>2133</v>
      </c>
      <c r="D26" s="572" t="s">
        <v>2417</v>
      </c>
      <c r="E26" s="572" t="s">
        <v>2418</v>
      </c>
      <c r="F26" s="589"/>
      <c r="G26" s="589"/>
      <c r="H26" s="589"/>
      <c r="I26" s="589"/>
      <c r="J26" s="589"/>
      <c r="K26" s="589"/>
      <c r="L26" s="589"/>
      <c r="M26" s="589"/>
      <c r="N26" s="589">
        <v>0.2</v>
      </c>
      <c r="O26" s="589">
        <v>75.95</v>
      </c>
      <c r="P26" s="577"/>
      <c r="Q26" s="590">
        <v>379.75</v>
      </c>
    </row>
    <row r="27" spans="1:17" ht="14.4" customHeight="1" x14ac:dyDescent="0.3">
      <c r="A27" s="571" t="s">
        <v>2416</v>
      </c>
      <c r="B27" s="572" t="s">
        <v>2132</v>
      </c>
      <c r="C27" s="572" t="s">
        <v>2133</v>
      </c>
      <c r="D27" s="572" t="s">
        <v>2148</v>
      </c>
      <c r="E27" s="572" t="s">
        <v>621</v>
      </c>
      <c r="F27" s="589"/>
      <c r="G27" s="589"/>
      <c r="H27" s="589"/>
      <c r="I27" s="589"/>
      <c r="J27" s="589"/>
      <c r="K27" s="589"/>
      <c r="L27" s="589"/>
      <c r="M27" s="589"/>
      <c r="N27" s="589">
        <v>1</v>
      </c>
      <c r="O27" s="589">
        <v>151.56</v>
      </c>
      <c r="P27" s="577"/>
      <c r="Q27" s="590">
        <v>151.56</v>
      </c>
    </row>
    <row r="28" spans="1:17" ht="14.4" customHeight="1" x14ac:dyDescent="0.3">
      <c r="A28" s="571" t="s">
        <v>2416</v>
      </c>
      <c r="B28" s="572" t="s">
        <v>2132</v>
      </c>
      <c r="C28" s="572" t="s">
        <v>2169</v>
      </c>
      <c r="D28" s="572" t="s">
        <v>2176</v>
      </c>
      <c r="E28" s="572" t="s">
        <v>2177</v>
      </c>
      <c r="F28" s="589">
        <v>16</v>
      </c>
      <c r="G28" s="589">
        <v>544</v>
      </c>
      <c r="H28" s="589">
        <v>1</v>
      </c>
      <c r="I28" s="589">
        <v>34</v>
      </c>
      <c r="J28" s="589">
        <v>93</v>
      </c>
      <c r="K28" s="589">
        <v>3162</v>
      </c>
      <c r="L28" s="589">
        <v>5.8125</v>
      </c>
      <c r="M28" s="589">
        <v>34</v>
      </c>
      <c r="N28" s="589">
        <v>77</v>
      </c>
      <c r="O28" s="589">
        <v>2671</v>
      </c>
      <c r="P28" s="577">
        <v>4.9099264705882355</v>
      </c>
      <c r="Q28" s="590">
        <v>34.688311688311686</v>
      </c>
    </row>
    <row r="29" spans="1:17" ht="14.4" customHeight="1" x14ac:dyDescent="0.3">
      <c r="A29" s="571" t="s">
        <v>2416</v>
      </c>
      <c r="B29" s="572" t="s">
        <v>2132</v>
      </c>
      <c r="C29" s="572" t="s">
        <v>2169</v>
      </c>
      <c r="D29" s="572" t="s">
        <v>2188</v>
      </c>
      <c r="E29" s="572" t="s">
        <v>2189</v>
      </c>
      <c r="F29" s="589">
        <v>4</v>
      </c>
      <c r="G29" s="589">
        <v>1328</v>
      </c>
      <c r="H29" s="589">
        <v>1</v>
      </c>
      <c r="I29" s="589">
        <v>332</v>
      </c>
      <c r="J29" s="589">
        <v>4</v>
      </c>
      <c r="K29" s="589">
        <v>928</v>
      </c>
      <c r="L29" s="589">
        <v>0.6987951807228916</v>
      </c>
      <c r="M29" s="589">
        <v>232</v>
      </c>
      <c r="N29" s="589">
        <v>3</v>
      </c>
      <c r="O29" s="589">
        <v>700</v>
      </c>
      <c r="P29" s="577">
        <v>0.52710843373493976</v>
      </c>
      <c r="Q29" s="590">
        <v>233.33333333333334</v>
      </c>
    </row>
    <row r="30" spans="1:17" ht="14.4" customHeight="1" x14ac:dyDescent="0.3">
      <c r="A30" s="571" t="s">
        <v>2416</v>
      </c>
      <c r="B30" s="572" t="s">
        <v>2132</v>
      </c>
      <c r="C30" s="572" t="s">
        <v>2169</v>
      </c>
      <c r="D30" s="572" t="s">
        <v>2190</v>
      </c>
      <c r="E30" s="572" t="s">
        <v>2191</v>
      </c>
      <c r="F30" s="589">
        <v>4</v>
      </c>
      <c r="G30" s="589">
        <v>668</v>
      </c>
      <c r="H30" s="589">
        <v>1</v>
      </c>
      <c r="I30" s="589">
        <v>167</v>
      </c>
      <c r="J30" s="589">
        <v>8</v>
      </c>
      <c r="K30" s="589">
        <v>928</v>
      </c>
      <c r="L30" s="589">
        <v>1.3892215568862276</v>
      </c>
      <c r="M30" s="589">
        <v>116</v>
      </c>
      <c r="N30" s="589">
        <v>18</v>
      </c>
      <c r="O30" s="589">
        <v>2114</v>
      </c>
      <c r="P30" s="577">
        <v>3.1646706586826348</v>
      </c>
      <c r="Q30" s="590">
        <v>117.44444444444444</v>
      </c>
    </row>
    <row r="31" spans="1:17" ht="14.4" customHeight="1" x14ac:dyDescent="0.3">
      <c r="A31" s="571" t="s">
        <v>2416</v>
      </c>
      <c r="B31" s="572" t="s">
        <v>2132</v>
      </c>
      <c r="C31" s="572" t="s">
        <v>2169</v>
      </c>
      <c r="D31" s="572" t="s">
        <v>2192</v>
      </c>
      <c r="E31" s="572" t="s">
        <v>2193</v>
      </c>
      <c r="F31" s="589"/>
      <c r="G31" s="589"/>
      <c r="H31" s="589"/>
      <c r="I31" s="589"/>
      <c r="J31" s="589"/>
      <c r="K31" s="589"/>
      <c r="L31" s="589"/>
      <c r="M31" s="589"/>
      <c r="N31" s="589">
        <v>2</v>
      </c>
      <c r="O31" s="589">
        <v>1062</v>
      </c>
      <c r="P31" s="577"/>
      <c r="Q31" s="590">
        <v>531</v>
      </c>
    </row>
    <row r="32" spans="1:17" ht="14.4" customHeight="1" x14ac:dyDescent="0.3">
      <c r="A32" s="571" t="s">
        <v>2416</v>
      </c>
      <c r="B32" s="572" t="s">
        <v>2132</v>
      </c>
      <c r="C32" s="572" t="s">
        <v>2169</v>
      </c>
      <c r="D32" s="572" t="s">
        <v>2196</v>
      </c>
      <c r="E32" s="572" t="s">
        <v>2197</v>
      </c>
      <c r="F32" s="589"/>
      <c r="G32" s="589"/>
      <c r="H32" s="589"/>
      <c r="I32" s="589"/>
      <c r="J32" s="589">
        <v>4</v>
      </c>
      <c r="K32" s="589">
        <v>1924</v>
      </c>
      <c r="L32" s="589"/>
      <c r="M32" s="589">
        <v>481</v>
      </c>
      <c r="N32" s="589"/>
      <c r="O32" s="589"/>
      <c r="P32" s="577"/>
      <c r="Q32" s="590"/>
    </row>
    <row r="33" spans="1:17" ht="14.4" customHeight="1" x14ac:dyDescent="0.3">
      <c r="A33" s="571" t="s">
        <v>2416</v>
      </c>
      <c r="B33" s="572" t="s">
        <v>2132</v>
      </c>
      <c r="C33" s="572" t="s">
        <v>2169</v>
      </c>
      <c r="D33" s="572" t="s">
        <v>2200</v>
      </c>
      <c r="E33" s="572" t="s">
        <v>2201</v>
      </c>
      <c r="F33" s="589"/>
      <c r="G33" s="589"/>
      <c r="H33" s="589"/>
      <c r="I33" s="589"/>
      <c r="J33" s="589">
        <v>1</v>
      </c>
      <c r="K33" s="589">
        <v>1001</v>
      </c>
      <c r="L33" s="589"/>
      <c r="M33" s="589">
        <v>1001</v>
      </c>
      <c r="N33" s="589"/>
      <c r="O33" s="589"/>
      <c r="P33" s="577"/>
      <c r="Q33" s="590"/>
    </row>
    <row r="34" spans="1:17" ht="14.4" customHeight="1" x14ac:dyDescent="0.3">
      <c r="A34" s="571" t="s">
        <v>2416</v>
      </c>
      <c r="B34" s="572" t="s">
        <v>2132</v>
      </c>
      <c r="C34" s="572" t="s">
        <v>2169</v>
      </c>
      <c r="D34" s="572" t="s">
        <v>2287</v>
      </c>
      <c r="E34" s="572" t="s">
        <v>2288</v>
      </c>
      <c r="F34" s="589"/>
      <c r="G34" s="589"/>
      <c r="H34" s="589"/>
      <c r="I34" s="589"/>
      <c r="J34" s="589">
        <v>2</v>
      </c>
      <c r="K34" s="589">
        <v>4000</v>
      </c>
      <c r="L34" s="589"/>
      <c r="M34" s="589">
        <v>2000</v>
      </c>
      <c r="N34" s="589">
        <v>2</v>
      </c>
      <c r="O34" s="589">
        <v>4024</v>
      </c>
      <c r="P34" s="577"/>
      <c r="Q34" s="590">
        <v>2012</v>
      </c>
    </row>
    <row r="35" spans="1:17" ht="14.4" customHeight="1" x14ac:dyDescent="0.3">
      <c r="A35" s="571" t="s">
        <v>2416</v>
      </c>
      <c r="B35" s="572" t="s">
        <v>2132</v>
      </c>
      <c r="C35" s="572" t="s">
        <v>2169</v>
      </c>
      <c r="D35" s="572" t="s">
        <v>2202</v>
      </c>
      <c r="E35" s="572" t="s">
        <v>2203</v>
      </c>
      <c r="F35" s="589"/>
      <c r="G35" s="589"/>
      <c r="H35" s="589"/>
      <c r="I35" s="589"/>
      <c r="J35" s="589"/>
      <c r="K35" s="589"/>
      <c r="L35" s="589"/>
      <c r="M35" s="589"/>
      <c r="N35" s="589">
        <v>4</v>
      </c>
      <c r="O35" s="589">
        <v>4916</v>
      </c>
      <c r="P35" s="577"/>
      <c r="Q35" s="590">
        <v>1229</v>
      </c>
    </row>
    <row r="36" spans="1:17" ht="14.4" customHeight="1" x14ac:dyDescent="0.3">
      <c r="A36" s="571" t="s">
        <v>2416</v>
      </c>
      <c r="B36" s="572" t="s">
        <v>2132</v>
      </c>
      <c r="C36" s="572" t="s">
        <v>2169</v>
      </c>
      <c r="D36" s="572" t="s">
        <v>2335</v>
      </c>
      <c r="E36" s="572" t="s">
        <v>2336</v>
      </c>
      <c r="F36" s="589"/>
      <c r="G36" s="589"/>
      <c r="H36" s="589"/>
      <c r="I36" s="589"/>
      <c r="J36" s="589">
        <v>1</v>
      </c>
      <c r="K36" s="589">
        <v>2198</v>
      </c>
      <c r="L36" s="589"/>
      <c r="M36" s="589">
        <v>2198</v>
      </c>
      <c r="N36" s="589"/>
      <c r="O36" s="589"/>
      <c r="P36" s="577"/>
      <c r="Q36" s="590"/>
    </row>
    <row r="37" spans="1:17" ht="14.4" customHeight="1" x14ac:dyDescent="0.3">
      <c r="A37" s="571" t="s">
        <v>2416</v>
      </c>
      <c r="B37" s="572" t="s">
        <v>2132</v>
      </c>
      <c r="C37" s="572" t="s">
        <v>2169</v>
      </c>
      <c r="D37" s="572" t="s">
        <v>2216</v>
      </c>
      <c r="E37" s="572" t="s">
        <v>2217</v>
      </c>
      <c r="F37" s="589"/>
      <c r="G37" s="589"/>
      <c r="H37" s="589"/>
      <c r="I37" s="589"/>
      <c r="J37" s="589">
        <v>3</v>
      </c>
      <c r="K37" s="589">
        <v>0</v>
      </c>
      <c r="L37" s="589"/>
      <c r="M37" s="589">
        <v>0</v>
      </c>
      <c r="N37" s="589"/>
      <c r="O37" s="589"/>
      <c r="P37" s="577"/>
      <c r="Q37" s="590"/>
    </row>
    <row r="38" spans="1:17" ht="14.4" customHeight="1" x14ac:dyDescent="0.3">
      <c r="A38" s="571" t="s">
        <v>2416</v>
      </c>
      <c r="B38" s="572" t="s">
        <v>2132</v>
      </c>
      <c r="C38" s="572" t="s">
        <v>2169</v>
      </c>
      <c r="D38" s="572" t="s">
        <v>2220</v>
      </c>
      <c r="E38" s="572" t="s">
        <v>2221</v>
      </c>
      <c r="F38" s="589"/>
      <c r="G38" s="589"/>
      <c r="H38" s="589"/>
      <c r="I38" s="589"/>
      <c r="J38" s="589">
        <v>9</v>
      </c>
      <c r="K38" s="589">
        <v>729</v>
      </c>
      <c r="L38" s="589"/>
      <c r="M38" s="589">
        <v>81</v>
      </c>
      <c r="N38" s="589">
        <v>9</v>
      </c>
      <c r="O38" s="589">
        <v>734</v>
      </c>
      <c r="P38" s="577"/>
      <c r="Q38" s="590">
        <v>81.555555555555557</v>
      </c>
    </row>
    <row r="39" spans="1:17" ht="14.4" customHeight="1" x14ac:dyDescent="0.3">
      <c r="A39" s="571" t="s">
        <v>2416</v>
      </c>
      <c r="B39" s="572" t="s">
        <v>2132</v>
      </c>
      <c r="C39" s="572" t="s">
        <v>2169</v>
      </c>
      <c r="D39" s="572" t="s">
        <v>2297</v>
      </c>
      <c r="E39" s="572" t="s">
        <v>2193</v>
      </c>
      <c r="F39" s="589"/>
      <c r="G39" s="589"/>
      <c r="H39" s="589"/>
      <c r="I39" s="589"/>
      <c r="J39" s="589">
        <v>3</v>
      </c>
      <c r="K39" s="589">
        <v>2004</v>
      </c>
      <c r="L39" s="589"/>
      <c r="M39" s="589">
        <v>668</v>
      </c>
      <c r="N39" s="589">
        <v>5</v>
      </c>
      <c r="O39" s="589">
        <v>3365</v>
      </c>
      <c r="P39" s="577"/>
      <c r="Q39" s="590">
        <v>673</v>
      </c>
    </row>
    <row r="40" spans="1:17" ht="14.4" customHeight="1" x14ac:dyDescent="0.3">
      <c r="A40" s="571" t="s">
        <v>2416</v>
      </c>
      <c r="B40" s="572" t="s">
        <v>2132</v>
      </c>
      <c r="C40" s="572" t="s">
        <v>2169</v>
      </c>
      <c r="D40" s="572" t="s">
        <v>2300</v>
      </c>
      <c r="E40" s="572" t="s">
        <v>2301</v>
      </c>
      <c r="F40" s="589"/>
      <c r="G40" s="589"/>
      <c r="H40" s="589"/>
      <c r="I40" s="589"/>
      <c r="J40" s="589">
        <v>1</v>
      </c>
      <c r="K40" s="589">
        <v>431</v>
      </c>
      <c r="L40" s="589"/>
      <c r="M40" s="589">
        <v>431</v>
      </c>
      <c r="N40" s="589"/>
      <c r="O40" s="589"/>
      <c r="P40" s="577"/>
      <c r="Q40" s="590"/>
    </row>
    <row r="41" spans="1:17" ht="14.4" customHeight="1" x14ac:dyDescent="0.3">
      <c r="A41" s="571" t="s">
        <v>2416</v>
      </c>
      <c r="B41" s="572" t="s">
        <v>2132</v>
      </c>
      <c r="C41" s="572" t="s">
        <v>2169</v>
      </c>
      <c r="D41" s="572" t="s">
        <v>2236</v>
      </c>
      <c r="E41" s="572" t="s">
        <v>2237</v>
      </c>
      <c r="F41" s="589"/>
      <c r="G41" s="589"/>
      <c r="H41" s="589"/>
      <c r="I41" s="589"/>
      <c r="J41" s="589"/>
      <c r="K41" s="589"/>
      <c r="L41" s="589"/>
      <c r="M41" s="589"/>
      <c r="N41" s="589">
        <v>1</v>
      </c>
      <c r="O41" s="589">
        <v>1048</v>
      </c>
      <c r="P41" s="577"/>
      <c r="Q41" s="590">
        <v>1048</v>
      </c>
    </row>
    <row r="42" spans="1:17" ht="14.4" customHeight="1" x14ac:dyDescent="0.3">
      <c r="A42" s="571" t="s">
        <v>2416</v>
      </c>
      <c r="B42" s="572" t="s">
        <v>2132</v>
      </c>
      <c r="C42" s="572" t="s">
        <v>2169</v>
      </c>
      <c r="D42" s="572" t="s">
        <v>2240</v>
      </c>
      <c r="E42" s="572" t="s">
        <v>2241</v>
      </c>
      <c r="F42" s="589"/>
      <c r="G42" s="589"/>
      <c r="H42" s="589"/>
      <c r="I42" s="589"/>
      <c r="J42" s="589">
        <v>3</v>
      </c>
      <c r="K42" s="589">
        <v>2052</v>
      </c>
      <c r="L42" s="589"/>
      <c r="M42" s="589">
        <v>684</v>
      </c>
      <c r="N42" s="589">
        <v>3</v>
      </c>
      <c r="O42" s="589">
        <v>2062</v>
      </c>
      <c r="P42" s="577"/>
      <c r="Q42" s="590">
        <v>687.33333333333337</v>
      </c>
    </row>
    <row r="43" spans="1:17" ht="14.4" customHeight="1" x14ac:dyDescent="0.3">
      <c r="A43" s="571" t="s">
        <v>2416</v>
      </c>
      <c r="B43" s="572" t="s">
        <v>2132</v>
      </c>
      <c r="C43" s="572" t="s">
        <v>2169</v>
      </c>
      <c r="D43" s="572" t="s">
        <v>2242</v>
      </c>
      <c r="E43" s="572" t="s">
        <v>2243</v>
      </c>
      <c r="F43" s="589"/>
      <c r="G43" s="589"/>
      <c r="H43" s="589"/>
      <c r="I43" s="589"/>
      <c r="J43" s="589">
        <v>1</v>
      </c>
      <c r="K43" s="589">
        <v>177</v>
      </c>
      <c r="L43" s="589"/>
      <c r="M43" s="589">
        <v>177</v>
      </c>
      <c r="N43" s="589"/>
      <c r="O43" s="589"/>
      <c r="P43" s="577"/>
      <c r="Q43" s="590"/>
    </row>
    <row r="44" spans="1:17" ht="14.4" customHeight="1" x14ac:dyDescent="0.3">
      <c r="A44" s="571" t="s">
        <v>2416</v>
      </c>
      <c r="B44" s="572" t="s">
        <v>2132</v>
      </c>
      <c r="C44" s="572" t="s">
        <v>2169</v>
      </c>
      <c r="D44" s="572" t="s">
        <v>2246</v>
      </c>
      <c r="E44" s="572" t="s">
        <v>2247</v>
      </c>
      <c r="F44" s="589"/>
      <c r="G44" s="589"/>
      <c r="H44" s="589"/>
      <c r="I44" s="589"/>
      <c r="J44" s="589">
        <v>3</v>
      </c>
      <c r="K44" s="589">
        <v>1053</v>
      </c>
      <c r="L44" s="589"/>
      <c r="M44" s="589">
        <v>351</v>
      </c>
      <c r="N44" s="589">
        <v>8</v>
      </c>
      <c r="O44" s="589">
        <v>2836</v>
      </c>
      <c r="P44" s="577"/>
      <c r="Q44" s="590">
        <v>354.5</v>
      </c>
    </row>
    <row r="45" spans="1:17" ht="14.4" customHeight="1" x14ac:dyDescent="0.3">
      <c r="A45" s="571" t="s">
        <v>2416</v>
      </c>
      <c r="B45" s="572" t="s">
        <v>2132</v>
      </c>
      <c r="C45" s="572" t="s">
        <v>2169</v>
      </c>
      <c r="D45" s="572" t="s">
        <v>2256</v>
      </c>
      <c r="E45" s="572" t="s">
        <v>2257</v>
      </c>
      <c r="F45" s="589"/>
      <c r="G45" s="589"/>
      <c r="H45" s="589"/>
      <c r="I45" s="589"/>
      <c r="J45" s="589">
        <v>2</v>
      </c>
      <c r="K45" s="589">
        <v>482</v>
      </c>
      <c r="L45" s="589"/>
      <c r="M45" s="589">
        <v>241</v>
      </c>
      <c r="N45" s="589"/>
      <c r="O45" s="589"/>
      <c r="P45" s="577"/>
      <c r="Q45" s="590"/>
    </row>
    <row r="46" spans="1:17" ht="14.4" customHeight="1" x14ac:dyDescent="0.3">
      <c r="A46" s="571" t="s">
        <v>2416</v>
      </c>
      <c r="B46" s="572" t="s">
        <v>2132</v>
      </c>
      <c r="C46" s="572" t="s">
        <v>2169</v>
      </c>
      <c r="D46" s="572" t="s">
        <v>2258</v>
      </c>
      <c r="E46" s="572" t="s">
        <v>2259</v>
      </c>
      <c r="F46" s="589"/>
      <c r="G46" s="589"/>
      <c r="H46" s="589"/>
      <c r="I46" s="589"/>
      <c r="J46" s="589">
        <v>1</v>
      </c>
      <c r="K46" s="589">
        <v>3499</v>
      </c>
      <c r="L46" s="589"/>
      <c r="M46" s="589">
        <v>3499</v>
      </c>
      <c r="N46" s="589"/>
      <c r="O46" s="589"/>
      <c r="P46" s="577"/>
      <c r="Q46" s="590"/>
    </row>
    <row r="47" spans="1:17" ht="14.4" customHeight="1" x14ac:dyDescent="0.3">
      <c r="A47" s="571" t="s">
        <v>2416</v>
      </c>
      <c r="B47" s="572" t="s">
        <v>2132</v>
      </c>
      <c r="C47" s="572" t="s">
        <v>2169</v>
      </c>
      <c r="D47" s="572" t="s">
        <v>2308</v>
      </c>
      <c r="E47" s="572" t="s">
        <v>2309</v>
      </c>
      <c r="F47" s="589"/>
      <c r="G47" s="589"/>
      <c r="H47" s="589"/>
      <c r="I47" s="589"/>
      <c r="J47" s="589"/>
      <c r="K47" s="589"/>
      <c r="L47" s="589"/>
      <c r="M47" s="589"/>
      <c r="N47" s="589">
        <v>1</v>
      </c>
      <c r="O47" s="589">
        <v>1653</v>
      </c>
      <c r="P47" s="577"/>
      <c r="Q47" s="590">
        <v>1653</v>
      </c>
    </row>
    <row r="48" spans="1:17" ht="14.4" customHeight="1" x14ac:dyDescent="0.3">
      <c r="A48" s="571" t="s">
        <v>2416</v>
      </c>
      <c r="B48" s="572" t="s">
        <v>2132</v>
      </c>
      <c r="C48" s="572" t="s">
        <v>2169</v>
      </c>
      <c r="D48" s="572" t="s">
        <v>845</v>
      </c>
      <c r="E48" s="572" t="s">
        <v>2419</v>
      </c>
      <c r="F48" s="589"/>
      <c r="G48" s="589"/>
      <c r="H48" s="589"/>
      <c r="I48" s="589"/>
      <c r="J48" s="589">
        <v>4</v>
      </c>
      <c r="K48" s="589">
        <v>4744</v>
      </c>
      <c r="L48" s="589"/>
      <c r="M48" s="589">
        <v>1186</v>
      </c>
      <c r="N48" s="589">
        <v>9</v>
      </c>
      <c r="O48" s="589">
        <v>10719</v>
      </c>
      <c r="P48" s="577"/>
      <c r="Q48" s="590">
        <v>1191</v>
      </c>
    </row>
    <row r="49" spans="1:17" ht="14.4" customHeight="1" x14ac:dyDescent="0.3">
      <c r="A49" s="571" t="s">
        <v>2416</v>
      </c>
      <c r="B49" s="572" t="s">
        <v>2132</v>
      </c>
      <c r="C49" s="572" t="s">
        <v>2169</v>
      </c>
      <c r="D49" s="572" t="s">
        <v>2270</v>
      </c>
      <c r="E49" s="572" t="s">
        <v>2271</v>
      </c>
      <c r="F49" s="589"/>
      <c r="G49" s="589"/>
      <c r="H49" s="589"/>
      <c r="I49" s="589"/>
      <c r="J49" s="589">
        <v>6</v>
      </c>
      <c r="K49" s="589">
        <v>4848</v>
      </c>
      <c r="L49" s="589"/>
      <c r="M49" s="589">
        <v>808</v>
      </c>
      <c r="N49" s="589">
        <v>20</v>
      </c>
      <c r="O49" s="589">
        <v>16260</v>
      </c>
      <c r="P49" s="577"/>
      <c r="Q49" s="590">
        <v>813</v>
      </c>
    </row>
    <row r="50" spans="1:17" ht="14.4" customHeight="1" x14ac:dyDescent="0.3">
      <c r="A50" s="571" t="s">
        <v>2416</v>
      </c>
      <c r="B50" s="572" t="s">
        <v>2132</v>
      </c>
      <c r="C50" s="572" t="s">
        <v>2169</v>
      </c>
      <c r="D50" s="572" t="s">
        <v>2310</v>
      </c>
      <c r="E50" s="572" t="s">
        <v>2311</v>
      </c>
      <c r="F50" s="589"/>
      <c r="G50" s="589"/>
      <c r="H50" s="589"/>
      <c r="I50" s="589"/>
      <c r="J50" s="589">
        <v>1</v>
      </c>
      <c r="K50" s="589">
        <v>1154</v>
      </c>
      <c r="L50" s="589"/>
      <c r="M50" s="589">
        <v>1154</v>
      </c>
      <c r="N50" s="589"/>
      <c r="O50" s="589"/>
      <c r="P50" s="577"/>
      <c r="Q50" s="590"/>
    </row>
    <row r="51" spans="1:17" ht="14.4" customHeight="1" x14ac:dyDescent="0.3">
      <c r="A51" s="571" t="s">
        <v>2416</v>
      </c>
      <c r="B51" s="572" t="s">
        <v>2132</v>
      </c>
      <c r="C51" s="572" t="s">
        <v>2169</v>
      </c>
      <c r="D51" s="572" t="s">
        <v>2320</v>
      </c>
      <c r="E51" s="572" t="s">
        <v>2321</v>
      </c>
      <c r="F51" s="589"/>
      <c r="G51" s="589"/>
      <c r="H51" s="589"/>
      <c r="I51" s="589"/>
      <c r="J51" s="589"/>
      <c r="K51" s="589"/>
      <c r="L51" s="589"/>
      <c r="M51" s="589"/>
      <c r="N51" s="589">
        <v>1</v>
      </c>
      <c r="O51" s="589">
        <v>1801</v>
      </c>
      <c r="P51" s="577"/>
      <c r="Q51" s="590">
        <v>1801</v>
      </c>
    </row>
    <row r="52" spans="1:17" ht="14.4" customHeight="1" x14ac:dyDescent="0.3">
      <c r="A52" s="571" t="s">
        <v>2416</v>
      </c>
      <c r="B52" s="572" t="s">
        <v>2132</v>
      </c>
      <c r="C52" s="572" t="s">
        <v>2169</v>
      </c>
      <c r="D52" s="572" t="s">
        <v>2420</v>
      </c>
      <c r="E52" s="572" t="s">
        <v>2421</v>
      </c>
      <c r="F52" s="589"/>
      <c r="G52" s="589"/>
      <c r="H52" s="589"/>
      <c r="I52" s="589"/>
      <c r="J52" s="589"/>
      <c r="K52" s="589"/>
      <c r="L52" s="589"/>
      <c r="M52" s="589"/>
      <c r="N52" s="589">
        <v>4</v>
      </c>
      <c r="O52" s="589">
        <v>3100</v>
      </c>
      <c r="P52" s="577"/>
      <c r="Q52" s="590">
        <v>775</v>
      </c>
    </row>
    <row r="53" spans="1:17" ht="14.4" customHeight="1" x14ac:dyDescent="0.3">
      <c r="A53" s="571" t="s">
        <v>2416</v>
      </c>
      <c r="B53" s="572" t="s">
        <v>2132</v>
      </c>
      <c r="C53" s="572" t="s">
        <v>2169</v>
      </c>
      <c r="D53" s="572" t="s">
        <v>2351</v>
      </c>
      <c r="E53" s="572" t="s">
        <v>2352</v>
      </c>
      <c r="F53" s="589"/>
      <c r="G53" s="589"/>
      <c r="H53" s="589"/>
      <c r="I53" s="589"/>
      <c r="J53" s="589"/>
      <c r="K53" s="589"/>
      <c r="L53" s="589"/>
      <c r="M53" s="589"/>
      <c r="N53" s="589">
        <v>2</v>
      </c>
      <c r="O53" s="589">
        <v>728</v>
      </c>
      <c r="P53" s="577"/>
      <c r="Q53" s="590">
        <v>364</v>
      </c>
    </row>
    <row r="54" spans="1:17" ht="14.4" customHeight="1" x14ac:dyDescent="0.3">
      <c r="A54" s="571" t="s">
        <v>2416</v>
      </c>
      <c r="B54" s="572" t="s">
        <v>2382</v>
      </c>
      <c r="C54" s="572" t="s">
        <v>2169</v>
      </c>
      <c r="D54" s="572" t="s">
        <v>2422</v>
      </c>
      <c r="E54" s="572" t="s">
        <v>2423</v>
      </c>
      <c r="F54" s="589"/>
      <c r="G54" s="589"/>
      <c r="H54" s="589"/>
      <c r="I54" s="589"/>
      <c r="J54" s="589">
        <v>1</v>
      </c>
      <c r="K54" s="589">
        <v>2396</v>
      </c>
      <c r="L54" s="589"/>
      <c r="M54" s="589">
        <v>2396</v>
      </c>
      <c r="N54" s="589"/>
      <c r="O54" s="589"/>
      <c r="P54" s="577"/>
      <c r="Q54" s="590"/>
    </row>
    <row r="55" spans="1:17" ht="14.4" customHeight="1" x14ac:dyDescent="0.3">
      <c r="A55" s="571" t="s">
        <v>2416</v>
      </c>
      <c r="B55" s="572" t="s">
        <v>2382</v>
      </c>
      <c r="C55" s="572" t="s">
        <v>2169</v>
      </c>
      <c r="D55" s="572" t="s">
        <v>2424</v>
      </c>
      <c r="E55" s="572" t="s">
        <v>2425</v>
      </c>
      <c r="F55" s="589"/>
      <c r="G55" s="589"/>
      <c r="H55" s="589"/>
      <c r="I55" s="589"/>
      <c r="J55" s="589">
        <v>2</v>
      </c>
      <c r="K55" s="589">
        <v>6968</v>
      </c>
      <c r="L55" s="589"/>
      <c r="M55" s="589">
        <v>3484</v>
      </c>
      <c r="N55" s="589"/>
      <c r="O55" s="589"/>
      <c r="P55" s="577"/>
      <c r="Q55" s="590"/>
    </row>
    <row r="56" spans="1:17" ht="14.4" customHeight="1" x14ac:dyDescent="0.3">
      <c r="A56" s="571" t="s">
        <v>2416</v>
      </c>
      <c r="B56" s="572" t="s">
        <v>2382</v>
      </c>
      <c r="C56" s="572" t="s">
        <v>2169</v>
      </c>
      <c r="D56" s="572" t="s">
        <v>2240</v>
      </c>
      <c r="E56" s="572" t="s">
        <v>2241</v>
      </c>
      <c r="F56" s="589"/>
      <c r="G56" s="589"/>
      <c r="H56" s="589"/>
      <c r="I56" s="589"/>
      <c r="J56" s="589">
        <v>2</v>
      </c>
      <c r="K56" s="589">
        <v>1368</v>
      </c>
      <c r="L56" s="589"/>
      <c r="M56" s="589">
        <v>684</v>
      </c>
      <c r="N56" s="589"/>
      <c r="O56" s="589"/>
      <c r="P56" s="577"/>
      <c r="Q56" s="590"/>
    </row>
    <row r="57" spans="1:17" ht="14.4" customHeight="1" x14ac:dyDescent="0.3">
      <c r="A57" s="571" t="s">
        <v>2416</v>
      </c>
      <c r="B57" s="572" t="s">
        <v>2382</v>
      </c>
      <c r="C57" s="572" t="s">
        <v>2169</v>
      </c>
      <c r="D57" s="572" t="s">
        <v>2270</v>
      </c>
      <c r="E57" s="572" t="s">
        <v>2271</v>
      </c>
      <c r="F57" s="589"/>
      <c r="G57" s="589"/>
      <c r="H57" s="589"/>
      <c r="I57" s="589"/>
      <c r="J57" s="589">
        <v>2</v>
      </c>
      <c r="K57" s="589">
        <v>1616</v>
      </c>
      <c r="L57" s="589"/>
      <c r="M57" s="589">
        <v>808</v>
      </c>
      <c r="N57" s="589"/>
      <c r="O57" s="589"/>
      <c r="P57" s="577"/>
      <c r="Q57" s="590"/>
    </row>
    <row r="58" spans="1:17" ht="14.4" customHeight="1" x14ac:dyDescent="0.3">
      <c r="A58" s="571" t="s">
        <v>2416</v>
      </c>
      <c r="B58" s="572" t="s">
        <v>2382</v>
      </c>
      <c r="C58" s="572" t="s">
        <v>2169</v>
      </c>
      <c r="D58" s="572" t="s">
        <v>2426</v>
      </c>
      <c r="E58" s="572" t="s">
        <v>2427</v>
      </c>
      <c r="F58" s="589"/>
      <c r="G58" s="589"/>
      <c r="H58" s="589"/>
      <c r="I58" s="589"/>
      <c r="J58" s="589">
        <v>1</v>
      </c>
      <c r="K58" s="589">
        <v>1981</v>
      </c>
      <c r="L58" s="589"/>
      <c r="M58" s="589">
        <v>1981</v>
      </c>
      <c r="N58" s="589"/>
      <c r="O58" s="589"/>
      <c r="P58" s="577"/>
      <c r="Q58" s="590"/>
    </row>
    <row r="59" spans="1:17" ht="14.4" customHeight="1" x14ac:dyDescent="0.3">
      <c r="A59" s="571" t="s">
        <v>2416</v>
      </c>
      <c r="B59" s="572" t="s">
        <v>2382</v>
      </c>
      <c r="C59" s="572" t="s">
        <v>2169</v>
      </c>
      <c r="D59" s="572" t="s">
        <v>2428</v>
      </c>
      <c r="E59" s="572" t="s">
        <v>2429</v>
      </c>
      <c r="F59" s="589"/>
      <c r="G59" s="589"/>
      <c r="H59" s="589"/>
      <c r="I59" s="589"/>
      <c r="J59" s="589">
        <v>2</v>
      </c>
      <c r="K59" s="589">
        <v>5700</v>
      </c>
      <c r="L59" s="589"/>
      <c r="M59" s="589">
        <v>2850</v>
      </c>
      <c r="N59" s="589"/>
      <c r="O59" s="589"/>
      <c r="P59" s="577"/>
      <c r="Q59" s="590"/>
    </row>
    <row r="60" spans="1:17" ht="14.4" customHeight="1" x14ac:dyDescent="0.3">
      <c r="A60" s="571" t="s">
        <v>2416</v>
      </c>
      <c r="B60" s="572" t="s">
        <v>2382</v>
      </c>
      <c r="C60" s="572" t="s">
        <v>2169</v>
      </c>
      <c r="D60" s="572" t="s">
        <v>2430</v>
      </c>
      <c r="E60" s="572" t="s">
        <v>2431</v>
      </c>
      <c r="F60" s="589"/>
      <c r="G60" s="589"/>
      <c r="H60" s="589"/>
      <c r="I60" s="589"/>
      <c r="J60" s="589">
        <v>0</v>
      </c>
      <c r="K60" s="589">
        <v>0</v>
      </c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2432</v>
      </c>
      <c r="B61" s="572" t="s">
        <v>2132</v>
      </c>
      <c r="C61" s="572" t="s">
        <v>2169</v>
      </c>
      <c r="D61" s="572" t="s">
        <v>2176</v>
      </c>
      <c r="E61" s="572" t="s">
        <v>2177</v>
      </c>
      <c r="F61" s="589"/>
      <c r="G61" s="589"/>
      <c r="H61" s="589"/>
      <c r="I61" s="589"/>
      <c r="J61" s="589"/>
      <c r="K61" s="589"/>
      <c r="L61" s="589"/>
      <c r="M61" s="589"/>
      <c r="N61" s="589">
        <v>1</v>
      </c>
      <c r="O61" s="589">
        <v>35</v>
      </c>
      <c r="P61" s="577"/>
      <c r="Q61" s="590">
        <v>35</v>
      </c>
    </row>
    <row r="62" spans="1:17" ht="14.4" customHeight="1" x14ac:dyDescent="0.3">
      <c r="A62" s="571" t="s">
        <v>2432</v>
      </c>
      <c r="B62" s="572" t="s">
        <v>2132</v>
      </c>
      <c r="C62" s="572" t="s">
        <v>2169</v>
      </c>
      <c r="D62" s="572" t="s">
        <v>2188</v>
      </c>
      <c r="E62" s="572" t="s">
        <v>2189</v>
      </c>
      <c r="F62" s="589"/>
      <c r="G62" s="589"/>
      <c r="H62" s="589"/>
      <c r="I62" s="589"/>
      <c r="J62" s="589"/>
      <c r="K62" s="589"/>
      <c r="L62" s="589"/>
      <c r="M62" s="589"/>
      <c r="N62" s="589">
        <v>1</v>
      </c>
      <c r="O62" s="589">
        <v>232</v>
      </c>
      <c r="P62" s="577"/>
      <c r="Q62" s="590">
        <v>232</v>
      </c>
    </row>
    <row r="63" spans="1:17" ht="14.4" customHeight="1" x14ac:dyDescent="0.3">
      <c r="A63" s="571" t="s">
        <v>2432</v>
      </c>
      <c r="B63" s="572" t="s">
        <v>2132</v>
      </c>
      <c r="C63" s="572" t="s">
        <v>2169</v>
      </c>
      <c r="D63" s="572" t="s">
        <v>2190</v>
      </c>
      <c r="E63" s="572" t="s">
        <v>2191</v>
      </c>
      <c r="F63" s="589">
        <v>1</v>
      </c>
      <c r="G63" s="589">
        <v>167</v>
      </c>
      <c r="H63" s="589">
        <v>1</v>
      </c>
      <c r="I63" s="589">
        <v>167</v>
      </c>
      <c r="J63" s="589"/>
      <c r="K63" s="589"/>
      <c r="L63" s="589"/>
      <c r="M63" s="589"/>
      <c r="N63" s="589">
        <v>2</v>
      </c>
      <c r="O63" s="589">
        <v>234</v>
      </c>
      <c r="P63" s="577">
        <v>1.4011976047904191</v>
      </c>
      <c r="Q63" s="590">
        <v>117</v>
      </c>
    </row>
    <row r="64" spans="1:17" ht="14.4" customHeight="1" x14ac:dyDescent="0.3">
      <c r="A64" s="571" t="s">
        <v>2433</v>
      </c>
      <c r="B64" s="572" t="s">
        <v>2132</v>
      </c>
      <c r="C64" s="572" t="s">
        <v>2169</v>
      </c>
      <c r="D64" s="572" t="s">
        <v>2188</v>
      </c>
      <c r="E64" s="572" t="s">
        <v>2189</v>
      </c>
      <c r="F64" s="589"/>
      <c r="G64" s="589"/>
      <c r="H64" s="589"/>
      <c r="I64" s="589"/>
      <c r="J64" s="589">
        <v>3</v>
      </c>
      <c r="K64" s="589">
        <v>696</v>
      </c>
      <c r="L64" s="589"/>
      <c r="M64" s="589">
        <v>232</v>
      </c>
      <c r="N64" s="589">
        <v>1</v>
      </c>
      <c r="O64" s="589">
        <v>232</v>
      </c>
      <c r="P64" s="577"/>
      <c r="Q64" s="590">
        <v>232</v>
      </c>
    </row>
    <row r="65" spans="1:17" ht="14.4" customHeight="1" x14ac:dyDescent="0.3">
      <c r="A65" s="571" t="s">
        <v>2433</v>
      </c>
      <c r="B65" s="572" t="s">
        <v>2132</v>
      </c>
      <c r="C65" s="572" t="s">
        <v>2169</v>
      </c>
      <c r="D65" s="572" t="s">
        <v>2190</v>
      </c>
      <c r="E65" s="572" t="s">
        <v>2191</v>
      </c>
      <c r="F65" s="589"/>
      <c r="G65" s="589"/>
      <c r="H65" s="589"/>
      <c r="I65" s="589"/>
      <c r="J65" s="589">
        <v>2</v>
      </c>
      <c r="K65" s="589">
        <v>232</v>
      </c>
      <c r="L65" s="589"/>
      <c r="M65" s="589">
        <v>116</v>
      </c>
      <c r="N65" s="589">
        <v>8</v>
      </c>
      <c r="O65" s="589">
        <v>930</v>
      </c>
      <c r="P65" s="577"/>
      <c r="Q65" s="590">
        <v>116.25</v>
      </c>
    </row>
    <row r="66" spans="1:17" ht="14.4" customHeight="1" x14ac:dyDescent="0.3">
      <c r="A66" s="571" t="s">
        <v>2433</v>
      </c>
      <c r="B66" s="572" t="s">
        <v>2132</v>
      </c>
      <c r="C66" s="572" t="s">
        <v>2169</v>
      </c>
      <c r="D66" s="572" t="s">
        <v>2287</v>
      </c>
      <c r="E66" s="572" t="s">
        <v>2288</v>
      </c>
      <c r="F66" s="589"/>
      <c r="G66" s="589"/>
      <c r="H66" s="589"/>
      <c r="I66" s="589"/>
      <c r="J66" s="589"/>
      <c r="K66" s="589"/>
      <c r="L66" s="589"/>
      <c r="M66" s="589"/>
      <c r="N66" s="589">
        <v>1</v>
      </c>
      <c r="O66" s="589">
        <v>2012</v>
      </c>
      <c r="P66" s="577"/>
      <c r="Q66" s="590">
        <v>2012</v>
      </c>
    </row>
    <row r="67" spans="1:17" ht="14.4" customHeight="1" x14ac:dyDescent="0.3">
      <c r="A67" s="571" t="s">
        <v>2433</v>
      </c>
      <c r="B67" s="572" t="s">
        <v>2132</v>
      </c>
      <c r="C67" s="572" t="s">
        <v>2169</v>
      </c>
      <c r="D67" s="572" t="s">
        <v>2236</v>
      </c>
      <c r="E67" s="572" t="s">
        <v>2237</v>
      </c>
      <c r="F67" s="589"/>
      <c r="G67" s="589"/>
      <c r="H67" s="589"/>
      <c r="I67" s="589"/>
      <c r="J67" s="589"/>
      <c r="K67" s="589"/>
      <c r="L67" s="589"/>
      <c r="M67" s="589"/>
      <c r="N67" s="589">
        <v>1</v>
      </c>
      <c r="O67" s="589">
        <v>1043</v>
      </c>
      <c r="P67" s="577"/>
      <c r="Q67" s="590">
        <v>1043</v>
      </c>
    </row>
    <row r="68" spans="1:17" ht="14.4" customHeight="1" x14ac:dyDescent="0.3">
      <c r="A68" s="571" t="s">
        <v>2433</v>
      </c>
      <c r="B68" s="572" t="s">
        <v>2132</v>
      </c>
      <c r="C68" s="572" t="s">
        <v>2169</v>
      </c>
      <c r="D68" s="572" t="s">
        <v>2246</v>
      </c>
      <c r="E68" s="572" t="s">
        <v>2247</v>
      </c>
      <c r="F68" s="589"/>
      <c r="G68" s="589"/>
      <c r="H68" s="589"/>
      <c r="I68" s="589"/>
      <c r="J68" s="589"/>
      <c r="K68" s="589"/>
      <c r="L68" s="589"/>
      <c r="M68" s="589"/>
      <c r="N68" s="589">
        <v>1</v>
      </c>
      <c r="O68" s="589">
        <v>351</v>
      </c>
      <c r="P68" s="577"/>
      <c r="Q68" s="590">
        <v>351</v>
      </c>
    </row>
    <row r="69" spans="1:17" ht="14.4" customHeight="1" x14ac:dyDescent="0.3">
      <c r="A69" s="571" t="s">
        <v>2434</v>
      </c>
      <c r="B69" s="572" t="s">
        <v>2132</v>
      </c>
      <c r="C69" s="572" t="s">
        <v>2169</v>
      </c>
      <c r="D69" s="572" t="s">
        <v>2176</v>
      </c>
      <c r="E69" s="572" t="s">
        <v>2177</v>
      </c>
      <c r="F69" s="589">
        <v>1</v>
      </c>
      <c r="G69" s="589">
        <v>34</v>
      </c>
      <c r="H69" s="589">
        <v>1</v>
      </c>
      <c r="I69" s="589">
        <v>34</v>
      </c>
      <c r="J69" s="589">
        <v>1</v>
      </c>
      <c r="K69" s="589">
        <v>34</v>
      </c>
      <c r="L69" s="589">
        <v>1</v>
      </c>
      <c r="M69" s="589">
        <v>34</v>
      </c>
      <c r="N69" s="589">
        <v>3</v>
      </c>
      <c r="O69" s="589">
        <v>105</v>
      </c>
      <c r="P69" s="577">
        <v>3.0882352941176472</v>
      </c>
      <c r="Q69" s="590">
        <v>35</v>
      </c>
    </row>
    <row r="70" spans="1:17" ht="14.4" customHeight="1" x14ac:dyDescent="0.3">
      <c r="A70" s="571" t="s">
        <v>2434</v>
      </c>
      <c r="B70" s="572" t="s">
        <v>2132</v>
      </c>
      <c r="C70" s="572" t="s">
        <v>2169</v>
      </c>
      <c r="D70" s="572" t="s">
        <v>2188</v>
      </c>
      <c r="E70" s="572" t="s">
        <v>2189</v>
      </c>
      <c r="F70" s="589">
        <v>4</v>
      </c>
      <c r="G70" s="589">
        <v>1328</v>
      </c>
      <c r="H70" s="589">
        <v>1</v>
      </c>
      <c r="I70" s="589">
        <v>332</v>
      </c>
      <c r="J70" s="589">
        <v>1</v>
      </c>
      <c r="K70" s="589">
        <v>232</v>
      </c>
      <c r="L70" s="589">
        <v>0.1746987951807229</v>
      </c>
      <c r="M70" s="589">
        <v>232</v>
      </c>
      <c r="N70" s="589">
        <v>2</v>
      </c>
      <c r="O70" s="589">
        <v>468</v>
      </c>
      <c r="P70" s="577">
        <v>0.35240963855421686</v>
      </c>
      <c r="Q70" s="590">
        <v>234</v>
      </c>
    </row>
    <row r="71" spans="1:17" ht="14.4" customHeight="1" x14ac:dyDescent="0.3">
      <c r="A71" s="571" t="s">
        <v>2434</v>
      </c>
      <c r="B71" s="572" t="s">
        <v>2132</v>
      </c>
      <c r="C71" s="572" t="s">
        <v>2169</v>
      </c>
      <c r="D71" s="572" t="s">
        <v>2190</v>
      </c>
      <c r="E71" s="572" t="s">
        <v>2191</v>
      </c>
      <c r="F71" s="589">
        <v>8</v>
      </c>
      <c r="G71" s="589">
        <v>1336</v>
      </c>
      <c r="H71" s="589">
        <v>1</v>
      </c>
      <c r="I71" s="589">
        <v>167</v>
      </c>
      <c r="J71" s="589">
        <v>5</v>
      </c>
      <c r="K71" s="589">
        <v>580</v>
      </c>
      <c r="L71" s="589">
        <v>0.43413173652694609</v>
      </c>
      <c r="M71" s="589">
        <v>116</v>
      </c>
      <c r="N71" s="589">
        <v>16</v>
      </c>
      <c r="O71" s="589">
        <v>1886</v>
      </c>
      <c r="P71" s="577">
        <v>1.4116766467065869</v>
      </c>
      <c r="Q71" s="590">
        <v>117.875</v>
      </c>
    </row>
    <row r="72" spans="1:17" ht="14.4" customHeight="1" x14ac:dyDescent="0.3">
      <c r="A72" s="571" t="s">
        <v>2434</v>
      </c>
      <c r="B72" s="572" t="s">
        <v>2132</v>
      </c>
      <c r="C72" s="572" t="s">
        <v>2169</v>
      </c>
      <c r="D72" s="572" t="s">
        <v>2218</v>
      </c>
      <c r="E72" s="572" t="s">
        <v>2219</v>
      </c>
      <c r="F72" s="589"/>
      <c r="G72" s="589"/>
      <c r="H72" s="589"/>
      <c r="I72" s="589"/>
      <c r="J72" s="589">
        <v>1</v>
      </c>
      <c r="K72" s="589">
        <v>0</v>
      </c>
      <c r="L72" s="589"/>
      <c r="M72" s="589">
        <v>0</v>
      </c>
      <c r="N72" s="589"/>
      <c r="O72" s="589"/>
      <c r="P72" s="577"/>
      <c r="Q72" s="590"/>
    </row>
    <row r="73" spans="1:17" ht="14.4" customHeight="1" x14ac:dyDescent="0.3">
      <c r="A73" s="571" t="s">
        <v>2434</v>
      </c>
      <c r="B73" s="572" t="s">
        <v>2132</v>
      </c>
      <c r="C73" s="572" t="s">
        <v>2169</v>
      </c>
      <c r="D73" s="572" t="s">
        <v>2220</v>
      </c>
      <c r="E73" s="572" t="s">
        <v>2221</v>
      </c>
      <c r="F73" s="589"/>
      <c r="G73" s="589"/>
      <c r="H73" s="589"/>
      <c r="I73" s="589"/>
      <c r="J73" s="589">
        <v>1</v>
      </c>
      <c r="K73" s="589">
        <v>81</v>
      </c>
      <c r="L73" s="589"/>
      <c r="M73" s="589">
        <v>81</v>
      </c>
      <c r="N73" s="589"/>
      <c r="O73" s="589"/>
      <c r="P73" s="577"/>
      <c r="Q73" s="590"/>
    </row>
    <row r="74" spans="1:17" ht="14.4" customHeight="1" x14ac:dyDescent="0.3">
      <c r="A74" s="571" t="s">
        <v>2434</v>
      </c>
      <c r="B74" s="572" t="s">
        <v>2132</v>
      </c>
      <c r="C74" s="572" t="s">
        <v>2169</v>
      </c>
      <c r="D74" s="572" t="s">
        <v>2224</v>
      </c>
      <c r="E74" s="572" t="s">
        <v>2225</v>
      </c>
      <c r="F74" s="589"/>
      <c r="G74" s="589"/>
      <c r="H74" s="589"/>
      <c r="I74" s="589"/>
      <c r="J74" s="589"/>
      <c r="K74" s="589"/>
      <c r="L74" s="589"/>
      <c r="M74" s="589"/>
      <c r="N74" s="589">
        <v>1</v>
      </c>
      <c r="O74" s="589">
        <v>490</v>
      </c>
      <c r="P74" s="577"/>
      <c r="Q74" s="590">
        <v>490</v>
      </c>
    </row>
    <row r="75" spans="1:17" ht="14.4" customHeight="1" x14ac:dyDescent="0.3">
      <c r="A75" s="571" t="s">
        <v>2434</v>
      </c>
      <c r="B75" s="572" t="s">
        <v>2132</v>
      </c>
      <c r="C75" s="572" t="s">
        <v>2169</v>
      </c>
      <c r="D75" s="572" t="s">
        <v>2246</v>
      </c>
      <c r="E75" s="572" t="s">
        <v>2247</v>
      </c>
      <c r="F75" s="589"/>
      <c r="G75" s="589"/>
      <c r="H75" s="589"/>
      <c r="I75" s="589"/>
      <c r="J75" s="589">
        <v>0</v>
      </c>
      <c r="K75" s="589">
        <v>0</v>
      </c>
      <c r="L75" s="589"/>
      <c r="M75" s="589"/>
      <c r="N75" s="589"/>
      <c r="O75" s="589"/>
      <c r="P75" s="577"/>
      <c r="Q75" s="590"/>
    </row>
    <row r="76" spans="1:17" ht="14.4" customHeight="1" x14ac:dyDescent="0.3">
      <c r="A76" s="571" t="s">
        <v>2434</v>
      </c>
      <c r="B76" s="572" t="s">
        <v>2132</v>
      </c>
      <c r="C76" s="572" t="s">
        <v>2169</v>
      </c>
      <c r="D76" s="572" t="s">
        <v>2254</v>
      </c>
      <c r="E76" s="572" t="s">
        <v>2255</v>
      </c>
      <c r="F76" s="589">
        <v>3</v>
      </c>
      <c r="G76" s="589">
        <v>597</v>
      </c>
      <c r="H76" s="589">
        <v>1</v>
      </c>
      <c r="I76" s="589">
        <v>199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2434</v>
      </c>
      <c r="B77" s="572" t="s">
        <v>2132</v>
      </c>
      <c r="C77" s="572" t="s">
        <v>2169</v>
      </c>
      <c r="D77" s="572" t="s">
        <v>2270</v>
      </c>
      <c r="E77" s="572" t="s">
        <v>2271</v>
      </c>
      <c r="F77" s="589"/>
      <c r="G77" s="589"/>
      <c r="H77" s="589"/>
      <c r="I77" s="589"/>
      <c r="J77" s="589">
        <v>5</v>
      </c>
      <c r="K77" s="589">
        <v>4040</v>
      </c>
      <c r="L77" s="589"/>
      <c r="M77" s="589">
        <v>808</v>
      </c>
      <c r="N77" s="589"/>
      <c r="O77" s="589"/>
      <c r="P77" s="577"/>
      <c r="Q77" s="590"/>
    </row>
    <row r="78" spans="1:17" ht="14.4" customHeight="1" x14ac:dyDescent="0.3">
      <c r="A78" s="571" t="s">
        <v>2434</v>
      </c>
      <c r="B78" s="572" t="s">
        <v>2132</v>
      </c>
      <c r="C78" s="572" t="s">
        <v>2169</v>
      </c>
      <c r="D78" s="572" t="s">
        <v>2272</v>
      </c>
      <c r="E78" s="572" t="s">
        <v>2273</v>
      </c>
      <c r="F78" s="589"/>
      <c r="G78" s="589"/>
      <c r="H78" s="589"/>
      <c r="I78" s="589"/>
      <c r="J78" s="589"/>
      <c r="K78" s="589"/>
      <c r="L78" s="589"/>
      <c r="M78" s="589"/>
      <c r="N78" s="589">
        <v>2</v>
      </c>
      <c r="O78" s="589">
        <v>1720</v>
      </c>
      <c r="P78" s="577"/>
      <c r="Q78" s="590">
        <v>860</v>
      </c>
    </row>
    <row r="79" spans="1:17" ht="14.4" customHeight="1" x14ac:dyDescent="0.3">
      <c r="A79" s="571" t="s">
        <v>2434</v>
      </c>
      <c r="B79" s="572" t="s">
        <v>2132</v>
      </c>
      <c r="C79" s="572" t="s">
        <v>2169</v>
      </c>
      <c r="D79" s="572" t="s">
        <v>2312</v>
      </c>
      <c r="E79" s="572" t="s">
        <v>2313</v>
      </c>
      <c r="F79" s="589">
        <v>3</v>
      </c>
      <c r="G79" s="589">
        <v>192</v>
      </c>
      <c r="H79" s="589">
        <v>1</v>
      </c>
      <c r="I79" s="589">
        <v>64</v>
      </c>
      <c r="J79" s="589"/>
      <c r="K79" s="589"/>
      <c r="L79" s="589"/>
      <c r="M79" s="589"/>
      <c r="N79" s="589"/>
      <c r="O79" s="589"/>
      <c r="P79" s="577"/>
      <c r="Q79" s="590"/>
    </row>
    <row r="80" spans="1:17" ht="14.4" customHeight="1" x14ac:dyDescent="0.3">
      <c r="A80" s="571" t="s">
        <v>2434</v>
      </c>
      <c r="B80" s="572" t="s">
        <v>2132</v>
      </c>
      <c r="C80" s="572" t="s">
        <v>2169</v>
      </c>
      <c r="D80" s="572" t="s">
        <v>2278</v>
      </c>
      <c r="E80" s="572" t="s">
        <v>2279</v>
      </c>
      <c r="F80" s="589">
        <v>3</v>
      </c>
      <c r="G80" s="589">
        <v>3039</v>
      </c>
      <c r="H80" s="589">
        <v>1</v>
      </c>
      <c r="I80" s="589">
        <v>1013</v>
      </c>
      <c r="J80" s="589"/>
      <c r="K80" s="589"/>
      <c r="L80" s="589"/>
      <c r="M80" s="589"/>
      <c r="N80" s="589">
        <v>1</v>
      </c>
      <c r="O80" s="589">
        <v>1024</v>
      </c>
      <c r="P80" s="577">
        <v>0.33695294504771306</v>
      </c>
      <c r="Q80" s="590">
        <v>1024</v>
      </c>
    </row>
    <row r="81" spans="1:17" ht="14.4" customHeight="1" x14ac:dyDescent="0.3">
      <c r="A81" s="571" t="s">
        <v>2435</v>
      </c>
      <c r="B81" s="572" t="s">
        <v>2132</v>
      </c>
      <c r="C81" s="572" t="s">
        <v>2169</v>
      </c>
      <c r="D81" s="572" t="s">
        <v>2188</v>
      </c>
      <c r="E81" s="572" t="s">
        <v>2189</v>
      </c>
      <c r="F81" s="589">
        <v>1</v>
      </c>
      <c r="G81" s="589">
        <v>332</v>
      </c>
      <c r="H81" s="589">
        <v>1</v>
      </c>
      <c r="I81" s="589">
        <v>332</v>
      </c>
      <c r="J81" s="589">
        <v>2</v>
      </c>
      <c r="K81" s="589">
        <v>464</v>
      </c>
      <c r="L81" s="589">
        <v>1.3975903614457832</v>
      </c>
      <c r="M81" s="589">
        <v>232</v>
      </c>
      <c r="N81" s="589">
        <v>1</v>
      </c>
      <c r="O81" s="589">
        <v>234</v>
      </c>
      <c r="P81" s="577">
        <v>0.70481927710843373</v>
      </c>
      <c r="Q81" s="590">
        <v>234</v>
      </c>
    </row>
    <row r="82" spans="1:17" ht="14.4" customHeight="1" x14ac:dyDescent="0.3">
      <c r="A82" s="571" t="s">
        <v>2435</v>
      </c>
      <c r="B82" s="572" t="s">
        <v>2132</v>
      </c>
      <c r="C82" s="572" t="s">
        <v>2169</v>
      </c>
      <c r="D82" s="572" t="s">
        <v>2190</v>
      </c>
      <c r="E82" s="572" t="s">
        <v>2191</v>
      </c>
      <c r="F82" s="589">
        <v>1</v>
      </c>
      <c r="G82" s="589">
        <v>167</v>
      </c>
      <c r="H82" s="589">
        <v>1</v>
      </c>
      <c r="I82" s="589">
        <v>167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2435</v>
      </c>
      <c r="B83" s="572" t="s">
        <v>2132</v>
      </c>
      <c r="C83" s="572" t="s">
        <v>2169</v>
      </c>
      <c r="D83" s="572" t="s">
        <v>2218</v>
      </c>
      <c r="E83" s="572" t="s">
        <v>2219</v>
      </c>
      <c r="F83" s="589"/>
      <c r="G83" s="589"/>
      <c r="H83" s="589"/>
      <c r="I83" s="589"/>
      <c r="J83" s="589">
        <v>1</v>
      </c>
      <c r="K83" s="589">
        <v>106</v>
      </c>
      <c r="L83" s="589"/>
      <c r="M83" s="589">
        <v>106</v>
      </c>
      <c r="N83" s="589"/>
      <c r="O83" s="589"/>
      <c r="P83" s="577"/>
      <c r="Q83" s="590"/>
    </row>
    <row r="84" spans="1:17" ht="14.4" customHeight="1" x14ac:dyDescent="0.3">
      <c r="A84" s="571" t="s">
        <v>2436</v>
      </c>
      <c r="B84" s="572" t="s">
        <v>2132</v>
      </c>
      <c r="C84" s="572" t="s">
        <v>2169</v>
      </c>
      <c r="D84" s="572" t="s">
        <v>2170</v>
      </c>
      <c r="E84" s="572" t="s">
        <v>2171</v>
      </c>
      <c r="F84" s="589"/>
      <c r="G84" s="589"/>
      <c r="H84" s="589"/>
      <c r="I84" s="589"/>
      <c r="J84" s="589">
        <v>0</v>
      </c>
      <c r="K84" s="589">
        <v>0</v>
      </c>
      <c r="L84" s="589"/>
      <c r="M84" s="589"/>
      <c r="N84" s="589">
        <v>1</v>
      </c>
      <c r="O84" s="589">
        <v>130</v>
      </c>
      <c r="P84" s="577"/>
      <c r="Q84" s="590">
        <v>130</v>
      </c>
    </row>
    <row r="85" spans="1:17" ht="14.4" customHeight="1" x14ac:dyDescent="0.3">
      <c r="A85" s="571" t="s">
        <v>2436</v>
      </c>
      <c r="B85" s="572" t="s">
        <v>2132</v>
      </c>
      <c r="C85" s="572" t="s">
        <v>2169</v>
      </c>
      <c r="D85" s="572" t="s">
        <v>2176</v>
      </c>
      <c r="E85" s="572" t="s">
        <v>2177</v>
      </c>
      <c r="F85" s="589">
        <v>7</v>
      </c>
      <c r="G85" s="589">
        <v>238</v>
      </c>
      <c r="H85" s="589">
        <v>1</v>
      </c>
      <c r="I85" s="589">
        <v>34</v>
      </c>
      <c r="J85" s="589">
        <v>20</v>
      </c>
      <c r="K85" s="589">
        <v>680</v>
      </c>
      <c r="L85" s="589">
        <v>2.8571428571428572</v>
      </c>
      <c r="M85" s="589">
        <v>34</v>
      </c>
      <c r="N85" s="589">
        <v>33</v>
      </c>
      <c r="O85" s="589">
        <v>1146</v>
      </c>
      <c r="P85" s="577">
        <v>4.8151260504201678</v>
      </c>
      <c r="Q85" s="590">
        <v>34.727272727272727</v>
      </c>
    </row>
    <row r="86" spans="1:17" ht="14.4" customHeight="1" x14ac:dyDescent="0.3">
      <c r="A86" s="571" t="s">
        <v>2436</v>
      </c>
      <c r="B86" s="572" t="s">
        <v>2132</v>
      </c>
      <c r="C86" s="572" t="s">
        <v>2169</v>
      </c>
      <c r="D86" s="572" t="s">
        <v>2184</v>
      </c>
      <c r="E86" s="572" t="s">
        <v>2185</v>
      </c>
      <c r="F86" s="589"/>
      <c r="G86" s="589"/>
      <c r="H86" s="589"/>
      <c r="I86" s="589"/>
      <c r="J86" s="589"/>
      <c r="K86" s="589"/>
      <c r="L86" s="589"/>
      <c r="M86" s="589"/>
      <c r="N86" s="589">
        <v>0</v>
      </c>
      <c r="O86" s="589">
        <v>0</v>
      </c>
      <c r="P86" s="577"/>
      <c r="Q86" s="590"/>
    </row>
    <row r="87" spans="1:17" ht="14.4" customHeight="1" x14ac:dyDescent="0.3">
      <c r="A87" s="571" t="s">
        <v>2436</v>
      </c>
      <c r="B87" s="572" t="s">
        <v>2132</v>
      </c>
      <c r="C87" s="572" t="s">
        <v>2169</v>
      </c>
      <c r="D87" s="572" t="s">
        <v>2188</v>
      </c>
      <c r="E87" s="572" t="s">
        <v>2189</v>
      </c>
      <c r="F87" s="589">
        <v>32</v>
      </c>
      <c r="G87" s="589">
        <v>10624</v>
      </c>
      <c r="H87" s="589">
        <v>1</v>
      </c>
      <c r="I87" s="589">
        <v>332</v>
      </c>
      <c r="J87" s="589">
        <v>18</v>
      </c>
      <c r="K87" s="589">
        <v>4176</v>
      </c>
      <c r="L87" s="589">
        <v>0.39307228915662651</v>
      </c>
      <c r="M87" s="589">
        <v>232</v>
      </c>
      <c r="N87" s="589">
        <v>21</v>
      </c>
      <c r="O87" s="589">
        <v>4906</v>
      </c>
      <c r="P87" s="577">
        <v>0.46178463855421686</v>
      </c>
      <c r="Q87" s="590">
        <v>233.61904761904762</v>
      </c>
    </row>
    <row r="88" spans="1:17" ht="14.4" customHeight="1" x14ac:dyDescent="0.3">
      <c r="A88" s="571" t="s">
        <v>2436</v>
      </c>
      <c r="B88" s="572" t="s">
        <v>2132</v>
      </c>
      <c r="C88" s="572" t="s">
        <v>2169</v>
      </c>
      <c r="D88" s="572" t="s">
        <v>2190</v>
      </c>
      <c r="E88" s="572" t="s">
        <v>2191</v>
      </c>
      <c r="F88" s="589">
        <v>111</v>
      </c>
      <c r="G88" s="589">
        <v>18537</v>
      </c>
      <c r="H88" s="589">
        <v>1</v>
      </c>
      <c r="I88" s="589">
        <v>167</v>
      </c>
      <c r="J88" s="589">
        <v>117</v>
      </c>
      <c r="K88" s="589">
        <v>13572</v>
      </c>
      <c r="L88" s="589">
        <v>0.73215730700760639</v>
      </c>
      <c r="M88" s="589">
        <v>116</v>
      </c>
      <c r="N88" s="589">
        <v>151</v>
      </c>
      <c r="O88" s="589">
        <v>17704</v>
      </c>
      <c r="P88" s="577">
        <v>0.95506284727841617</v>
      </c>
      <c r="Q88" s="590">
        <v>117.24503311258277</v>
      </c>
    </row>
    <row r="89" spans="1:17" ht="14.4" customHeight="1" x14ac:dyDescent="0.3">
      <c r="A89" s="571" t="s">
        <v>2436</v>
      </c>
      <c r="B89" s="572" t="s">
        <v>2132</v>
      </c>
      <c r="C89" s="572" t="s">
        <v>2169</v>
      </c>
      <c r="D89" s="572" t="s">
        <v>2192</v>
      </c>
      <c r="E89" s="572" t="s">
        <v>2193</v>
      </c>
      <c r="F89" s="589">
        <v>1</v>
      </c>
      <c r="G89" s="589">
        <v>525</v>
      </c>
      <c r="H89" s="589">
        <v>1</v>
      </c>
      <c r="I89" s="589">
        <v>525</v>
      </c>
      <c r="J89" s="589"/>
      <c r="K89" s="589"/>
      <c r="L89" s="589"/>
      <c r="M89" s="589"/>
      <c r="N89" s="589">
        <v>31</v>
      </c>
      <c r="O89" s="589">
        <v>16453</v>
      </c>
      <c r="P89" s="577">
        <v>31.339047619047619</v>
      </c>
      <c r="Q89" s="590">
        <v>530.74193548387098</v>
      </c>
    </row>
    <row r="90" spans="1:17" ht="14.4" customHeight="1" x14ac:dyDescent="0.3">
      <c r="A90" s="571" t="s">
        <v>2436</v>
      </c>
      <c r="B90" s="572" t="s">
        <v>2132</v>
      </c>
      <c r="C90" s="572" t="s">
        <v>2169</v>
      </c>
      <c r="D90" s="572" t="s">
        <v>2194</v>
      </c>
      <c r="E90" s="572" t="s">
        <v>2195</v>
      </c>
      <c r="F90" s="589"/>
      <c r="G90" s="589"/>
      <c r="H90" s="589"/>
      <c r="I90" s="589"/>
      <c r="J90" s="589">
        <v>2</v>
      </c>
      <c r="K90" s="589">
        <v>2962</v>
      </c>
      <c r="L90" s="589"/>
      <c r="M90" s="589">
        <v>1481</v>
      </c>
      <c r="N90" s="589">
        <v>1</v>
      </c>
      <c r="O90" s="589">
        <v>1491</v>
      </c>
      <c r="P90" s="577"/>
      <c r="Q90" s="590">
        <v>1491</v>
      </c>
    </row>
    <row r="91" spans="1:17" ht="14.4" customHeight="1" x14ac:dyDescent="0.3">
      <c r="A91" s="571" t="s">
        <v>2436</v>
      </c>
      <c r="B91" s="572" t="s">
        <v>2132</v>
      </c>
      <c r="C91" s="572" t="s">
        <v>2169</v>
      </c>
      <c r="D91" s="572" t="s">
        <v>2196</v>
      </c>
      <c r="E91" s="572" t="s">
        <v>2197</v>
      </c>
      <c r="F91" s="589">
        <v>1</v>
      </c>
      <c r="G91" s="589">
        <v>479</v>
      </c>
      <c r="H91" s="589">
        <v>1</v>
      </c>
      <c r="I91" s="589">
        <v>479</v>
      </c>
      <c r="J91" s="589">
        <v>2</v>
      </c>
      <c r="K91" s="589">
        <v>962</v>
      </c>
      <c r="L91" s="589">
        <v>2.0083507306889352</v>
      </c>
      <c r="M91" s="589">
        <v>481</v>
      </c>
      <c r="N91" s="589">
        <v>44</v>
      </c>
      <c r="O91" s="589">
        <v>21272</v>
      </c>
      <c r="P91" s="577">
        <v>44.409185803757829</v>
      </c>
      <c r="Q91" s="590">
        <v>483.45454545454544</v>
      </c>
    </row>
    <row r="92" spans="1:17" ht="14.4" customHeight="1" x14ac:dyDescent="0.3">
      <c r="A92" s="571" t="s">
        <v>2436</v>
      </c>
      <c r="B92" s="572" t="s">
        <v>2132</v>
      </c>
      <c r="C92" s="572" t="s">
        <v>2169</v>
      </c>
      <c r="D92" s="572" t="s">
        <v>2198</v>
      </c>
      <c r="E92" s="572" t="s">
        <v>2199</v>
      </c>
      <c r="F92" s="589"/>
      <c r="G92" s="589"/>
      <c r="H92" s="589"/>
      <c r="I92" s="589"/>
      <c r="J92" s="589">
        <v>1</v>
      </c>
      <c r="K92" s="589">
        <v>659</v>
      </c>
      <c r="L92" s="589"/>
      <c r="M92" s="589">
        <v>659</v>
      </c>
      <c r="N92" s="589">
        <v>41</v>
      </c>
      <c r="O92" s="589">
        <v>27099</v>
      </c>
      <c r="P92" s="577"/>
      <c r="Q92" s="590">
        <v>660.95121951219517</v>
      </c>
    </row>
    <row r="93" spans="1:17" ht="14.4" customHeight="1" x14ac:dyDescent="0.3">
      <c r="A93" s="571" t="s">
        <v>2436</v>
      </c>
      <c r="B93" s="572" t="s">
        <v>2132</v>
      </c>
      <c r="C93" s="572" t="s">
        <v>2169</v>
      </c>
      <c r="D93" s="572" t="s">
        <v>2200</v>
      </c>
      <c r="E93" s="572" t="s">
        <v>2201</v>
      </c>
      <c r="F93" s="589">
        <v>3</v>
      </c>
      <c r="G93" s="589">
        <v>2991</v>
      </c>
      <c r="H93" s="589">
        <v>1</v>
      </c>
      <c r="I93" s="589">
        <v>997</v>
      </c>
      <c r="J93" s="589">
        <v>5</v>
      </c>
      <c r="K93" s="589">
        <v>5005</v>
      </c>
      <c r="L93" s="589">
        <v>1.6733533935138749</v>
      </c>
      <c r="M93" s="589">
        <v>1001</v>
      </c>
      <c r="N93" s="589">
        <v>102</v>
      </c>
      <c r="O93" s="589">
        <v>102686</v>
      </c>
      <c r="P93" s="577">
        <v>34.33166165162153</v>
      </c>
      <c r="Q93" s="590">
        <v>1006.7254901960785</v>
      </c>
    </row>
    <row r="94" spans="1:17" ht="14.4" customHeight="1" x14ac:dyDescent="0.3">
      <c r="A94" s="571" t="s">
        <v>2436</v>
      </c>
      <c r="B94" s="572" t="s">
        <v>2132</v>
      </c>
      <c r="C94" s="572" t="s">
        <v>2169</v>
      </c>
      <c r="D94" s="572" t="s">
        <v>2287</v>
      </c>
      <c r="E94" s="572" t="s">
        <v>2288</v>
      </c>
      <c r="F94" s="589">
        <v>1</v>
      </c>
      <c r="G94" s="589">
        <v>1993</v>
      </c>
      <c r="H94" s="589">
        <v>1</v>
      </c>
      <c r="I94" s="589">
        <v>1993</v>
      </c>
      <c r="J94" s="589">
        <v>5</v>
      </c>
      <c r="K94" s="589">
        <v>10000</v>
      </c>
      <c r="L94" s="589">
        <v>5.0175614651279474</v>
      </c>
      <c r="M94" s="589">
        <v>2000</v>
      </c>
      <c r="N94" s="589">
        <v>6</v>
      </c>
      <c r="O94" s="589">
        <v>12060</v>
      </c>
      <c r="P94" s="577">
        <v>6.0511791269443052</v>
      </c>
      <c r="Q94" s="590">
        <v>2010</v>
      </c>
    </row>
    <row r="95" spans="1:17" ht="14.4" customHeight="1" x14ac:dyDescent="0.3">
      <c r="A95" s="571" t="s">
        <v>2436</v>
      </c>
      <c r="B95" s="572" t="s">
        <v>2132</v>
      </c>
      <c r="C95" s="572" t="s">
        <v>2169</v>
      </c>
      <c r="D95" s="572" t="s">
        <v>2202</v>
      </c>
      <c r="E95" s="572" t="s">
        <v>2203</v>
      </c>
      <c r="F95" s="589"/>
      <c r="G95" s="589"/>
      <c r="H95" s="589"/>
      <c r="I95" s="589"/>
      <c r="J95" s="589"/>
      <c r="K95" s="589"/>
      <c r="L95" s="589"/>
      <c r="M95" s="589"/>
      <c r="N95" s="589">
        <v>11</v>
      </c>
      <c r="O95" s="589">
        <v>13487</v>
      </c>
      <c r="P95" s="577"/>
      <c r="Q95" s="590">
        <v>1226.090909090909</v>
      </c>
    </row>
    <row r="96" spans="1:17" ht="14.4" customHeight="1" x14ac:dyDescent="0.3">
      <c r="A96" s="571" t="s">
        <v>2436</v>
      </c>
      <c r="B96" s="572" t="s">
        <v>2132</v>
      </c>
      <c r="C96" s="572" t="s">
        <v>2169</v>
      </c>
      <c r="D96" s="572" t="s">
        <v>2327</v>
      </c>
      <c r="E96" s="572" t="s">
        <v>2328</v>
      </c>
      <c r="F96" s="589"/>
      <c r="G96" s="589"/>
      <c r="H96" s="589"/>
      <c r="I96" s="589"/>
      <c r="J96" s="589"/>
      <c r="K96" s="589"/>
      <c r="L96" s="589"/>
      <c r="M96" s="589"/>
      <c r="N96" s="589">
        <v>1</v>
      </c>
      <c r="O96" s="589">
        <v>1758</v>
      </c>
      <c r="P96" s="577"/>
      <c r="Q96" s="590">
        <v>1758</v>
      </c>
    </row>
    <row r="97" spans="1:17" ht="14.4" customHeight="1" x14ac:dyDescent="0.3">
      <c r="A97" s="571" t="s">
        <v>2436</v>
      </c>
      <c r="B97" s="572" t="s">
        <v>2132</v>
      </c>
      <c r="C97" s="572" t="s">
        <v>2169</v>
      </c>
      <c r="D97" s="572" t="s">
        <v>2204</v>
      </c>
      <c r="E97" s="572" t="s">
        <v>2205</v>
      </c>
      <c r="F97" s="589"/>
      <c r="G97" s="589"/>
      <c r="H97" s="589"/>
      <c r="I97" s="589"/>
      <c r="J97" s="589"/>
      <c r="K97" s="589"/>
      <c r="L97" s="589"/>
      <c r="M97" s="589"/>
      <c r="N97" s="589">
        <v>3</v>
      </c>
      <c r="O97" s="589">
        <v>2816</v>
      </c>
      <c r="P97" s="577"/>
      <c r="Q97" s="590">
        <v>938.66666666666663</v>
      </c>
    </row>
    <row r="98" spans="1:17" ht="14.4" customHeight="1" x14ac:dyDescent="0.3">
      <c r="A98" s="571" t="s">
        <v>2436</v>
      </c>
      <c r="B98" s="572" t="s">
        <v>2132</v>
      </c>
      <c r="C98" s="572" t="s">
        <v>2169</v>
      </c>
      <c r="D98" s="572" t="s">
        <v>2355</v>
      </c>
      <c r="E98" s="572" t="s">
        <v>2356</v>
      </c>
      <c r="F98" s="589"/>
      <c r="G98" s="589"/>
      <c r="H98" s="589"/>
      <c r="I98" s="589"/>
      <c r="J98" s="589"/>
      <c r="K98" s="589"/>
      <c r="L98" s="589"/>
      <c r="M98" s="589"/>
      <c r="N98" s="589">
        <v>2</v>
      </c>
      <c r="O98" s="589">
        <v>1644</v>
      </c>
      <c r="P98" s="577"/>
      <c r="Q98" s="590">
        <v>822</v>
      </c>
    </row>
    <row r="99" spans="1:17" ht="14.4" customHeight="1" x14ac:dyDescent="0.3">
      <c r="A99" s="571" t="s">
        <v>2436</v>
      </c>
      <c r="B99" s="572" t="s">
        <v>2132</v>
      </c>
      <c r="C99" s="572" t="s">
        <v>2169</v>
      </c>
      <c r="D99" s="572" t="s">
        <v>2329</v>
      </c>
      <c r="E99" s="572" t="s">
        <v>2330</v>
      </c>
      <c r="F99" s="589"/>
      <c r="G99" s="589"/>
      <c r="H99" s="589"/>
      <c r="I99" s="589"/>
      <c r="J99" s="589"/>
      <c r="K99" s="589"/>
      <c r="L99" s="589"/>
      <c r="M99" s="589"/>
      <c r="N99" s="589">
        <v>1</v>
      </c>
      <c r="O99" s="589">
        <v>1634</v>
      </c>
      <c r="P99" s="577"/>
      <c r="Q99" s="590">
        <v>1634</v>
      </c>
    </row>
    <row r="100" spans="1:17" ht="14.4" customHeight="1" x14ac:dyDescent="0.3">
      <c r="A100" s="571" t="s">
        <v>2436</v>
      </c>
      <c r="B100" s="572" t="s">
        <v>2132</v>
      </c>
      <c r="C100" s="572" t="s">
        <v>2169</v>
      </c>
      <c r="D100" s="572" t="s">
        <v>2331</v>
      </c>
      <c r="E100" s="572" t="s">
        <v>2332</v>
      </c>
      <c r="F100" s="589">
        <v>2</v>
      </c>
      <c r="G100" s="589">
        <v>2988</v>
      </c>
      <c r="H100" s="589">
        <v>1</v>
      </c>
      <c r="I100" s="589">
        <v>1494</v>
      </c>
      <c r="J100" s="589">
        <v>16</v>
      </c>
      <c r="K100" s="589">
        <v>23984</v>
      </c>
      <c r="L100" s="589">
        <v>8.0267737617135211</v>
      </c>
      <c r="M100" s="589">
        <v>1499</v>
      </c>
      <c r="N100" s="589">
        <v>23</v>
      </c>
      <c r="O100" s="589">
        <v>34612</v>
      </c>
      <c r="P100" s="577">
        <v>11.583668005354752</v>
      </c>
      <c r="Q100" s="590">
        <v>1504.8695652173913</v>
      </c>
    </row>
    <row r="101" spans="1:17" ht="14.4" customHeight="1" x14ac:dyDescent="0.3">
      <c r="A101" s="571" t="s">
        <v>2436</v>
      </c>
      <c r="B101" s="572" t="s">
        <v>2132</v>
      </c>
      <c r="C101" s="572" t="s">
        <v>2169</v>
      </c>
      <c r="D101" s="572" t="s">
        <v>2437</v>
      </c>
      <c r="E101" s="572" t="s">
        <v>2438</v>
      </c>
      <c r="F101" s="589"/>
      <c r="G101" s="589"/>
      <c r="H101" s="589"/>
      <c r="I101" s="589"/>
      <c r="J101" s="589">
        <v>1</v>
      </c>
      <c r="K101" s="589">
        <v>2149</v>
      </c>
      <c r="L101" s="589"/>
      <c r="M101" s="589">
        <v>2149</v>
      </c>
      <c r="N101" s="589"/>
      <c r="O101" s="589"/>
      <c r="P101" s="577"/>
      <c r="Q101" s="590"/>
    </row>
    <row r="102" spans="1:17" ht="14.4" customHeight="1" x14ac:dyDescent="0.3">
      <c r="A102" s="571" t="s">
        <v>2436</v>
      </c>
      <c r="B102" s="572" t="s">
        <v>2132</v>
      </c>
      <c r="C102" s="572" t="s">
        <v>2169</v>
      </c>
      <c r="D102" s="572" t="s">
        <v>2335</v>
      </c>
      <c r="E102" s="572" t="s">
        <v>2336</v>
      </c>
      <c r="F102" s="589"/>
      <c r="G102" s="589"/>
      <c r="H102" s="589"/>
      <c r="I102" s="589"/>
      <c r="J102" s="589">
        <v>1</v>
      </c>
      <c r="K102" s="589">
        <v>2198</v>
      </c>
      <c r="L102" s="589"/>
      <c r="M102" s="589">
        <v>2198</v>
      </c>
      <c r="N102" s="589"/>
      <c r="O102" s="589"/>
      <c r="P102" s="577"/>
      <c r="Q102" s="590"/>
    </row>
    <row r="103" spans="1:17" ht="14.4" customHeight="1" x14ac:dyDescent="0.3">
      <c r="A103" s="571" t="s">
        <v>2436</v>
      </c>
      <c r="B103" s="572" t="s">
        <v>2132</v>
      </c>
      <c r="C103" s="572" t="s">
        <v>2169</v>
      </c>
      <c r="D103" s="572" t="s">
        <v>2210</v>
      </c>
      <c r="E103" s="572" t="s">
        <v>2211</v>
      </c>
      <c r="F103" s="589"/>
      <c r="G103" s="589"/>
      <c r="H103" s="589"/>
      <c r="I103" s="589"/>
      <c r="J103" s="589"/>
      <c r="K103" s="589"/>
      <c r="L103" s="589"/>
      <c r="M103" s="589"/>
      <c r="N103" s="589">
        <v>1</v>
      </c>
      <c r="O103" s="589">
        <v>942</v>
      </c>
      <c r="P103" s="577"/>
      <c r="Q103" s="590">
        <v>942</v>
      </c>
    </row>
    <row r="104" spans="1:17" ht="14.4" customHeight="1" x14ac:dyDescent="0.3">
      <c r="A104" s="571" t="s">
        <v>2436</v>
      </c>
      <c r="B104" s="572" t="s">
        <v>2132</v>
      </c>
      <c r="C104" s="572" t="s">
        <v>2169</v>
      </c>
      <c r="D104" s="572" t="s">
        <v>2218</v>
      </c>
      <c r="E104" s="572" t="s">
        <v>2219</v>
      </c>
      <c r="F104" s="589"/>
      <c r="G104" s="589"/>
      <c r="H104" s="589"/>
      <c r="I104" s="589"/>
      <c r="J104" s="589">
        <v>37</v>
      </c>
      <c r="K104" s="589">
        <v>1802</v>
      </c>
      <c r="L104" s="589"/>
      <c r="M104" s="589">
        <v>48.702702702702702</v>
      </c>
      <c r="N104" s="589"/>
      <c r="O104" s="589"/>
      <c r="P104" s="577"/>
      <c r="Q104" s="590"/>
    </row>
    <row r="105" spans="1:17" ht="14.4" customHeight="1" x14ac:dyDescent="0.3">
      <c r="A105" s="571" t="s">
        <v>2436</v>
      </c>
      <c r="B105" s="572" t="s">
        <v>2132</v>
      </c>
      <c r="C105" s="572" t="s">
        <v>2169</v>
      </c>
      <c r="D105" s="572" t="s">
        <v>2220</v>
      </c>
      <c r="E105" s="572" t="s">
        <v>2221</v>
      </c>
      <c r="F105" s="589">
        <v>5</v>
      </c>
      <c r="G105" s="589">
        <v>375</v>
      </c>
      <c r="H105" s="589">
        <v>1</v>
      </c>
      <c r="I105" s="589">
        <v>75</v>
      </c>
      <c r="J105" s="589">
        <v>69</v>
      </c>
      <c r="K105" s="589">
        <v>5589</v>
      </c>
      <c r="L105" s="589">
        <v>14.904</v>
      </c>
      <c r="M105" s="589">
        <v>81</v>
      </c>
      <c r="N105" s="589">
        <v>111</v>
      </c>
      <c r="O105" s="589">
        <v>9069</v>
      </c>
      <c r="P105" s="577">
        <v>24.184000000000001</v>
      </c>
      <c r="Q105" s="590">
        <v>81.702702702702709</v>
      </c>
    </row>
    <row r="106" spans="1:17" ht="14.4" customHeight="1" x14ac:dyDescent="0.3">
      <c r="A106" s="571" t="s">
        <v>2436</v>
      </c>
      <c r="B106" s="572" t="s">
        <v>2132</v>
      </c>
      <c r="C106" s="572" t="s">
        <v>2169</v>
      </c>
      <c r="D106" s="572" t="s">
        <v>2224</v>
      </c>
      <c r="E106" s="572" t="s">
        <v>2225</v>
      </c>
      <c r="F106" s="589">
        <v>22</v>
      </c>
      <c r="G106" s="589">
        <v>10604</v>
      </c>
      <c r="H106" s="589">
        <v>1</v>
      </c>
      <c r="I106" s="589">
        <v>482</v>
      </c>
      <c r="J106" s="589">
        <v>5</v>
      </c>
      <c r="K106" s="589">
        <v>2425</v>
      </c>
      <c r="L106" s="589">
        <v>0.22868728781591852</v>
      </c>
      <c r="M106" s="589">
        <v>485</v>
      </c>
      <c r="N106" s="589">
        <v>4</v>
      </c>
      <c r="O106" s="589">
        <v>1955</v>
      </c>
      <c r="P106" s="577">
        <v>0.18436439079592606</v>
      </c>
      <c r="Q106" s="590">
        <v>488.75</v>
      </c>
    </row>
    <row r="107" spans="1:17" ht="14.4" customHeight="1" x14ac:dyDescent="0.3">
      <c r="A107" s="571" t="s">
        <v>2436</v>
      </c>
      <c r="B107" s="572" t="s">
        <v>2132</v>
      </c>
      <c r="C107" s="572" t="s">
        <v>2169</v>
      </c>
      <c r="D107" s="572" t="s">
        <v>2297</v>
      </c>
      <c r="E107" s="572" t="s">
        <v>2193</v>
      </c>
      <c r="F107" s="589">
        <v>1</v>
      </c>
      <c r="G107" s="589">
        <v>665</v>
      </c>
      <c r="H107" s="589">
        <v>1</v>
      </c>
      <c r="I107" s="589">
        <v>665</v>
      </c>
      <c r="J107" s="589">
        <v>3</v>
      </c>
      <c r="K107" s="589">
        <v>2004</v>
      </c>
      <c r="L107" s="589">
        <v>3.013533834586466</v>
      </c>
      <c r="M107" s="589">
        <v>668</v>
      </c>
      <c r="N107" s="589">
        <v>4</v>
      </c>
      <c r="O107" s="589">
        <v>2692</v>
      </c>
      <c r="P107" s="577">
        <v>4.0481203007518793</v>
      </c>
      <c r="Q107" s="590">
        <v>673</v>
      </c>
    </row>
    <row r="108" spans="1:17" ht="14.4" customHeight="1" x14ac:dyDescent="0.3">
      <c r="A108" s="571" t="s">
        <v>2436</v>
      </c>
      <c r="B108" s="572" t="s">
        <v>2132</v>
      </c>
      <c r="C108" s="572" t="s">
        <v>2169</v>
      </c>
      <c r="D108" s="572" t="s">
        <v>2298</v>
      </c>
      <c r="E108" s="572" t="s">
        <v>2299</v>
      </c>
      <c r="F108" s="589">
        <v>1</v>
      </c>
      <c r="G108" s="589">
        <v>564</v>
      </c>
      <c r="H108" s="589">
        <v>1</v>
      </c>
      <c r="I108" s="589">
        <v>564</v>
      </c>
      <c r="J108" s="589"/>
      <c r="K108" s="589"/>
      <c r="L108" s="589"/>
      <c r="M108" s="589"/>
      <c r="N108" s="589"/>
      <c r="O108" s="589"/>
      <c r="P108" s="577"/>
      <c r="Q108" s="590"/>
    </row>
    <row r="109" spans="1:17" ht="14.4" customHeight="1" x14ac:dyDescent="0.3">
      <c r="A109" s="571" t="s">
        <v>2436</v>
      </c>
      <c r="B109" s="572" t="s">
        <v>2132</v>
      </c>
      <c r="C109" s="572" t="s">
        <v>2169</v>
      </c>
      <c r="D109" s="572" t="s">
        <v>2300</v>
      </c>
      <c r="E109" s="572" t="s">
        <v>2301</v>
      </c>
      <c r="F109" s="589"/>
      <c r="G109" s="589"/>
      <c r="H109" s="589"/>
      <c r="I109" s="589"/>
      <c r="J109" s="589"/>
      <c r="K109" s="589"/>
      <c r="L109" s="589"/>
      <c r="M109" s="589"/>
      <c r="N109" s="589">
        <v>1</v>
      </c>
      <c r="O109" s="589">
        <v>431</v>
      </c>
      <c r="P109" s="577"/>
      <c r="Q109" s="590">
        <v>431</v>
      </c>
    </row>
    <row r="110" spans="1:17" ht="14.4" customHeight="1" x14ac:dyDescent="0.3">
      <c r="A110" s="571" t="s">
        <v>2436</v>
      </c>
      <c r="B110" s="572" t="s">
        <v>2132</v>
      </c>
      <c r="C110" s="572" t="s">
        <v>2169</v>
      </c>
      <c r="D110" s="572" t="s">
        <v>2236</v>
      </c>
      <c r="E110" s="572" t="s">
        <v>2237</v>
      </c>
      <c r="F110" s="589"/>
      <c r="G110" s="589"/>
      <c r="H110" s="589"/>
      <c r="I110" s="589"/>
      <c r="J110" s="589">
        <v>1</v>
      </c>
      <c r="K110" s="589">
        <v>1043</v>
      </c>
      <c r="L110" s="589"/>
      <c r="M110" s="589">
        <v>1043</v>
      </c>
      <c r="N110" s="589"/>
      <c r="O110" s="589"/>
      <c r="P110" s="577"/>
      <c r="Q110" s="590"/>
    </row>
    <row r="111" spans="1:17" ht="14.4" customHeight="1" x14ac:dyDescent="0.3">
      <c r="A111" s="571" t="s">
        <v>2436</v>
      </c>
      <c r="B111" s="572" t="s">
        <v>2132</v>
      </c>
      <c r="C111" s="572" t="s">
        <v>2169</v>
      </c>
      <c r="D111" s="572" t="s">
        <v>2240</v>
      </c>
      <c r="E111" s="572" t="s">
        <v>2241</v>
      </c>
      <c r="F111" s="589">
        <v>2</v>
      </c>
      <c r="G111" s="589">
        <v>1362</v>
      </c>
      <c r="H111" s="589">
        <v>1</v>
      </c>
      <c r="I111" s="589">
        <v>681</v>
      </c>
      <c r="J111" s="589">
        <v>11</v>
      </c>
      <c r="K111" s="589">
        <v>7524</v>
      </c>
      <c r="L111" s="589">
        <v>5.5242290748898677</v>
      </c>
      <c r="M111" s="589">
        <v>684</v>
      </c>
      <c r="N111" s="589">
        <v>16</v>
      </c>
      <c r="O111" s="589">
        <v>10999</v>
      </c>
      <c r="P111" s="577">
        <v>8.0756240822320109</v>
      </c>
      <c r="Q111" s="590">
        <v>687.4375</v>
      </c>
    </row>
    <row r="112" spans="1:17" ht="14.4" customHeight="1" x14ac:dyDescent="0.3">
      <c r="A112" s="571" t="s">
        <v>2436</v>
      </c>
      <c r="B112" s="572" t="s">
        <v>2132</v>
      </c>
      <c r="C112" s="572" t="s">
        <v>2169</v>
      </c>
      <c r="D112" s="572" t="s">
        <v>2242</v>
      </c>
      <c r="E112" s="572" t="s">
        <v>2243</v>
      </c>
      <c r="F112" s="589"/>
      <c r="G112" s="589"/>
      <c r="H112" s="589"/>
      <c r="I112" s="589"/>
      <c r="J112" s="589">
        <v>1</v>
      </c>
      <c r="K112" s="589">
        <v>177</v>
      </c>
      <c r="L112" s="589"/>
      <c r="M112" s="589">
        <v>177</v>
      </c>
      <c r="N112" s="589"/>
      <c r="O112" s="589"/>
      <c r="P112" s="577"/>
      <c r="Q112" s="590"/>
    </row>
    <row r="113" spans="1:17" ht="14.4" customHeight="1" x14ac:dyDescent="0.3">
      <c r="A113" s="571" t="s">
        <v>2436</v>
      </c>
      <c r="B113" s="572" t="s">
        <v>2132</v>
      </c>
      <c r="C113" s="572" t="s">
        <v>2169</v>
      </c>
      <c r="D113" s="572" t="s">
        <v>2244</v>
      </c>
      <c r="E113" s="572" t="s">
        <v>2245</v>
      </c>
      <c r="F113" s="589"/>
      <c r="G113" s="589"/>
      <c r="H113" s="589"/>
      <c r="I113" s="589"/>
      <c r="J113" s="589">
        <v>2</v>
      </c>
      <c r="K113" s="589">
        <v>238</v>
      </c>
      <c r="L113" s="589"/>
      <c r="M113" s="589">
        <v>119</v>
      </c>
      <c r="N113" s="589"/>
      <c r="O113" s="589"/>
      <c r="P113" s="577"/>
      <c r="Q113" s="590"/>
    </row>
    <row r="114" spans="1:17" ht="14.4" customHeight="1" x14ac:dyDescent="0.3">
      <c r="A114" s="571" t="s">
        <v>2436</v>
      </c>
      <c r="B114" s="572" t="s">
        <v>2132</v>
      </c>
      <c r="C114" s="572" t="s">
        <v>2169</v>
      </c>
      <c r="D114" s="572" t="s">
        <v>2246</v>
      </c>
      <c r="E114" s="572" t="s">
        <v>2247</v>
      </c>
      <c r="F114" s="589">
        <v>3</v>
      </c>
      <c r="G114" s="589">
        <v>1047</v>
      </c>
      <c r="H114" s="589">
        <v>1</v>
      </c>
      <c r="I114" s="589">
        <v>349</v>
      </c>
      <c r="J114" s="589"/>
      <c r="K114" s="589"/>
      <c r="L114" s="589"/>
      <c r="M114" s="589"/>
      <c r="N114" s="589">
        <v>9</v>
      </c>
      <c r="O114" s="589">
        <v>3183</v>
      </c>
      <c r="P114" s="577">
        <v>3.0401146131805157</v>
      </c>
      <c r="Q114" s="590">
        <v>353.66666666666669</v>
      </c>
    </row>
    <row r="115" spans="1:17" ht="14.4" customHeight="1" x14ac:dyDescent="0.3">
      <c r="A115" s="571" t="s">
        <v>2436</v>
      </c>
      <c r="B115" s="572" t="s">
        <v>2132</v>
      </c>
      <c r="C115" s="572" t="s">
        <v>2169</v>
      </c>
      <c r="D115" s="572" t="s">
        <v>2248</v>
      </c>
      <c r="E115" s="572" t="s">
        <v>2249</v>
      </c>
      <c r="F115" s="589">
        <v>1</v>
      </c>
      <c r="G115" s="589">
        <v>621</v>
      </c>
      <c r="H115" s="589">
        <v>1</v>
      </c>
      <c r="I115" s="589">
        <v>621</v>
      </c>
      <c r="J115" s="589"/>
      <c r="K115" s="589"/>
      <c r="L115" s="589"/>
      <c r="M115" s="589"/>
      <c r="N115" s="589">
        <v>1</v>
      </c>
      <c r="O115" s="589">
        <v>627</v>
      </c>
      <c r="P115" s="577">
        <v>1.0096618357487923</v>
      </c>
      <c r="Q115" s="590">
        <v>627</v>
      </c>
    </row>
    <row r="116" spans="1:17" ht="14.4" customHeight="1" x14ac:dyDescent="0.3">
      <c r="A116" s="571" t="s">
        <v>2436</v>
      </c>
      <c r="B116" s="572" t="s">
        <v>2132</v>
      </c>
      <c r="C116" s="572" t="s">
        <v>2169</v>
      </c>
      <c r="D116" s="572" t="s">
        <v>2250</v>
      </c>
      <c r="E116" s="572" t="s">
        <v>2251</v>
      </c>
      <c r="F116" s="589"/>
      <c r="G116" s="589"/>
      <c r="H116" s="589"/>
      <c r="I116" s="589"/>
      <c r="J116" s="589"/>
      <c r="K116" s="589"/>
      <c r="L116" s="589"/>
      <c r="M116" s="589"/>
      <c r="N116" s="589">
        <v>4</v>
      </c>
      <c r="O116" s="589">
        <v>6368</v>
      </c>
      <c r="P116" s="577"/>
      <c r="Q116" s="590">
        <v>1592</v>
      </c>
    </row>
    <row r="117" spans="1:17" ht="14.4" customHeight="1" x14ac:dyDescent="0.3">
      <c r="A117" s="571" t="s">
        <v>2436</v>
      </c>
      <c r="B117" s="572" t="s">
        <v>2132</v>
      </c>
      <c r="C117" s="572" t="s">
        <v>2169</v>
      </c>
      <c r="D117" s="572" t="s">
        <v>2252</v>
      </c>
      <c r="E117" s="572" t="s">
        <v>2253</v>
      </c>
      <c r="F117" s="589"/>
      <c r="G117" s="589"/>
      <c r="H117" s="589"/>
      <c r="I117" s="589"/>
      <c r="J117" s="589"/>
      <c r="K117" s="589"/>
      <c r="L117" s="589"/>
      <c r="M117" s="589"/>
      <c r="N117" s="589">
        <v>11</v>
      </c>
      <c r="O117" s="589">
        <v>1276</v>
      </c>
      <c r="P117" s="577"/>
      <c r="Q117" s="590">
        <v>116</v>
      </c>
    </row>
    <row r="118" spans="1:17" ht="14.4" customHeight="1" x14ac:dyDescent="0.3">
      <c r="A118" s="571" t="s">
        <v>2436</v>
      </c>
      <c r="B118" s="572" t="s">
        <v>2132</v>
      </c>
      <c r="C118" s="572" t="s">
        <v>2169</v>
      </c>
      <c r="D118" s="572" t="s">
        <v>2254</v>
      </c>
      <c r="E118" s="572" t="s">
        <v>2255</v>
      </c>
      <c r="F118" s="589">
        <v>10</v>
      </c>
      <c r="G118" s="589">
        <v>1990</v>
      </c>
      <c r="H118" s="589">
        <v>1</v>
      </c>
      <c r="I118" s="589">
        <v>199</v>
      </c>
      <c r="J118" s="589">
        <v>5</v>
      </c>
      <c r="K118" s="589">
        <v>1000</v>
      </c>
      <c r="L118" s="589">
        <v>0.50251256281407031</v>
      </c>
      <c r="M118" s="589">
        <v>200</v>
      </c>
      <c r="N118" s="589">
        <v>1</v>
      </c>
      <c r="O118" s="589">
        <v>200</v>
      </c>
      <c r="P118" s="577">
        <v>0.10050251256281408</v>
      </c>
      <c r="Q118" s="590">
        <v>200</v>
      </c>
    </row>
    <row r="119" spans="1:17" ht="14.4" customHeight="1" x14ac:dyDescent="0.3">
      <c r="A119" s="571" t="s">
        <v>2436</v>
      </c>
      <c r="B119" s="572" t="s">
        <v>2132</v>
      </c>
      <c r="C119" s="572" t="s">
        <v>2169</v>
      </c>
      <c r="D119" s="572" t="s">
        <v>2256</v>
      </c>
      <c r="E119" s="572" t="s">
        <v>2257</v>
      </c>
      <c r="F119" s="589">
        <v>1</v>
      </c>
      <c r="G119" s="589">
        <v>240</v>
      </c>
      <c r="H119" s="589">
        <v>1</v>
      </c>
      <c r="I119" s="589">
        <v>240</v>
      </c>
      <c r="J119" s="589"/>
      <c r="K119" s="589"/>
      <c r="L119" s="589"/>
      <c r="M119" s="589"/>
      <c r="N119" s="589">
        <v>3</v>
      </c>
      <c r="O119" s="589">
        <v>725</v>
      </c>
      <c r="P119" s="577">
        <v>3.0208333333333335</v>
      </c>
      <c r="Q119" s="590">
        <v>241.66666666666666</v>
      </c>
    </row>
    <row r="120" spans="1:17" ht="14.4" customHeight="1" x14ac:dyDescent="0.3">
      <c r="A120" s="571" t="s">
        <v>2436</v>
      </c>
      <c r="B120" s="572" t="s">
        <v>2132</v>
      </c>
      <c r="C120" s="572" t="s">
        <v>2169</v>
      </c>
      <c r="D120" s="572" t="s">
        <v>2308</v>
      </c>
      <c r="E120" s="572" t="s">
        <v>2309</v>
      </c>
      <c r="F120" s="589"/>
      <c r="G120" s="589"/>
      <c r="H120" s="589"/>
      <c r="I120" s="589"/>
      <c r="J120" s="589">
        <v>2</v>
      </c>
      <c r="K120" s="589">
        <v>3306</v>
      </c>
      <c r="L120" s="589"/>
      <c r="M120" s="589">
        <v>1653</v>
      </c>
      <c r="N120" s="589">
        <v>7</v>
      </c>
      <c r="O120" s="589">
        <v>11621</v>
      </c>
      <c r="P120" s="577"/>
      <c r="Q120" s="590">
        <v>1660.1428571428571</v>
      </c>
    </row>
    <row r="121" spans="1:17" ht="14.4" customHeight="1" x14ac:dyDescent="0.3">
      <c r="A121" s="571" t="s">
        <v>2436</v>
      </c>
      <c r="B121" s="572" t="s">
        <v>2132</v>
      </c>
      <c r="C121" s="572" t="s">
        <v>2169</v>
      </c>
      <c r="D121" s="572" t="s">
        <v>2318</v>
      </c>
      <c r="E121" s="572" t="s">
        <v>2319</v>
      </c>
      <c r="F121" s="589"/>
      <c r="G121" s="589"/>
      <c r="H121" s="589"/>
      <c r="I121" s="589"/>
      <c r="J121" s="589">
        <v>1</v>
      </c>
      <c r="K121" s="589">
        <v>484</v>
      </c>
      <c r="L121" s="589"/>
      <c r="M121" s="589">
        <v>484</v>
      </c>
      <c r="N121" s="589"/>
      <c r="O121" s="589"/>
      <c r="P121" s="577"/>
      <c r="Q121" s="590"/>
    </row>
    <row r="122" spans="1:17" ht="14.4" customHeight="1" x14ac:dyDescent="0.3">
      <c r="A122" s="571" t="s">
        <v>2436</v>
      </c>
      <c r="B122" s="572" t="s">
        <v>2132</v>
      </c>
      <c r="C122" s="572" t="s">
        <v>2169</v>
      </c>
      <c r="D122" s="572" t="s">
        <v>2260</v>
      </c>
      <c r="E122" s="572" t="s">
        <v>2261</v>
      </c>
      <c r="F122" s="589"/>
      <c r="G122" s="589"/>
      <c r="H122" s="589"/>
      <c r="I122" s="589"/>
      <c r="J122" s="589">
        <v>4</v>
      </c>
      <c r="K122" s="589">
        <v>3848</v>
      </c>
      <c r="L122" s="589"/>
      <c r="M122" s="589">
        <v>962</v>
      </c>
      <c r="N122" s="589">
        <v>3</v>
      </c>
      <c r="O122" s="589">
        <v>2916</v>
      </c>
      <c r="P122" s="577"/>
      <c r="Q122" s="590">
        <v>972</v>
      </c>
    </row>
    <row r="123" spans="1:17" ht="14.4" customHeight="1" x14ac:dyDescent="0.3">
      <c r="A123" s="571" t="s">
        <v>2436</v>
      </c>
      <c r="B123" s="572" t="s">
        <v>2132</v>
      </c>
      <c r="C123" s="572" t="s">
        <v>2169</v>
      </c>
      <c r="D123" s="572" t="s">
        <v>2266</v>
      </c>
      <c r="E123" s="572" t="s">
        <v>2267</v>
      </c>
      <c r="F123" s="589"/>
      <c r="G123" s="589"/>
      <c r="H123" s="589"/>
      <c r="I123" s="589"/>
      <c r="J123" s="589">
        <v>1</v>
      </c>
      <c r="K123" s="589">
        <v>311</v>
      </c>
      <c r="L123" s="589"/>
      <c r="M123" s="589">
        <v>311</v>
      </c>
      <c r="N123" s="589">
        <v>4</v>
      </c>
      <c r="O123" s="589">
        <v>1264</v>
      </c>
      <c r="P123" s="577"/>
      <c r="Q123" s="590">
        <v>316</v>
      </c>
    </row>
    <row r="124" spans="1:17" ht="14.4" customHeight="1" x14ac:dyDescent="0.3">
      <c r="A124" s="571" t="s">
        <v>2436</v>
      </c>
      <c r="B124" s="572" t="s">
        <v>2132</v>
      </c>
      <c r="C124" s="572" t="s">
        <v>2169</v>
      </c>
      <c r="D124" s="572" t="s">
        <v>2268</v>
      </c>
      <c r="E124" s="572" t="s">
        <v>2269</v>
      </c>
      <c r="F124" s="589"/>
      <c r="G124" s="589"/>
      <c r="H124" s="589"/>
      <c r="I124" s="589"/>
      <c r="J124" s="589">
        <v>5</v>
      </c>
      <c r="K124" s="589">
        <v>4970</v>
      </c>
      <c r="L124" s="589"/>
      <c r="M124" s="589">
        <v>994</v>
      </c>
      <c r="N124" s="589"/>
      <c r="O124" s="589"/>
      <c r="P124" s="577"/>
      <c r="Q124" s="590"/>
    </row>
    <row r="125" spans="1:17" ht="14.4" customHeight="1" x14ac:dyDescent="0.3">
      <c r="A125" s="571" t="s">
        <v>2436</v>
      </c>
      <c r="B125" s="572" t="s">
        <v>2132</v>
      </c>
      <c r="C125" s="572" t="s">
        <v>2169</v>
      </c>
      <c r="D125" s="572" t="s">
        <v>2270</v>
      </c>
      <c r="E125" s="572" t="s">
        <v>2271</v>
      </c>
      <c r="F125" s="589"/>
      <c r="G125" s="589"/>
      <c r="H125" s="589"/>
      <c r="I125" s="589"/>
      <c r="J125" s="589">
        <v>1</v>
      </c>
      <c r="K125" s="589">
        <v>808</v>
      </c>
      <c r="L125" s="589"/>
      <c r="M125" s="589">
        <v>808</v>
      </c>
      <c r="N125" s="589">
        <v>10</v>
      </c>
      <c r="O125" s="589">
        <v>8095</v>
      </c>
      <c r="P125" s="577"/>
      <c r="Q125" s="590">
        <v>809.5</v>
      </c>
    </row>
    <row r="126" spans="1:17" ht="14.4" customHeight="1" x14ac:dyDescent="0.3">
      <c r="A126" s="571" t="s">
        <v>2436</v>
      </c>
      <c r="B126" s="572" t="s">
        <v>2132</v>
      </c>
      <c r="C126" s="572" t="s">
        <v>2169</v>
      </c>
      <c r="D126" s="572" t="s">
        <v>2272</v>
      </c>
      <c r="E126" s="572" t="s">
        <v>2273</v>
      </c>
      <c r="F126" s="589"/>
      <c r="G126" s="589"/>
      <c r="H126" s="589"/>
      <c r="I126" s="589"/>
      <c r="J126" s="589">
        <v>4</v>
      </c>
      <c r="K126" s="589">
        <v>3416</v>
      </c>
      <c r="L126" s="589"/>
      <c r="M126" s="589">
        <v>854</v>
      </c>
      <c r="N126" s="589"/>
      <c r="O126" s="589"/>
      <c r="P126" s="577"/>
      <c r="Q126" s="590"/>
    </row>
    <row r="127" spans="1:17" ht="14.4" customHeight="1" x14ac:dyDescent="0.3">
      <c r="A127" s="571" t="s">
        <v>2436</v>
      </c>
      <c r="B127" s="572" t="s">
        <v>2132</v>
      </c>
      <c r="C127" s="572" t="s">
        <v>2169</v>
      </c>
      <c r="D127" s="572" t="s">
        <v>2310</v>
      </c>
      <c r="E127" s="572" t="s">
        <v>2311</v>
      </c>
      <c r="F127" s="589"/>
      <c r="G127" s="589"/>
      <c r="H127" s="589"/>
      <c r="I127" s="589"/>
      <c r="J127" s="589">
        <v>1</v>
      </c>
      <c r="K127" s="589">
        <v>1154</v>
      </c>
      <c r="L127" s="589"/>
      <c r="M127" s="589">
        <v>1154</v>
      </c>
      <c r="N127" s="589">
        <v>1</v>
      </c>
      <c r="O127" s="589">
        <v>1154</v>
      </c>
      <c r="P127" s="577"/>
      <c r="Q127" s="590">
        <v>1154</v>
      </c>
    </row>
    <row r="128" spans="1:17" ht="14.4" customHeight="1" x14ac:dyDescent="0.3">
      <c r="A128" s="571" t="s">
        <v>2436</v>
      </c>
      <c r="B128" s="572" t="s">
        <v>2132</v>
      </c>
      <c r="C128" s="572" t="s">
        <v>2169</v>
      </c>
      <c r="D128" s="572" t="s">
        <v>2312</v>
      </c>
      <c r="E128" s="572" t="s">
        <v>2313</v>
      </c>
      <c r="F128" s="589">
        <v>1</v>
      </c>
      <c r="G128" s="589">
        <v>64</v>
      </c>
      <c r="H128" s="589">
        <v>1</v>
      </c>
      <c r="I128" s="589">
        <v>64</v>
      </c>
      <c r="J128" s="589"/>
      <c r="K128" s="589"/>
      <c r="L128" s="589"/>
      <c r="M128" s="589"/>
      <c r="N128" s="589"/>
      <c r="O128" s="589"/>
      <c r="P128" s="577"/>
      <c r="Q128" s="590"/>
    </row>
    <row r="129" spans="1:17" ht="14.4" customHeight="1" x14ac:dyDescent="0.3">
      <c r="A129" s="571" t="s">
        <v>2436</v>
      </c>
      <c r="B129" s="572" t="s">
        <v>2132</v>
      </c>
      <c r="C129" s="572" t="s">
        <v>2169</v>
      </c>
      <c r="D129" s="572" t="s">
        <v>2322</v>
      </c>
      <c r="E129" s="572" t="s">
        <v>2319</v>
      </c>
      <c r="F129" s="589"/>
      <c r="G129" s="589"/>
      <c r="H129" s="589"/>
      <c r="I129" s="589"/>
      <c r="J129" s="589">
        <v>1</v>
      </c>
      <c r="K129" s="589">
        <v>878</v>
      </c>
      <c r="L129" s="589"/>
      <c r="M129" s="589">
        <v>878</v>
      </c>
      <c r="N129" s="589">
        <v>1</v>
      </c>
      <c r="O129" s="589">
        <v>883</v>
      </c>
      <c r="P129" s="577"/>
      <c r="Q129" s="590">
        <v>883</v>
      </c>
    </row>
    <row r="130" spans="1:17" ht="14.4" customHeight="1" x14ac:dyDescent="0.3">
      <c r="A130" s="571" t="s">
        <v>2436</v>
      </c>
      <c r="B130" s="572" t="s">
        <v>2132</v>
      </c>
      <c r="C130" s="572" t="s">
        <v>2169</v>
      </c>
      <c r="D130" s="572" t="s">
        <v>2278</v>
      </c>
      <c r="E130" s="572" t="s">
        <v>2279</v>
      </c>
      <c r="F130" s="589">
        <v>1</v>
      </c>
      <c r="G130" s="589">
        <v>1013</v>
      </c>
      <c r="H130" s="589">
        <v>1</v>
      </c>
      <c r="I130" s="589">
        <v>1013</v>
      </c>
      <c r="J130" s="589"/>
      <c r="K130" s="589"/>
      <c r="L130" s="589"/>
      <c r="M130" s="589"/>
      <c r="N130" s="589"/>
      <c r="O130" s="589"/>
      <c r="P130" s="577"/>
      <c r="Q130" s="590"/>
    </row>
    <row r="131" spans="1:17" ht="14.4" customHeight="1" x14ac:dyDescent="0.3">
      <c r="A131" s="571" t="s">
        <v>2436</v>
      </c>
      <c r="B131" s="572" t="s">
        <v>2132</v>
      </c>
      <c r="C131" s="572" t="s">
        <v>2169</v>
      </c>
      <c r="D131" s="572" t="s">
        <v>2339</v>
      </c>
      <c r="E131" s="572" t="s">
        <v>2340</v>
      </c>
      <c r="F131" s="589"/>
      <c r="G131" s="589"/>
      <c r="H131" s="589"/>
      <c r="I131" s="589"/>
      <c r="J131" s="589">
        <v>0</v>
      </c>
      <c r="K131" s="589">
        <v>0</v>
      </c>
      <c r="L131" s="589"/>
      <c r="M131" s="589"/>
      <c r="N131" s="589">
        <v>2</v>
      </c>
      <c r="O131" s="589">
        <v>1148</v>
      </c>
      <c r="P131" s="577"/>
      <c r="Q131" s="590">
        <v>574</v>
      </c>
    </row>
    <row r="132" spans="1:17" ht="14.4" customHeight="1" x14ac:dyDescent="0.3">
      <c r="A132" s="571" t="s">
        <v>2436</v>
      </c>
      <c r="B132" s="572" t="s">
        <v>2132</v>
      </c>
      <c r="C132" s="572" t="s">
        <v>2169</v>
      </c>
      <c r="D132" s="572" t="s">
        <v>2439</v>
      </c>
      <c r="E132" s="572" t="s">
        <v>2440</v>
      </c>
      <c r="F132" s="589"/>
      <c r="G132" s="589"/>
      <c r="H132" s="589"/>
      <c r="I132" s="589"/>
      <c r="J132" s="589">
        <v>1</v>
      </c>
      <c r="K132" s="589">
        <v>189</v>
      </c>
      <c r="L132" s="589"/>
      <c r="M132" s="589">
        <v>189</v>
      </c>
      <c r="N132" s="589"/>
      <c r="O132" s="589"/>
      <c r="P132" s="577"/>
      <c r="Q132" s="590"/>
    </row>
    <row r="133" spans="1:17" ht="14.4" customHeight="1" x14ac:dyDescent="0.3">
      <c r="A133" s="571" t="s">
        <v>2436</v>
      </c>
      <c r="B133" s="572" t="s">
        <v>2382</v>
      </c>
      <c r="C133" s="572" t="s">
        <v>2169</v>
      </c>
      <c r="D133" s="572" t="s">
        <v>2192</v>
      </c>
      <c r="E133" s="572" t="s">
        <v>2193</v>
      </c>
      <c r="F133" s="589"/>
      <c r="G133" s="589"/>
      <c r="H133" s="589"/>
      <c r="I133" s="589"/>
      <c r="J133" s="589">
        <v>1</v>
      </c>
      <c r="K133" s="589">
        <v>527</v>
      </c>
      <c r="L133" s="589"/>
      <c r="M133" s="589">
        <v>527</v>
      </c>
      <c r="N133" s="589"/>
      <c r="O133" s="589"/>
      <c r="P133" s="577"/>
      <c r="Q133" s="590"/>
    </row>
    <row r="134" spans="1:17" ht="14.4" customHeight="1" x14ac:dyDescent="0.3">
      <c r="A134" s="571" t="s">
        <v>2436</v>
      </c>
      <c r="B134" s="572" t="s">
        <v>2382</v>
      </c>
      <c r="C134" s="572" t="s">
        <v>2169</v>
      </c>
      <c r="D134" s="572" t="s">
        <v>2196</v>
      </c>
      <c r="E134" s="572" t="s">
        <v>2197</v>
      </c>
      <c r="F134" s="589">
        <v>4</v>
      </c>
      <c r="G134" s="589">
        <v>1916</v>
      </c>
      <c r="H134" s="589">
        <v>1</v>
      </c>
      <c r="I134" s="589">
        <v>479</v>
      </c>
      <c r="J134" s="589"/>
      <c r="K134" s="589"/>
      <c r="L134" s="589"/>
      <c r="M134" s="589"/>
      <c r="N134" s="589"/>
      <c r="O134" s="589"/>
      <c r="P134" s="577"/>
      <c r="Q134" s="590"/>
    </row>
    <row r="135" spans="1:17" ht="14.4" customHeight="1" x14ac:dyDescent="0.3">
      <c r="A135" s="571" t="s">
        <v>2436</v>
      </c>
      <c r="B135" s="572" t="s">
        <v>2382</v>
      </c>
      <c r="C135" s="572" t="s">
        <v>2169</v>
      </c>
      <c r="D135" s="572" t="s">
        <v>2198</v>
      </c>
      <c r="E135" s="572" t="s">
        <v>2199</v>
      </c>
      <c r="F135" s="589">
        <v>2</v>
      </c>
      <c r="G135" s="589">
        <v>1312</v>
      </c>
      <c r="H135" s="589">
        <v>1</v>
      </c>
      <c r="I135" s="589">
        <v>656</v>
      </c>
      <c r="J135" s="589">
        <v>3</v>
      </c>
      <c r="K135" s="589">
        <v>1977</v>
      </c>
      <c r="L135" s="589">
        <v>1.506859756097561</v>
      </c>
      <c r="M135" s="589">
        <v>659</v>
      </c>
      <c r="N135" s="589"/>
      <c r="O135" s="589"/>
      <c r="P135" s="577"/>
      <c r="Q135" s="590"/>
    </row>
    <row r="136" spans="1:17" ht="14.4" customHeight="1" x14ac:dyDescent="0.3">
      <c r="A136" s="571" t="s">
        <v>2436</v>
      </c>
      <c r="B136" s="572" t="s">
        <v>2382</v>
      </c>
      <c r="C136" s="572" t="s">
        <v>2169</v>
      </c>
      <c r="D136" s="572" t="s">
        <v>2200</v>
      </c>
      <c r="E136" s="572" t="s">
        <v>2201</v>
      </c>
      <c r="F136" s="589">
        <v>4</v>
      </c>
      <c r="G136" s="589">
        <v>3988</v>
      </c>
      <c r="H136" s="589">
        <v>1</v>
      </c>
      <c r="I136" s="589">
        <v>997</v>
      </c>
      <c r="J136" s="589"/>
      <c r="K136" s="589"/>
      <c r="L136" s="589"/>
      <c r="M136" s="589"/>
      <c r="N136" s="589"/>
      <c r="O136" s="589"/>
      <c r="P136" s="577"/>
      <c r="Q136" s="590"/>
    </row>
    <row r="137" spans="1:17" ht="14.4" customHeight="1" x14ac:dyDescent="0.3">
      <c r="A137" s="571" t="s">
        <v>2436</v>
      </c>
      <c r="B137" s="572" t="s">
        <v>2382</v>
      </c>
      <c r="C137" s="572" t="s">
        <v>2169</v>
      </c>
      <c r="D137" s="572" t="s">
        <v>2287</v>
      </c>
      <c r="E137" s="572" t="s">
        <v>2288</v>
      </c>
      <c r="F137" s="589">
        <v>0</v>
      </c>
      <c r="G137" s="589">
        <v>0</v>
      </c>
      <c r="H137" s="589"/>
      <c r="I137" s="589"/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x14ac:dyDescent="0.3">
      <c r="A138" s="571" t="s">
        <v>2436</v>
      </c>
      <c r="B138" s="572" t="s">
        <v>2382</v>
      </c>
      <c r="C138" s="572" t="s">
        <v>2169</v>
      </c>
      <c r="D138" s="572" t="s">
        <v>2424</v>
      </c>
      <c r="E138" s="572" t="s">
        <v>2425</v>
      </c>
      <c r="F138" s="589"/>
      <c r="G138" s="589"/>
      <c r="H138" s="589"/>
      <c r="I138" s="589"/>
      <c r="J138" s="589">
        <v>3</v>
      </c>
      <c r="K138" s="589">
        <v>10452</v>
      </c>
      <c r="L138" s="589"/>
      <c r="M138" s="589">
        <v>3484</v>
      </c>
      <c r="N138" s="589"/>
      <c r="O138" s="589"/>
      <c r="P138" s="577"/>
      <c r="Q138" s="590"/>
    </row>
    <row r="139" spans="1:17" ht="14.4" customHeight="1" x14ac:dyDescent="0.3">
      <c r="A139" s="571" t="s">
        <v>2436</v>
      </c>
      <c r="B139" s="572" t="s">
        <v>2382</v>
      </c>
      <c r="C139" s="572" t="s">
        <v>2169</v>
      </c>
      <c r="D139" s="572" t="s">
        <v>2331</v>
      </c>
      <c r="E139" s="572" t="s">
        <v>2332</v>
      </c>
      <c r="F139" s="589"/>
      <c r="G139" s="589"/>
      <c r="H139" s="589"/>
      <c r="I139" s="589"/>
      <c r="J139" s="589">
        <v>0</v>
      </c>
      <c r="K139" s="589">
        <v>0</v>
      </c>
      <c r="L139" s="589"/>
      <c r="M139" s="589"/>
      <c r="N139" s="589"/>
      <c r="O139" s="589"/>
      <c r="P139" s="577"/>
      <c r="Q139" s="590"/>
    </row>
    <row r="140" spans="1:17" ht="14.4" customHeight="1" x14ac:dyDescent="0.3">
      <c r="A140" s="571" t="s">
        <v>2436</v>
      </c>
      <c r="B140" s="572" t="s">
        <v>2382</v>
      </c>
      <c r="C140" s="572" t="s">
        <v>2169</v>
      </c>
      <c r="D140" s="572" t="s">
        <v>2365</v>
      </c>
      <c r="E140" s="572" t="s">
        <v>2366</v>
      </c>
      <c r="F140" s="589">
        <v>2</v>
      </c>
      <c r="G140" s="589">
        <v>3514</v>
      </c>
      <c r="H140" s="589">
        <v>1</v>
      </c>
      <c r="I140" s="589">
        <v>1757</v>
      </c>
      <c r="J140" s="589"/>
      <c r="K140" s="589"/>
      <c r="L140" s="589"/>
      <c r="M140" s="589"/>
      <c r="N140" s="589"/>
      <c r="O140" s="589"/>
      <c r="P140" s="577"/>
      <c r="Q140" s="590"/>
    </row>
    <row r="141" spans="1:17" ht="14.4" customHeight="1" x14ac:dyDescent="0.3">
      <c r="A141" s="571" t="s">
        <v>2436</v>
      </c>
      <c r="B141" s="572" t="s">
        <v>2382</v>
      </c>
      <c r="C141" s="572" t="s">
        <v>2169</v>
      </c>
      <c r="D141" s="572" t="s">
        <v>2437</v>
      </c>
      <c r="E141" s="572" t="s">
        <v>2438</v>
      </c>
      <c r="F141" s="589">
        <v>0</v>
      </c>
      <c r="G141" s="589">
        <v>0</v>
      </c>
      <c r="H141" s="589"/>
      <c r="I141" s="589"/>
      <c r="J141" s="589">
        <v>6</v>
      </c>
      <c r="K141" s="589">
        <v>12894</v>
      </c>
      <c r="L141" s="589"/>
      <c r="M141" s="589">
        <v>2149</v>
      </c>
      <c r="N141" s="589"/>
      <c r="O141" s="589"/>
      <c r="P141" s="577"/>
      <c r="Q141" s="590"/>
    </row>
    <row r="142" spans="1:17" ht="14.4" customHeight="1" x14ac:dyDescent="0.3">
      <c r="A142" s="571" t="s">
        <v>2436</v>
      </c>
      <c r="B142" s="572" t="s">
        <v>2382</v>
      </c>
      <c r="C142" s="572" t="s">
        <v>2169</v>
      </c>
      <c r="D142" s="572" t="s">
        <v>2220</v>
      </c>
      <c r="E142" s="572" t="s">
        <v>2221</v>
      </c>
      <c r="F142" s="589">
        <v>3</v>
      </c>
      <c r="G142" s="589">
        <v>225</v>
      </c>
      <c r="H142" s="589">
        <v>1</v>
      </c>
      <c r="I142" s="589">
        <v>75</v>
      </c>
      <c r="J142" s="589">
        <v>2</v>
      </c>
      <c r="K142" s="589">
        <v>162</v>
      </c>
      <c r="L142" s="589">
        <v>0.72</v>
      </c>
      <c r="M142" s="589">
        <v>81</v>
      </c>
      <c r="N142" s="589"/>
      <c r="O142" s="589"/>
      <c r="P142" s="577"/>
      <c r="Q142" s="590"/>
    </row>
    <row r="143" spans="1:17" ht="14.4" customHeight="1" x14ac:dyDescent="0.3">
      <c r="A143" s="571" t="s">
        <v>2436</v>
      </c>
      <c r="B143" s="572" t="s">
        <v>2382</v>
      </c>
      <c r="C143" s="572" t="s">
        <v>2169</v>
      </c>
      <c r="D143" s="572" t="s">
        <v>2236</v>
      </c>
      <c r="E143" s="572" t="s">
        <v>2237</v>
      </c>
      <c r="F143" s="589">
        <v>2</v>
      </c>
      <c r="G143" s="589">
        <v>2080</v>
      </c>
      <c r="H143" s="589">
        <v>1</v>
      </c>
      <c r="I143" s="589">
        <v>1040</v>
      </c>
      <c r="J143" s="589">
        <v>1</v>
      </c>
      <c r="K143" s="589">
        <v>1043</v>
      </c>
      <c r="L143" s="589">
        <v>0.50144230769230769</v>
      </c>
      <c r="M143" s="589">
        <v>1043</v>
      </c>
      <c r="N143" s="589"/>
      <c r="O143" s="589"/>
      <c r="P143" s="577"/>
      <c r="Q143" s="590"/>
    </row>
    <row r="144" spans="1:17" ht="14.4" customHeight="1" x14ac:dyDescent="0.3">
      <c r="A144" s="571" t="s">
        <v>2436</v>
      </c>
      <c r="B144" s="572" t="s">
        <v>2382</v>
      </c>
      <c r="C144" s="572" t="s">
        <v>2169</v>
      </c>
      <c r="D144" s="572" t="s">
        <v>2240</v>
      </c>
      <c r="E144" s="572" t="s">
        <v>2241</v>
      </c>
      <c r="F144" s="589"/>
      <c r="G144" s="589"/>
      <c r="H144" s="589"/>
      <c r="I144" s="589"/>
      <c r="J144" s="589">
        <v>4</v>
      </c>
      <c r="K144" s="589">
        <v>2736</v>
      </c>
      <c r="L144" s="589"/>
      <c r="M144" s="589">
        <v>684</v>
      </c>
      <c r="N144" s="589"/>
      <c r="O144" s="589"/>
      <c r="P144" s="577"/>
      <c r="Q144" s="590"/>
    </row>
    <row r="145" spans="1:17" ht="14.4" customHeight="1" x14ac:dyDescent="0.3">
      <c r="A145" s="571" t="s">
        <v>2436</v>
      </c>
      <c r="B145" s="572" t="s">
        <v>2382</v>
      </c>
      <c r="C145" s="572" t="s">
        <v>2169</v>
      </c>
      <c r="D145" s="572" t="s">
        <v>2246</v>
      </c>
      <c r="E145" s="572" t="s">
        <v>2247</v>
      </c>
      <c r="F145" s="589"/>
      <c r="G145" s="589"/>
      <c r="H145" s="589"/>
      <c r="I145" s="589"/>
      <c r="J145" s="589">
        <v>1</v>
      </c>
      <c r="K145" s="589">
        <v>351</v>
      </c>
      <c r="L145" s="589"/>
      <c r="M145" s="589">
        <v>351</v>
      </c>
      <c r="N145" s="589"/>
      <c r="O145" s="589"/>
      <c r="P145" s="577"/>
      <c r="Q145" s="590"/>
    </row>
    <row r="146" spans="1:17" ht="14.4" customHeight="1" x14ac:dyDescent="0.3">
      <c r="A146" s="571" t="s">
        <v>2436</v>
      </c>
      <c r="B146" s="572" t="s">
        <v>2382</v>
      </c>
      <c r="C146" s="572" t="s">
        <v>2169</v>
      </c>
      <c r="D146" s="572" t="s">
        <v>2441</v>
      </c>
      <c r="E146" s="572" t="s">
        <v>2442</v>
      </c>
      <c r="F146" s="589"/>
      <c r="G146" s="589"/>
      <c r="H146" s="589"/>
      <c r="I146" s="589"/>
      <c r="J146" s="589">
        <v>2</v>
      </c>
      <c r="K146" s="589">
        <v>5264</v>
      </c>
      <c r="L146" s="589"/>
      <c r="M146" s="589">
        <v>2632</v>
      </c>
      <c r="N146" s="589"/>
      <c r="O146" s="589"/>
      <c r="P146" s="577"/>
      <c r="Q146" s="590"/>
    </row>
    <row r="147" spans="1:17" ht="14.4" customHeight="1" x14ac:dyDescent="0.3">
      <c r="A147" s="571" t="s">
        <v>2436</v>
      </c>
      <c r="B147" s="572" t="s">
        <v>2382</v>
      </c>
      <c r="C147" s="572" t="s">
        <v>2169</v>
      </c>
      <c r="D147" s="572" t="s">
        <v>2308</v>
      </c>
      <c r="E147" s="572" t="s">
        <v>2309</v>
      </c>
      <c r="F147" s="589">
        <v>1</v>
      </c>
      <c r="G147" s="589">
        <v>1647</v>
      </c>
      <c r="H147" s="589">
        <v>1</v>
      </c>
      <c r="I147" s="589">
        <v>1647</v>
      </c>
      <c r="J147" s="589"/>
      <c r="K147" s="589"/>
      <c r="L147" s="589"/>
      <c r="M147" s="589"/>
      <c r="N147" s="589"/>
      <c r="O147" s="589"/>
      <c r="P147" s="577"/>
      <c r="Q147" s="590"/>
    </row>
    <row r="148" spans="1:17" ht="14.4" customHeight="1" x14ac:dyDescent="0.3">
      <c r="A148" s="571" t="s">
        <v>2436</v>
      </c>
      <c r="B148" s="572" t="s">
        <v>2382</v>
      </c>
      <c r="C148" s="572" t="s">
        <v>2169</v>
      </c>
      <c r="D148" s="572" t="s">
        <v>2266</v>
      </c>
      <c r="E148" s="572" t="s">
        <v>2267</v>
      </c>
      <c r="F148" s="589">
        <v>2</v>
      </c>
      <c r="G148" s="589">
        <v>616</v>
      </c>
      <c r="H148" s="589">
        <v>1</v>
      </c>
      <c r="I148" s="589">
        <v>308</v>
      </c>
      <c r="J148" s="589"/>
      <c r="K148" s="589"/>
      <c r="L148" s="589"/>
      <c r="M148" s="589"/>
      <c r="N148" s="589"/>
      <c r="O148" s="589"/>
      <c r="P148" s="577"/>
      <c r="Q148" s="590"/>
    </row>
    <row r="149" spans="1:17" ht="14.4" customHeight="1" x14ac:dyDescent="0.3">
      <c r="A149" s="571" t="s">
        <v>2436</v>
      </c>
      <c r="B149" s="572" t="s">
        <v>2382</v>
      </c>
      <c r="C149" s="572" t="s">
        <v>2169</v>
      </c>
      <c r="D149" s="572" t="s">
        <v>2268</v>
      </c>
      <c r="E149" s="572" t="s">
        <v>2269</v>
      </c>
      <c r="F149" s="589">
        <v>1</v>
      </c>
      <c r="G149" s="589">
        <v>988</v>
      </c>
      <c r="H149" s="589">
        <v>1</v>
      </c>
      <c r="I149" s="589">
        <v>988</v>
      </c>
      <c r="J149" s="589"/>
      <c r="K149" s="589"/>
      <c r="L149" s="589"/>
      <c r="M149" s="589"/>
      <c r="N149" s="589"/>
      <c r="O149" s="589"/>
      <c r="P149" s="577"/>
      <c r="Q149" s="590"/>
    </row>
    <row r="150" spans="1:17" ht="14.4" customHeight="1" x14ac:dyDescent="0.3">
      <c r="A150" s="571" t="s">
        <v>2436</v>
      </c>
      <c r="B150" s="572" t="s">
        <v>2382</v>
      </c>
      <c r="C150" s="572" t="s">
        <v>2169</v>
      </c>
      <c r="D150" s="572" t="s">
        <v>2270</v>
      </c>
      <c r="E150" s="572" t="s">
        <v>2271</v>
      </c>
      <c r="F150" s="589">
        <v>1</v>
      </c>
      <c r="G150" s="589">
        <v>805</v>
      </c>
      <c r="H150" s="589">
        <v>1</v>
      </c>
      <c r="I150" s="589">
        <v>805</v>
      </c>
      <c r="J150" s="589"/>
      <c r="K150" s="589"/>
      <c r="L150" s="589"/>
      <c r="M150" s="589"/>
      <c r="N150" s="589"/>
      <c r="O150" s="589"/>
      <c r="P150" s="577"/>
      <c r="Q150" s="590"/>
    </row>
    <row r="151" spans="1:17" ht="14.4" customHeight="1" x14ac:dyDescent="0.3">
      <c r="A151" s="571" t="s">
        <v>2443</v>
      </c>
      <c r="B151" s="572" t="s">
        <v>2132</v>
      </c>
      <c r="C151" s="572" t="s">
        <v>2169</v>
      </c>
      <c r="D151" s="572" t="s">
        <v>2176</v>
      </c>
      <c r="E151" s="572" t="s">
        <v>2177</v>
      </c>
      <c r="F151" s="589">
        <v>1</v>
      </c>
      <c r="G151" s="589">
        <v>34</v>
      </c>
      <c r="H151" s="589">
        <v>1</v>
      </c>
      <c r="I151" s="589">
        <v>34</v>
      </c>
      <c r="J151" s="589">
        <v>1</v>
      </c>
      <c r="K151" s="589">
        <v>34</v>
      </c>
      <c r="L151" s="589">
        <v>1</v>
      </c>
      <c r="M151" s="589">
        <v>34</v>
      </c>
      <c r="N151" s="589">
        <v>2</v>
      </c>
      <c r="O151" s="589">
        <v>70</v>
      </c>
      <c r="P151" s="577">
        <v>2.0588235294117645</v>
      </c>
      <c r="Q151" s="590">
        <v>35</v>
      </c>
    </row>
    <row r="152" spans="1:17" ht="14.4" customHeight="1" x14ac:dyDescent="0.3">
      <c r="A152" s="571" t="s">
        <v>2443</v>
      </c>
      <c r="B152" s="572" t="s">
        <v>2132</v>
      </c>
      <c r="C152" s="572" t="s">
        <v>2169</v>
      </c>
      <c r="D152" s="572" t="s">
        <v>2188</v>
      </c>
      <c r="E152" s="572" t="s">
        <v>2189</v>
      </c>
      <c r="F152" s="589">
        <v>1</v>
      </c>
      <c r="G152" s="589">
        <v>332</v>
      </c>
      <c r="H152" s="589">
        <v>1</v>
      </c>
      <c r="I152" s="589">
        <v>332</v>
      </c>
      <c r="J152" s="589">
        <v>3</v>
      </c>
      <c r="K152" s="589">
        <v>696</v>
      </c>
      <c r="L152" s="589">
        <v>2.0963855421686746</v>
      </c>
      <c r="M152" s="589">
        <v>232</v>
      </c>
      <c r="N152" s="589">
        <v>1</v>
      </c>
      <c r="O152" s="589">
        <v>232</v>
      </c>
      <c r="P152" s="577">
        <v>0.6987951807228916</v>
      </c>
      <c r="Q152" s="590">
        <v>232</v>
      </c>
    </row>
    <row r="153" spans="1:17" ht="14.4" customHeight="1" x14ac:dyDescent="0.3">
      <c r="A153" s="571" t="s">
        <v>2443</v>
      </c>
      <c r="B153" s="572" t="s">
        <v>2132</v>
      </c>
      <c r="C153" s="572" t="s">
        <v>2169</v>
      </c>
      <c r="D153" s="572" t="s">
        <v>2190</v>
      </c>
      <c r="E153" s="572" t="s">
        <v>2191</v>
      </c>
      <c r="F153" s="589">
        <v>3</v>
      </c>
      <c r="G153" s="589">
        <v>501</v>
      </c>
      <c r="H153" s="589">
        <v>1</v>
      </c>
      <c r="I153" s="589">
        <v>167</v>
      </c>
      <c r="J153" s="589">
        <v>4</v>
      </c>
      <c r="K153" s="589">
        <v>464</v>
      </c>
      <c r="L153" s="589">
        <v>0.92614770459081841</v>
      </c>
      <c r="M153" s="589">
        <v>116</v>
      </c>
      <c r="N153" s="589">
        <v>11</v>
      </c>
      <c r="O153" s="589">
        <v>1290</v>
      </c>
      <c r="P153" s="577">
        <v>2.5748502994011977</v>
      </c>
      <c r="Q153" s="590">
        <v>117.27272727272727</v>
      </c>
    </row>
    <row r="154" spans="1:17" ht="14.4" customHeight="1" x14ac:dyDescent="0.3">
      <c r="A154" s="571" t="s">
        <v>2443</v>
      </c>
      <c r="B154" s="572" t="s">
        <v>2132</v>
      </c>
      <c r="C154" s="572" t="s">
        <v>2169</v>
      </c>
      <c r="D154" s="572" t="s">
        <v>2220</v>
      </c>
      <c r="E154" s="572" t="s">
        <v>2221</v>
      </c>
      <c r="F154" s="589"/>
      <c r="G154" s="589"/>
      <c r="H154" s="589"/>
      <c r="I154" s="589"/>
      <c r="J154" s="589">
        <v>1</v>
      </c>
      <c r="K154" s="589">
        <v>81</v>
      </c>
      <c r="L154" s="589"/>
      <c r="M154" s="589">
        <v>81</v>
      </c>
      <c r="N154" s="589">
        <v>1</v>
      </c>
      <c r="O154" s="589">
        <v>81</v>
      </c>
      <c r="P154" s="577"/>
      <c r="Q154" s="590">
        <v>81</v>
      </c>
    </row>
    <row r="155" spans="1:17" ht="14.4" customHeight="1" x14ac:dyDescent="0.3">
      <c r="A155" s="571" t="s">
        <v>2443</v>
      </c>
      <c r="B155" s="572" t="s">
        <v>2132</v>
      </c>
      <c r="C155" s="572" t="s">
        <v>2169</v>
      </c>
      <c r="D155" s="572" t="s">
        <v>2297</v>
      </c>
      <c r="E155" s="572" t="s">
        <v>2193</v>
      </c>
      <c r="F155" s="589"/>
      <c r="G155" s="589"/>
      <c r="H155" s="589"/>
      <c r="I155" s="589"/>
      <c r="J155" s="589">
        <v>2</v>
      </c>
      <c r="K155" s="589">
        <v>1336</v>
      </c>
      <c r="L155" s="589"/>
      <c r="M155" s="589">
        <v>668</v>
      </c>
      <c r="N155" s="589"/>
      <c r="O155" s="589"/>
      <c r="P155" s="577"/>
      <c r="Q155" s="590"/>
    </row>
    <row r="156" spans="1:17" ht="14.4" customHeight="1" x14ac:dyDescent="0.3">
      <c r="A156" s="571" t="s">
        <v>2443</v>
      </c>
      <c r="B156" s="572" t="s">
        <v>2132</v>
      </c>
      <c r="C156" s="572" t="s">
        <v>2169</v>
      </c>
      <c r="D156" s="572" t="s">
        <v>2248</v>
      </c>
      <c r="E156" s="572" t="s">
        <v>2249</v>
      </c>
      <c r="F156" s="589"/>
      <c r="G156" s="589"/>
      <c r="H156" s="589"/>
      <c r="I156" s="589"/>
      <c r="J156" s="589">
        <v>1</v>
      </c>
      <c r="K156" s="589">
        <v>623</v>
      </c>
      <c r="L156" s="589"/>
      <c r="M156" s="589">
        <v>623</v>
      </c>
      <c r="N156" s="589"/>
      <c r="O156" s="589"/>
      <c r="P156" s="577"/>
      <c r="Q156" s="590"/>
    </row>
    <row r="157" spans="1:17" ht="14.4" customHeight="1" x14ac:dyDescent="0.3">
      <c r="A157" s="571" t="s">
        <v>2443</v>
      </c>
      <c r="B157" s="572" t="s">
        <v>2132</v>
      </c>
      <c r="C157" s="572" t="s">
        <v>2169</v>
      </c>
      <c r="D157" s="572" t="s">
        <v>2256</v>
      </c>
      <c r="E157" s="572" t="s">
        <v>2257</v>
      </c>
      <c r="F157" s="589"/>
      <c r="G157" s="589"/>
      <c r="H157" s="589"/>
      <c r="I157" s="589"/>
      <c r="J157" s="589">
        <v>1</v>
      </c>
      <c r="K157" s="589">
        <v>241</v>
      </c>
      <c r="L157" s="589"/>
      <c r="M157" s="589">
        <v>241</v>
      </c>
      <c r="N157" s="589"/>
      <c r="O157" s="589"/>
      <c r="P157" s="577"/>
      <c r="Q157" s="590"/>
    </row>
    <row r="158" spans="1:17" ht="14.4" customHeight="1" x14ac:dyDescent="0.3">
      <c r="A158" s="571" t="s">
        <v>2443</v>
      </c>
      <c r="B158" s="572" t="s">
        <v>2132</v>
      </c>
      <c r="C158" s="572" t="s">
        <v>2169</v>
      </c>
      <c r="D158" s="572" t="s">
        <v>845</v>
      </c>
      <c r="E158" s="572" t="s">
        <v>2419</v>
      </c>
      <c r="F158" s="589"/>
      <c r="G158" s="589"/>
      <c r="H158" s="589"/>
      <c r="I158" s="589"/>
      <c r="J158" s="589"/>
      <c r="K158" s="589"/>
      <c r="L158" s="589"/>
      <c r="M158" s="589"/>
      <c r="N158" s="589">
        <v>1</v>
      </c>
      <c r="O158" s="589">
        <v>1191</v>
      </c>
      <c r="P158" s="577"/>
      <c r="Q158" s="590">
        <v>1191</v>
      </c>
    </row>
    <row r="159" spans="1:17" ht="14.4" customHeight="1" x14ac:dyDescent="0.3">
      <c r="A159" s="571" t="s">
        <v>2443</v>
      </c>
      <c r="B159" s="572" t="s">
        <v>2132</v>
      </c>
      <c r="C159" s="572" t="s">
        <v>2169</v>
      </c>
      <c r="D159" s="572" t="s">
        <v>2320</v>
      </c>
      <c r="E159" s="572" t="s">
        <v>2321</v>
      </c>
      <c r="F159" s="589"/>
      <c r="G159" s="589"/>
      <c r="H159" s="589"/>
      <c r="I159" s="589"/>
      <c r="J159" s="589"/>
      <c r="K159" s="589"/>
      <c r="L159" s="589"/>
      <c r="M159" s="589"/>
      <c r="N159" s="589">
        <v>1</v>
      </c>
      <c r="O159" s="589">
        <v>1796</v>
      </c>
      <c r="P159" s="577"/>
      <c r="Q159" s="590">
        <v>1796</v>
      </c>
    </row>
    <row r="160" spans="1:17" ht="14.4" customHeight="1" x14ac:dyDescent="0.3">
      <c r="A160" s="571" t="s">
        <v>2444</v>
      </c>
      <c r="B160" s="572" t="s">
        <v>2132</v>
      </c>
      <c r="C160" s="572" t="s">
        <v>2169</v>
      </c>
      <c r="D160" s="572" t="s">
        <v>2176</v>
      </c>
      <c r="E160" s="572" t="s">
        <v>2177</v>
      </c>
      <c r="F160" s="589"/>
      <c r="G160" s="589"/>
      <c r="H160" s="589"/>
      <c r="I160" s="589"/>
      <c r="J160" s="589"/>
      <c r="K160" s="589"/>
      <c r="L160" s="589"/>
      <c r="M160" s="589"/>
      <c r="N160" s="589">
        <v>1</v>
      </c>
      <c r="O160" s="589">
        <v>35</v>
      </c>
      <c r="P160" s="577"/>
      <c r="Q160" s="590">
        <v>35</v>
      </c>
    </row>
    <row r="161" spans="1:17" ht="14.4" customHeight="1" x14ac:dyDescent="0.3">
      <c r="A161" s="571" t="s">
        <v>2445</v>
      </c>
      <c r="B161" s="572" t="s">
        <v>2132</v>
      </c>
      <c r="C161" s="572" t="s">
        <v>2169</v>
      </c>
      <c r="D161" s="572" t="s">
        <v>2176</v>
      </c>
      <c r="E161" s="572" t="s">
        <v>2177</v>
      </c>
      <c r="F161" s="589">
        <v>1</v>
      </c>
      <c r="G161" s="589">
        <v>34</v>
      </c>
      <c r="H161" s="589">
        <v>1</v>
      </c>
      <c r="I161" s="589">
        <v>34</v>
      </c>
      <c r="J161" s="589">
        <v>2</v>
      </c>
      <c r="K161" s="589">
        <v>68</v>
      </c>
      <c r="L161" s="589">
        <v>2</v>
      </c>
      <c r="M161" s="589">
        <v>34</v>
      </c>
      <c r="N161" s="589">
        <v>2</v>
      </c>
      <c r="O161" s="589">
        <v>70</v>
      </c>
      <c r="P161" s="577">
        <v>2.0588235294117645</v>
      </c>
      <c r="Q161" s="590">
        <v>35</v>
      </c>
    </row>
    <row r="162" spans="1:17" ht="14.4" customHeight="1" x14ac:dyDescent="0.3">
      <c r="A162" s="571" t="s">
        <v>2445</v>
      </c>
      <c r="B162" s="572" t="s">
        <v>2132</v>
      </c>
      <c r="C162" s="572" t="s">
        <v>2169</v>
      </c>
      <c r="D162" s="572" t="s">
        <v>2188</v>
      </c>
      <c r="E162" s="572" t="s">
        <v>2189</v>
      </c>
      <c r="F162" s="589">
        <v>3</v>
      </c>
      <c r="G162" s="589">
        <v>996</v>
      </c>
      <c r="H162" s="589">
        <v>1</v>
      </c>
      <c r="I162" s="589">
        <v>332</v>
      </c>
      <c r="J162" s="589"/>
      <c r="K162" s="589"/>
      <c r="L162" s="589"/>
      <c r="M162" s="589"/>
      <c r="N162" s="589"/>
      <c r="O162" s="589"/>
      <c r="P162" s="577"/>
      <c r="Q162" s="590"/>
    </row>
    <row r="163" spans="1:17" ht="14.4" customHeight="1" x14ac:dyDescent="0.3">
      <c r="A163" s="571" t="s">
        <v>2445</v>
      </c>
      <c r="B163" s="572" t="s">
        <v>2132</v>
      </c>
      <c r="C163" s="572" t="s">
        <v>2169</v>
      </c>
      <c r="D163" s="572" t="s">
        <v>2190</v>
      </c>
      <c r="E163" s="572" t="s">
        <v>2191</v>
      </c>
      <c r="F163" s="589">
        <v>1</v>
      </c>
      <c r="G163" s="589">
        <v>167</v>
      </c>
      <c r="H163" s="589">
        <v>1</v>
      </c>
      <c r="I163" s="589">
        <v>167</v>
      </c>
      <c r="J163" s="589">
        <v>8</v>
      </c>
      <c r="K163" s="589">
        <v>928</v>
      </c>
      <c r="L163" s="589">
        <v>5.5568862275449105</v>
      </c>
      <c r="M163" s="589">
        <v>116</v>
      </c>
      <c r="N163" s="589">
        <v>2</v>
      </c>
      <c r="O163" s="589">
        <v>234</v>
      </c>
      <c r="P163" s="577">
        <v>1.4011976047904191</v>
      </c>
      <c r="Q163" s="590">
        <v>117</v>
      </c>
    </row>
    <row r="164" spans="1:17" ht="14.4" customHeight="1" x14ac:dyDescent="0.3">
      <c r="A164" s="571" t="s">
        <v>2445</v>
      </c>
      <c r="B164" s="572" t="s">
        <v>2132</v>
      </c>
      <c r="C164" s="572" t="s">
        <v>2169</v>
      </c>
      <c r="D164" s="572" t="s">
        <v>2196</v>
      </c>
      <c r="E164" s="572" t="s">
        <v>2197</v>
      </c>
      <c r="F164" s="589"/>
      <c r="G164" s="589"/>
      <c r="H164" s="589"/>
      <c r="I164" s="589"/>
      <c r="J164" s="589">
        <v>2</v>
      </c>
      <c r="K164" s="589">
        <v>962</v>
      </c>
      <c r="L164" s="589"/>
      <c r="M164" s="589">
        <v>481</v>
      </c>
      <c r="N164" s="589"/>
      <c r="O164" s="589"/>
      <c r="P164" s="577"/>
      <c r="Q164" s="590"/>
    </row>
    <row r="165" spans="1:17" ht="14.4" customHeight="1" x14ac:dyDescent="0.3">
      <c r="A165" s="571" t="s">
        <v>2445</v>
      </c>
      <c r="B165" s="572" t="s">
        <v>2132</v>
      </c>
      <c r="C165" s="572" t="s">
        <v>2169</v>
      </c>
      <c r="D165" s="572" t="s">
        <v>2200</v>
      </c>
      <c r="E165" s="572" t="s">
        <v>2201</v>
      </c>
      <c r="F165" s="589"/>
      <c r="G165" s="589"/>
      <c r="H165" s="589"/>
      <c r="I165" s="589"/>
      <c r="J165" s="589">
        <v>2</v>
      </c>
      <c r="K165" s="589">
        <v>2002</v>
      </c>
      <c r="L165" s="589"/>
      <c r="M165" s="589">
        <v>1001</v>
      </c>
      <c r="N165" s="589"/>
      <c r="O165" s="589"/>
      <c r="P165" s="577"/>
      <c r="Q165" s="590"/>
    </row>
    <row r="166" spans="1:17" ht="14.4" customHeight="1" x14ac:dyDescent="0.3">
      <c r="A166" s="571" t="s">
        <v>2445</v>
      </c>
      <c r="B166" s="572" t="s">
        <v>2132</v>
      </c>
      <c r="C166" s="572" t="s">
        <v>2169</v>
      </c>
      <c r="D166" s="572" t="s">
        <v>2218</v>
      </c>
      <c r="E166" s="572" t="s">
        <v>2219</v>
      </c>
      <c r="F166" s="589"/>
      <c r="G166" s="589"/>
      <c r="H166" s="589"/>
      <c r="I166" s="589"/>
      <c r="J166" s="589">
        <v>5</v>
      </c>
      <c r="K166" s="589">
        <v>0</v>
      </c>
      <c r="L166" s="589"/>
      <c r="M166" s="589">
        <v>0</v>
      </c>
      <c r="N166" s="589"/>
      <c r="O166" s="589"/>
      <c r="P166" s="577"/>
      <c r="Q166" s="590"/>
    </row>
    <row r="167" spans="1:17" ht="14.4" customHeight="1" x14ac:dyDescent="0.3">
      <c r="A167" s="571" t="s">
        <v>2445</v>
      </c>
      <c r="B167" s="572" t="s">
        <v>2132</v>
      </c>
      <c r="C167" s="572" t="s">
        <v>2169</v>
      </c>
      <c r="D167" s="572" t="s">
        <v>2220</v>
      </c>
      <c r="E167" s="572" t="s">
        <v>2221</v>
      </c>
      <c r="F167" s="589"/>
      <c r="G167" s="589"/>
      <c r="H167" s="589"/>
      <c r="I167" s="589"/>
      <c r="J167" s="589">
        <v>1</v>
      </c>
      <c r="K167" s="589">
        <v>81</v>
      </c>
      <c r="L167" s="589"/>
      <c r="M167" s="589">
        <v>81</v>
      </c>
      <c r="N167" s="589"/>
      <c r="O167" s="589"/>
      <c r="P167" s="577"/>
      <c r="Q167" s="590"/>
    </row>
    <row r="168" spans="1:17" ht="14.4" customHeight="1" x14ac:dyDescent="0.3">
      <c r="A168" s="571" t="s">
        <v>2446</v>
      </c>
      <c r="B168" s="572" t="s">
        <v>2132</v>
      </c>
      <c r="C168" s="572" t="s">
        <v>2169</v>
      </c>
      <c r="D168" s="572" t="s">
        <v>2176</v>
      </c>
      <c r="E168" s="572" t="s">
        <v>2177</v>
      </c>
      <c r="F168" s="589">
        <v>1</v>
      </c>
      <c r="G168" s="589">
        <v>34</v>
      </c>
      <c r="H168" s="589">
        <v>1</v>
      </c>
      <c r="I168" s="589">
        <v>34</v>
      </c>
      <c r="J168" s="589"/>
      <c r="K168" s="589"/>
      <c r="L168" s="589"/>
      <c r="M168" s="589"/>
      <c r="N168" s="589">
        <v>1</v>
      </c>
      <c r="O168" s="589">
        <v>35</v>
      </c>
      <c r="P168" s="577">
        <v>1.0294117647058822</v>
      </c>
      <c r="Q168" s="590">
        <v>35</v>
      </c>
    </row>
    <row r="169" spans="1:17" ht="14.4" customHeight="1" x14ac:dyDescent="0.3">
      <c r="A169" s="571" t="s">
        <v>2446</v>
      </c>
      <c r="B169" s="572" t="s">
        <v>2132</v>
      </c>
      <c r="C169" s="572" t="s">
        <v>2169</v>
      </c>
      <c r="D169" s="572" t="s">
        <v>2190</v>
      </c>
      <c r="E169" s="572" t="s">
        <v>2191</v>
      </c>
      <c r="F169" s="589">
        <v>2</v>
      </c>
      <c r="G169" s="589">
        <v>334</v>
      </c>
      <c r="H169" s="589">
        <v>1</v>
      </c>
      <c r="I169" s="589">
        <v>167</v>
      </c>
      <c r="J169" s="589"/>
      <c r="K169" s="589"/>
      <c r="L169" s="589"/>
      <c r="M169" s="589"/>
      <c r="N169" s="589">
        <v>1</v>
      </c>
      <c r="O169" s="589">
        <v>118</v>
      </c>
      <c r="P169" s="577">
        <v>0.3532934131736527</v>
      </c>
      <c r="Q169" s="590">
        <v>118</v>
      </c>
    </row>
    <row r="170" spans="1:17" ht="14.4" customHeight="1" x14ac:dyDescent="0.3">
      <c r="A170" s="571" t="s">
        <v>2447</v>
      </c>
      <c r="B170" s="572" t="s">
        <v>2132</v>
      </c>
      <c r="C170" s="572" t="s">
        <v>2169</v>
      </c>
      <c r="D170" s="572" t="s">
        <v>2176</v>
      </c>
      <c r="E170" s="572" t="s">
        <v>2177</v>
      </c>
      <c r="F170" s="589">
        <v>1</v>
      </c>
      <c r="G170" s="589">
        <v>34</v>
      </c>
      <c r="H170" s="589">
        <v>1</v>
      </c>
      <c r="I170" s="589">
        <v>34</v>
      </c>
      <c r="J170" s="589">
        <v>1</v>
      </c>
      <c r="K170" s="589">
        <v>34</v>
      </c>
      <c r="L170" s="589">
        <v>1</v>
      </c>
      <c r="M170" s="589">
        <v>34</v>
      </c>
      <c r="N170" s="589"/>
      <c r="O170" s="589"/>
      <c r="P170" s="577"/>
      <c r="Q170" s="590"/>
    </row>
    <row r="171" spans="1:17" ht="14.4" customHeight="1" x14ac:dyDescent="0.3">
      <c r="A171" s="571" t="s">
        <v>2447</v>
      </c>
      <c r="B171" s="572" t="s">
        <v>2132</v>
      </c>
      <c r="C171" s="572" t="s">
        <v>2169</v>
      </c>
      <c r="D171" s="572" t="s">
        <v>2188</v>
      </c>
      <c r="E171" s="572" t="s">
        <v>2189</v>
      </c>
      <c r="F171" s="589"/>
      <c r="G171" s="589"/>
      <c r="H171" s="589"/>
      <c r="I171" s="589"/>
      <c r="J171" s="589">
        <v>1</v>
      </c>
      <c r="K171" s="589">
        <v>232</v>
      </c>
      <c r="L171" s="589"/>
      <c r="M171" s="589">
        <v>232</v>
      </c>
      <c r="N171" s="589"/>
      <c r="O171" s="589"/>
      <c r="P171" s="577"/>
      <c r="Q171" s="590"/>
    </row>
    <row r="172" spans="1:17" ht="14.4" customHeight="1" x14ac:dyDescent="0.3">
      <c r="A172" s="571" t="s">
        <v>2447</v>
      </c>
      <c r="B172" s="572" t="s">
        <v>2132</v>
      </c>
      <c r="C172" s="572" t="s">
        <v>2169</v>
      </c>
      <c r="D172" s="572" t="s">
        <v>2190</v>
      </c>
      <c r="E172" s="572" t="s">
        <v>2191</v>
      </c>
      <c r="F172" s="589"/>
      <c r="G172" s="589"/>
      <c r="H172" s="589"/>
      <c r="I172" s="589"/>
      <c r="J172" s="589">
        <v>1</v>
      </c>
      <c r="K172" s="589">
        <v>116</v>
      </c>
      <c r="L172" s="589"/>
      <c r="M172" s="589">
        <v>116</v>
      </c>
      <c r="N172" s="589"/>
      <c r="O172" s="589"/>
      <c r="P172" s="577"/>
      <c r="Q172" s="590"/>
    </row>
    <row r="173" spans="1:17" ht="14.4" customHeight="1" x14ac:dyDescent="0.3">
      <c r="A173" s="571" t="s">
        <v>2447</v>
      </c>
      <c r="B173" s="572" t="s">
        <v>2132</v>
      </c>
      <c r="C173" s="572" t="s">
        <v>2169</v>
      </c>
      <c r="D173" s="572" t="s">
        <v>2196</v>
      </c>
      <c r="E173" s="572" t="s">
        <v>2197</v>
      </c>
      <c r="F173" s="589"/>
      <c r="G173" s="589"/>
      <c r="H173" s="589"/>
      <c r="I173" s="589"/>
      <c r="J173" s="589">
        <v>1</v>
      </c>
      <c r="K173" s="589">
        <v>481</v>
      </c>
      <c r="L173" s="589"/>
      <c r="M173" s="589">
        <v>481</v>
      </c>
      <c r="N173" s="589"/>
      <c r="O173" s="589"/>
      <c r="P173" s="577"/>
      <c r="Q173" s="590"/>
    </row>
    <row r="174" spans="1:17" ht="14.4" customHeight="1" x14ac:dyDescent="0.3">
      <c r="A174" s="571" t="s">
        <v>2447</v>
      </c>
      <c r="B174" s="572" t="s">
        <v>2132</v>
      </c>
      <c r="C174" s="572" t="s">
        <v>2169</v>
      </c>
      <c r="D174" s="572" t="s">
        <v>2218</v>
      </c>
      <c r="E174" s="572" t="s">
        <v>2219</v>
      </c>
      <c r="F174" s="589"/>
      <c r="G174" s="589"/>
      <c r="H174" s="589"/>
      <c r="I174" s="589"/>
      <c r="J174" s="589">
        <v>0</v>
      </c>
      <c r="K174" s="589">
        <v>0</v>
      </c>
      <c r="L174" s="589"/>
      <c r="M174" s="589"/>
      <c r="N174" s="589"/>
      <c r="O174" s="589"/>
      <c r="P174" s="577"/>
      <c r="Q174" s="590"/>
    </row>
    <row r="175" spans="1:17" ht="14.4" customHeight="1" x14ac:dyDescent="0.3">
      <c r="A175" s="571" t="s">
        <v>2447</v>
      </c>
      <c r="B175" s="572" t="s">
        <v>2132</v>
      </c>
      <c r="C175" s="572" t="s">
        <v>2169</v>
      </c>
      <c r="D175" s="572" t="s">
        <v>2246</v>
      </c>
      <c r="E175" s="572" t="s">
        <v>2247</v>
      </c>
      <c r="F175" s="589"/>
      <c r="G175" s="589"/>
      <c r="H175" s="589"/>
      <c r="I175" s="589"/>
      <c r="J175" s="589">
        <v>2</v>
      </c>
      <c r="K175" s="589">
        <v>702</v>
      </c>
      <c r="L175" s="589"/>
      <c r="M175" s="589">
        <v>351</v>
      </c>
      <c r="N175" s="589"/>
      <c r="O175" s="589"/>
      <c r="P175" s="577"/>
      <c r="Q175" s="590"/>
    </row>
    <row r="176" spans="1:17" ht="14.4" customHeight="1" x14ac:dyDescent="0.3">
      <c r="A176" s="571" t="s">
        <v>2447</v>
      </c>
      <c r="B176" s="572" t="s">
        <v>2132</v>
      </c>
      <c r="C176" s="572" t="s">
        <v>2169</v>
      </c>
      <c r="D176" s="572" t="s">
        <v>2270</v>
      </c>
      <c r="E176" s="572" t="s">
        <v>2271</v>
      </c>
      <c r="F176" s="589"/>
      <c r="G176" s="589"/>
      <c r="H176" s="589"/>
      <c r="I176" s="589"/>
      <c r="J176" s="589">
        <v>8</v>
      </c>
      <c r="K176" s="589">
        <v>6464</v>
      </c>
      <c r="L176" s="589"/>
      <c r="M176" s="589">
        <v>808</v>
      </c>
      <c r="N176" s="589"/>
      <c r="O176" s="589"/>
      <c r="P176" s="577"/>
      <c r="Q176" s="590"/>
    </row>
    <row r="177" spans="1:17" ht="14.4" customHeight="1" x14ac:dyDescent="0.3">
      <c r="A177" s="571" t="s">
        <v>2448</v>
      </c>
      <c r="B177" s="572" t="s">
        <v>2132</v>
      </c>
      <c r="C177" s="572" t="s">
        <v>2169</v>
      </c>
      <c r="D177" s="572" t="s">
        <v>2188</v>
      </c>
      <c r="E177" s="572" t="s">
        <v>2189</v>
      </c>
      <c r="F177" s="589">
        <v>2</v>
      </c>
      <c r="G177" s="589">
        <v>664</v>
      </c>
      <c r="H177" s="589">
        <v>1</v>
      </c>
      <c r="I177" s="589">
        <v>332</v>
      </c>
      <c r="J177" s="589"/>
      <c r="K177" s="589"/>
      <c r="L177" s="589"/>
      <c r="M177" s="589"/>
      <c r="N177" s="589">
        <v>1</v>
      </c>
      <c r="O177" s="589">
        <v>234</v>
      </c>
      <c r="P177" s="577">
        <v>0.35240963855421686</v>
      </c>
      <c r="Q177" s="590">
        <v>234</v>
      </c>
    </row>
    <row r="178" spans="1:17" ht="14.4" customHeight="1" x14ac:dyDescent="0.3">
      <c r="A178" s="571" t="s">
        <v>2448</v>
      </c>
      <c r="B178" s="572" t="s">
        <v>2132</v>
      </c>
      <c r="C178" s="572" t="s">
        <v>2169</v>
      </c>
      <c r="D178" s="572" t="s">
        <v>2190</v>
      </c>
      <c r="E178" s="572" t="s">
        <v>2191</v>
      </c>
      <c r="F178" s="589">
        <v>1</v>
      </c>
      <c r="G178" s="589">
        <v>167</v>
      </c>
      <c r="H178" s="589">
        <v>1</v>
      </c>
      <c r="I178" s="589">
        <v>167</v>
      </c>
      <c r="J178" s="589"/>
      <c r="K178" s="589"/>
      <c r="L178" s="589"/>
      <c r="M178" s="589"/>
      <c r="N178" s="589"/>
      <c r="O178" s="589"/>
      <c r="P178" s="577"/>
      <c r="Q178" s="590"/>
    </row>
    <row r="179" spans="1:17" ht="14.4" customHeight="1" x14ac:dyDescent="0.3">
      <c r="A179" s="571" t="s">
        <v>2448</v>
      </c>
      <c r="B179" s="572" t="s">
        <v>2132</v>
      </c>
      <c r="C179" s="572" t="s">
        <v>2169</v>
      </c>
      <c r="D179" s="572" t="s">
        <v>2220</v>
      </c>
      <c r="E179" s="572" t="s">
        <v>2221</v>
      </c>
      <c r="F179" s="589">
        <v>1</v>
      </c>
      <c r="G179" s="589">
        <v>75</v>
      </c>
      <c r="H179" s="589">
        <v>1</v>
      </c>
      <c r="I179" s="589">
        <v>75</v>
      </c>
      <c r="J179" s="589"/>
      <c r="K179" s="589"/>
      <c r="L179" s="589"/>
      <c r="M179" s="589"/>
      <c r="N179" s="589"/>
      <c r="O179" s="589"/>
      <c r="P179" s="577"/>
      <c r="Q179" s="590"/>
    </row>
    <row r="180" spans="1:17" ht="14.4" customHeight="1" x14ac:dyDescent="0.3">
      <c r="A180" s="571" t="s">
        <v>2448</v>
      </c>
      <c r="B180" s="572" t="s">
        <v>2132</v>
      </c>
      <c r="C180" s="572" t="s">
        <v>2169</v>
      </c>
      <c r="D180" s="572" t="s">
        <v>2310</v>
      </c>
      <c r="E180" s="572" t="s">
        <v>2311</v>
      </c>
      <c r="F180" s="589">
        <v>1</v>
      </c>
      <c r="G180" s="589">
        <v>1150</v>
      </c>
      <c r="H180" s="589">
        <v>1</v>
      </c>
      <c r="I180" s="589">
        <v>1150</v>
      </c>
      <c r="J180" s="589"/>
      <c r="K180" s="589"/>
      <c r="L180" s="589"/>
      <c r="M180" s="589"/>
      <c r="N180" s="589"/>
      <c r="O180" s="589"/>
      <c r="P180" s="577"/>
      <c r="Q180" s="590"/>
    </row>
    <row r="181" spans="1:17" ht="14.4" customHeight="1" x14ac:dyDescent="0.3">
      <c r="A181" s="571" t="s">
        <v>2449</v>
      </c>
      <c r="B181" s="572" t="s">
        <v>2132</v>
      </c>
      <c r="C181" s="572" t="s">
        <v>2169</v>
      </c>
      <c r="D181" s="572" t="s">
        <v>2176</v>
      </c>
      <c r="E181" s="572" t="s">
        <v>2177</v>
      </c>
      <c r="F181" s="589">
        <v>1</v>
      </c>
      <c r="G181" s="589">
        <v>34</v>
      </c>
      <c r="H181" s="589">
        <v>1</v>
      </c>
      <c r="I181" s="589">
        <v>34</v>
      </c>
      <c r="J181" s="589">
        <v>3</v>
      </c>
      <c r="K181" s="589">
        <v>102</v>
      </c>
      <c r="L181" s="589">
        <v>3</v>
      </c>
      <c r="M181" s="589">
        <v>34</v>
      </c>
      <c r="N181" s="589"/>
      <c r="O181" s="589"/>
      <c r="P181" s="577"/>
      <c r="Q181" s="590"/>
    </row>
    <row r="182" spans="1:17" ht="14.4" customHeight="1" x14ac:dyDescent="0.3">
      <c r="A182" s="571" t="s">
        <v>2449</v>
      </c>
      <c r="B182" s="572" t="s">
        <v>2132</v>
      </c>
      <c r="C182" s="572" t="s">
        <v>2169</v>
      </c>
      <c r="D182" s="572" t="s">
        <v>2188</v>
      </c>
      <c r="E182" s="572" t="s">
        <v>2189</v>
      </c>
      <c r="F182" s="589">
        <v>2</v>
      </c>
      <c r="G182" s="589">
        <v>664</v>
      </c>
      <c r="H182" s="589">
        <v>1</v>
      </c>
      <c r="I182" s="589">
        <v>332</v>
      </c>
      <c r="J182" s="589">
        <v>2</v>
      </c>
      <c r="K182" s="589">
        <v>464</v>
      </c>
      <c r="L182" s="589">
        <v>0.6987951807228916</v>
      </c>
      <c r="M182" s="589">
        <v>232</v>
      </c>
      <c r="N182" s="589">
        <v>2</v>
      </c>
      <c r="O182" s="589">
        <v>464</v>
      </c>
      <c r="P182" s="577">
        <v>0.6987951807228916</v>
      </c>
      <c r="Q182" s="590">
        <v>232</v>
      </c>
    </row>
    <row r="183" spans="1:17" ht="14.4" customHeight="1" x14ac:dyDescent="0.3">
      <c r="A183" s="571" t="s">
        <v>2449</v>
      </c>
      <c r="B183" s="572" t="s">
        <v>2132</v>
      </c>
      <c r="C183" s="572" t="s">
        <v>2169</v>
      </c>
      <c r="D183" s="572" t="s">
        <v>2190</v>
      </c>
      <c r="E183" s="572" t="s">
        <v>2191</v>
      </c>
      <c r="F183" s="589"/>
      <c r="G183" s="589"/>
      <c r="H183" s="589"/>
      <c r="I183" s="589"/>
      <c r="J183" s="589">
        <v>9</v>
      </c>
      <c r="K183" s="589">
        <v>1044</v>
      </c>
      <c r="L183" s="589"/>
      <c r="M183" s="589">
        <v>116</v>
      </c>
      <c r="N183" s="589">
        <v>4</v>
      </c>
      <c r="O183" s="589">
        <v>470</v>
      </c>
      <c r="P183" s="577"/>
      <c r="Q183" s="590">
        <v>117.5</v>
      </c>
    </row>
    <row r="184" spans="1:17" ht="14.4" customHeight="1" x14ac:dyDescent="0.3">
      <c r="A184" s="571" t="s">
        <v>2449</v>
      </c>
      <c r="B184" s="572" t="s">
        <v>2132</v>
      </c>
      <c r="C184" s="572" t="s">
        <v>2169</v>
      </c>
      <c r="D184" s="572" t="s">
        <v>2216</v>
      </c>
      <c r="E184" s="572" t="s">
        <v>2217</v>
      </c>
      <c r="F184" s="589">
        <v>1</v>
      </c>
      <c r="G184" s="589">
        <v>0</v>
      </c>
      <c r="H184" s="589"/>
      <c r="I184" s="589">
        <v>0</v>
      </c>
      <c r="J184" s="589"/>
      <c r="K184" s="589"/>
      <c r="L184" s="589"/>
      <c r="M184" s="589"/>
      <c r="N184" s="589"/>
      <c r="O184" s="589"/>
      <c r="P184" s="577"/>
      <c r="Q184" s="590"/>
    </row>
    <row r="185" spans="1:17" ht="14.4" customHeight="1" x14ac:dyDescent="0.3">
      <c r="A185" s="571" t="s">
        <v>2449</v>
      </c>
      <c r="B185" s="572" t="s">
        <v>2132</v>
      </c>
      <c r="C185" s="572" t="s">
        <v>2169</v>
      </c>
      <c r="D185" s="572" t="s">
        <v>2220</v>
      </c>
      <c r="E185" s="572" t="s">
        <v>2221</v>
      </c>
      <c r="F185" s="589"/>
      <c r="G185" s="589"/>
      <c r="H185" s="589"/>
      <c r="I185" s="589"/>
      <c r="J185" s="589">
        <v>1</v>
      </c>
      <c r="K185" s="589">
        <v>81</v>
      </c>
      <c r="L185" s="589"/>
      <c r="M185" s="589">
        <v>81</v>
      </c>
      <c r="N185" s="589"/>
      <c r="O185" s="589"/>
      <c r="P185" s="577"/>
      <c r="Q185" s="590"/>
    </row>
    <row r="186" spans="1:17" ht="14.4" customHeight="1" x14ac:dyDescent="0.3">
      <c r="A186" s="571" t="s">
        <v>2449</v>
      </c>
      <c r="B186" s="572" t="s">
        <v>2132</v>
      </c>
      <c r="C186" s="572" t="s">
        <v>2169</v>
      </c>
      <c r="D186" s="572" t="s">
        <v>2224</v>
      </c>
      <c r="E186" s="572" t="s">
        <v>2225</v>
      </c>
      <c r="F186" s="589"/>
      <c r="G186" s="589"/>
      <c r="H186" s="589"/>
      <c r="I186" s="589"/>
      <c r="J186" s="589">
        <v>3</v>
      </c>
      <c r="K186" s="589">
        <v>1455</v>
      </c>
      <c r="L186" s="589"/>
      <c r="M186" s="589">
        <v>485</v>
      </c>
      <c r="N186" s="589">
        <v>2</v>
      </c>
      <c r="O186" s="589">
        <v>975</v>
      </c>
      <c r="P186" s="577"/>
      <c r="Q186" s="590">
        <v>487.5</v>
      </c>
    </row>
    <row r="187" spans="1:17" ht="14.4" customHeight="1" x14ac:dyDescent="0.3">
      <c r="A187" s="571" t="s">
        <v>2449</v>
      </c>
      <c r="B187" s="572" t="s">
        <v>2132</v>
      </c>
      <c r="C187" s="572" t="s">
        <v>2169</v>
      </c>
      <c r="D187" s="572" t="s">
        <v>2254</v>
      </c>
      <c r="E187" s="572" t="s">
        <v>2255</v>
      </c>
      <c r="F187" s="589"/>
      <c r="G187" s="589"/>
      <c r="H187" s="589"/>
      <c r="I187" s="589"/>
      <c r="J187" s="589">
        <v>2</v>
      </c>
      <c r="K187" s="589">
        <v>400</v>
      </c>
      <c r="L187" s="589"/>
      <c r="M187" s="589">
        <v>200</v>
      </c>
      <c r="N187" s="589"/>
      <c r="O187" s="589"/>
      <c r="P187" s="577"/>
      <c r="Q187" s="590"/>
    </row>
    <row r="188" spans="1:17" ht="14.4" customHeight="1" x14ac:dyDescent="0.3">
      <c r="A188" s="571" t="s">
        <v>2449</v>
      </c>
      <c r="B188" s="572" t="s">
        <v>2132</v>
      </c>
      <c r="C188" s="572" t="s">
        <v>2169</v>
      </c>
      <c r="D188" s="572" t="s">
        <v>2256</v>
      </c>
      <c r="E188" s="572" t="s">
        <v>2257</v>
      </c>
      <c r="F188" s="589"/>
      <c r="G188" s="589"/>
      <c r="H188" s="589"/>
      <c r="I188" s="589"/>
      <c r="J188" s="589">
        <v>1</v>
      </c>
      <c r="K188" s="589">
        <v>241</v>
      </c>
      <c r="L188" s="589"/>
      <c r="M188" s="589">
        <v>241</v>
      </c>
      <c r="N188" s="589"/>
      <c r="O188" s="589"/>
      <c r="P188" s="577"/>
      <c r="Q188" s="590"/>
    </row>
    <row r="189" spans="1:17" ht="14.4" customHeight="1" x14ac:dyDescent="0.3">
      <c r="A189" s="571" t="s">
        <v>2449</v>
      </c>
      <c r="B189" s="572" t="s">
        <v>2132</v>
      </c>
      <c r="C189" s="572" t="s">
        <v>2169</v>
      </c>
      <c r="D189" s="572" t="s">
        <v>2270</v>
      </c>
      <c r="E189" s="572" t="s">
        <v>2271</v>
      </c>
      <c r="F189" s="589"/>
      <c r="G189" s="589"/>
      <c r="H189" s="589"/>
      <c r="I189" s="589"/>
      <c r="J189" s="589">
        <v>1</v>
      </c>
      <c r="K189" s="589">
        <v>808</v>
      </c>
      <c r="L189" s="589"/>
      <c r="M189" s="589">
        <v>808</v>
      </c>
      <c r="N189" s="589"/>
      <c r="O189" s="589"/>
      <c r="P189" s="577"/>
      <c r="Q189" s="590"/>
    </row>
    <row r="190" spans="1:17" ht="14.4" customHeight="1" x14ac:dyDescent="0.3">
      <c r="A190" s="571" t="s">
        <v>2450</v>
      </c>
      <c r="B190" s="572" t="s">
        <v>2132</v>
      </c>
      <c r="C190" s="572" t="s">
        <v>2169</v>
      </c>
      <c r="D190" s="572" t="s">
        <v>2190</v>
      </c>
      <c r="E190" s="572" t="s">
        <v>2191</v>
      </c>
      <c r="F190" s="589">
        <v>1</v>
      </c>
      <c r="G190" s="589">
        <v>167</v>
      </c>
      <c r="H190" s="589">
        <v>1</v>
      </c>
      <c r="I190" s="589">
        <v>167</v>
      </c>
      <c r="J190" s="589"/>
      <c r="K190" s="589"/>
      <c r="L190" s="589"/>
      <c r="M190" s="589"/>
      <c r="N190" s="589"/>
      <c r="O190" s="589"/>
      <c r="P190" s="577"/>
      <c r="Q190" s="590"/>
    </row>
    <row r="191" spans="1:17" ht="14.4" customHeight="1" x14ac:dyDescent="0.3">
      <c r="A191" s="571" t="s">
        <v>2451</v>
      </c>
      <c r="B191" s="572" t="s">
        <v>2132</v>
      </c>
      <c r="C191" s="572" t="s">
        <v>2169</v>
      </c>
      <c r="D191" s="572" t="s">
        <v>2176</v>
      </c>
      <c r="E191" s="572" t="s">
        <v>2177</v>
      </c>
      <c r="F191" s="589">
        <v>1</v>
      </c>
      <c r="G191" s="589">
        <v>34</v>
      </c>
      <c r="H191" s="589">
        <v>1</v>
      </c>
      <c r="I191" s="589">
        <v>34</v>
      </c>
      <c r="J191" s="589">
        <v>1</v>
      </c>
      <c r="K191" s="589">
        <v>34</v>
      </c>
      <c r="L191" s="589">
        <v>1</v>
      </c>
      <c r="M191" s="589">
        <v>34</v>
      </c>
      <c r="N191" s="589"/>
      <c r="O191" s="589"/>
      <c r="P191" s="577"/>
      <c r="Q191" s="590"/>
    </row>
    <row r="192" spans="1:17" ht="14.4" customHeight="1" x14ac:dyDescent="0.3">
      <c r="A192" s="571" t="s">
        <v>2451</v>
      </c>
      <c r="B192" s="572" t="s">
        <v>2132</v>
      </c>
      <c r="C192" s="572" t="s">
        <v>2169</v>
      </c>
      <c r="D192" s="572" t="s">
        <v>2188</v>
      </c>
      <c r="E192" s="572" t="s">
        <v>2189</v>
      </c>
      <c r="F192" s="589">
        <v>2</v>
      </c>
      <c r="G192" s="589">
        <v>664</v>
      </c>
      <c r="H192" s="589">
        <v>1</v>
      </c>
      <c r="I192" s="589">
        <v>332</v>
      </c>
      <c r="J192" s="589">
        <v>2</v>
      </c>
      <c r="K192" s="589">
        <v>464</v>
      </c>
      <c r="L192" s="589">
        <v>0.6987951807228916</v>
      </c>
      <c r="M192" s="589">
        <v>232</v>
      </c>
      <c r="N192" s="589"/>
      <c r="O192" s="589"/>
      <c r="P192" s="577"/>
      <c r="Q192" s="590"/>
    </row>
    <row r="193" spans="1:17" ht="14.4" customHeight="1" x14ac:dyDescent="0.3">
      <c r="A193" s="571" t="s">
        <v>2451</v>
      </c>
      <c r="B193" s="572" t="s">
        <v>2132</v>
      </c>
      <c r="C193" s="572" t="s">
        <v>2169</v>
      </c>
      <c r="D193" s="572" t="s">
        <v>2190</v>
      </c>
      <c r="E193" s="572" t="s">
        <v>2191</v>
      </c>
      <c r="F193" s="589">
        <v>2</v>
      </c>
      <c r="G193" s="589">
        <v>334</v>
      </c>
      <c r="H193" s="589">
        <v>1</v>
      </c>
      <c r="I193" s="589">
        <v>167</v>
      </c>
      <c r="J193" s="589">
        <v>9</v>
      </c>
      <c r="K193" s="589">
        <v>1044</v>
      </c>
      <c r="L193" s="589">
        <v>3.125748502994012</v>
      </c>
      <c r="M193" s="589">
        <v>116</v>
      </c>
      <c r="N193" s="589">
        <v>1</v>
      </c>
      <c r="O193" s="589">
        <v>116</v>
      </c>
      <c r="P193" s="577">
        <v>0.3473053892215569</v>
      </c>
      <c r="Q193" s="590">
        <v>116</v>
      </c>
    </row>
    <row r="194" spans="1:17" ht="14.4" customHeight="1" x14ac:dyDescent="0.3">
      <c r="A194" s="571" t="s">
        <v>2451</v>
      </c>
      <c r="B194" s="572" t="s">
        <v>2132</v>
      </c>
      <c r="C194" s="572" t="s">
        <v>2169</v>
      </c>
      <c r="D194" s="572" t="s">
        <v>2216</v>
      </c>
      <c r="E194" s="572" t="s">
        <v>2217</v>
      </c>
      <c r="F194" s="589">
        <v>1</v>
      </c>
      <c r="G194" s="589">
        <v>0</v>
      </c>
      <c r="H194" s="589"/>
      <c r="I194" s="589">
        <v>0</v>
      </c>
      <c r="J194" s="589">
        <v>1</v>
      </c>
      <c r="K194" s="589">
        <v>0</v>
      </c>
      <c r="L194" s="589"/>
      <c r="M194" s="589">
        <v>0</v>
      </c>
      <c r="N194" s="589"/>
      <c r="O194" s="589"/>
      <c r="P194" s="577"/>
      <c r="Q194" s="590"/>
    </row>
    <row r="195" spans="1:17" ht="14.4" customHeight="1" x14ac:dyDescent="0.3">
      <c r="A195" s="571" t="s">
        <v>2451</v>
      </c>
      <c r="B195" s="572" t="s">
        <v>2132</v>
      </c>
      <c r="C195" s="572" t="s">
        <v>2169</v>
      </c>
      <c r="D195" s="572" t="s">
        <v>2218</v>
      </c>
      <c r="E195" s="572" t="s">
        <v>2219</v>
      </c>
      <c r="F195" s="589"/>
      <c r="G195" s="589"/>
      <c r="H195" s="589"/>
      <c r="I195" s="589"/>
      <c r="J195" s="589">
        <v>0</v>
      </c>
      <c r="K195" s="589">
        <v>0</v>
      </c>
      <c r="L195" s="589"/>
      <c r="M195" s="589"/>
      <c r="N195" s="589"/>
      <c r="O195" s="589"/>
      <c r="P195" s="577"/>
      <c r="Q195" s="590"/>
    </row>
    <row r="196" spans="1:17" ht="14.4" customHeight="1" x14ac:dyDescent="0.3">
      <c r="A196" s="571" t="s">
        <v>2451</v>
      </c>
      <c r="B196" s="572" t="s">
        <v>2132</v>
      </c>
      <c r="C196" s="572" t="s">
        <v>2169</v>
      </c>
      <c r="D196" s="572" t="s">
        <v>2256</v>
      </c>
      <c r="E196" s="572" t="s">
        <v>2257</v>
      </c>
      <c r="F196" s="589"/>
      <c r="G196" s="589"/>
      <c r="H196" s="589"/>
      <c r="I196" s="589"/>
      <c r="J196" s="589">
        <v>1</v>
      </c>
      <c r="K196" s="589">
        <v>241</v>
      </c>
      <c r="L196" s="589"/>
      <c r="M196" s="589">
        <v>241</v>
      </c>
      <c r="N196" s="589"/>
      <c r="O196" s="589"/>
      <c r="P196" s="577"/>
      <c r="Q196" s="590"/>
    </row>
    <row r="197" spans="1:17" ht="14.4" customHeight="1" x14ac:dyDescent="0.3">
      <c r="A197" s="571" t="s">
        <v>2451</v>
      </c>
      <c r="B197" s="572" t="s">
        <v>2132</v>
      </c>
      <c r="C197" s="572" t="s">
        <v>2169</v>
      </c>
      <c r="D197" s="572" t="s">
        <v>2270</v>
      </c>
      <c r="E197" s="572" t="s">
        <v>2271</v>
      </c>
      <c r="F197" s="589"/>
      <c r="G197" s="589"/>
      <c r="H197" s="589"/>
      <c r="I197" s="589"/>
      <c r="J197" s="589">
        <v>1</v>
      </c>
      <c r="K197" s="589">
        <v>808</v>
      </c>
      <c r="L197" s="589"/>
      <c r="M197" s="589">
        <v>808</v>
      </c>
      <c r="N197" s="589"/>
      <c r="O197" s="589"/>
      <c r="P197" s="577"/>
      <c r="Q197" s="590"/>
    </row>
    <row r="198" spans="1:17" ht="14.4" customHeight="1" x14ac:dyDescent="0.3">
      <c r="A198" s="571" t="s">
        <v>2452</v>
      </c>
      <c r="B198" s="572" t="s">
        <v>2132</v>
      </c>
      <c r="C198" s="572" t="s">
        <v>2169</v>
      </c>
      <c r="D198" s="572" t="s">
        <v>2176</v>
      </c>
      <c r="E198" s="572" t="s">
        <v>2177</v>
      </c>
      <c r="F198" s="589"/>
      <c r="G198" s="589"/>
      <c r="H198" s="589"/>
      <c r="I198" s="589"/>
      <c r="J198" s="589">
        <v>1</v>
      </c>
      <c r="K198" s="589">
        <v>34</v>
      </c>
      <c r="L198" s="589"/>
      <c r="M198" s="589">
        <v>34</v>
      </c>
      <c r="N198" s="589">
        <v>4</v>
      </c>
      <c r="O198" s="589">
        <v>136</v>
      </c>
      <c r="P198" s="577"/>
      <c r="Q198" s="590">
        <v>34</v>
      </c>
    </row>
    <row r="199" spans="1:17" ht="14.4" customHeight="1" x14ac:dyDescent="0.3">
      <c r="A199" s="571" t="s">
        <v>2452</v>
      </c>
      <c r="B199" s="572" t="s">
        <v>2132</v>
      </c>
      <c r="C199" s="572" t="s">
        <v>2169</v>
      </c>
      <c r="D199" s="572" t="s">
        <v>2190</v>
      </c>
      <c r="E199" s="572" t="s">
        <v>2191</v>
      </c>
      <c r="F199" s="589">
        <v>1</v>
      </c>
      <c r="G199" s="589">
        <v>167</v>
      </c>
      <c r="H199" s="589">
        <v>1</v>
      </c>
      <c r="I199" s="589">
        <v>167</v>
      </c>
      <c r="J199" s="589">
        <v>2</v>
      </c>
      <c r="K199" s="589">
        <v>232</v>
      </c>
      <c r="L199" s="589">
        <v>1.3892215568862276</v>
      </c>
      <c r="M199" s="589">
        <v>116</v>
      </c>
      <c r="N199" s="589">
        <v>3</v>
      </c>
      <c r="O199" s="589">
        <v>348</v>
      </c>
      <c r="P199" s="577">
        <v>2.0838323353293413</v>
      </c>
      <c r="Q199" s="590">
        <v>116</v>
      </c>
    </row>
    <row r="200" spans="1:17" ht="14.4" customHeight="1" x14ac:dyDescent="0.3">
      <c r="A200" s="571" t="s">
        <v>2453</v>
      </c>
      <c r="B200" s="572" t="s">
        <v>2132</v>
      </c>
      <c r="C200" s="572" t="s">
        <v>2169</v>
      </c>
      <c r="D200" s="572" t="s">
        <v>2188</v>
      </c>
      <c r="E200" s="572" t="s">
        <v>2189</v>
      </c>
      <c r="F200" s="589">
        <v>1</v>
      </c>
      <c r="G200" s="589">
        <v>332</v>
      </c>
      <c r="H200" s="589">
        <v>1</v>
      </c>
      <c r="I200" s="589">
        <v>332</v>
      </c>
      <c r="J200" s="589"/>
      <c r="K200" s="589"/>
      <c r="L200" s="589"/>
      <c r="M200" s="589"/>
      <c r="N200" s="589"/>
      <c r="O200" s="589"/>
      <c r="P200" s="577"/>
      <c r="Q200" s="590"/>
    </row>
    <row r="201" spans="1:17" ht="14.4" customHeight="1" x14ac:dyDescent="0.3">
      <c r="A201" s="571" t="s">
        <v>2453</v>
      </c>
      <c r="B201" s="572" t="s">
        <v>2132</v>
      </c>
      <c r="C201" s="572" t="s">
        <v>2169</v>
      </c>
      <c r="D201" s="572" t="s">
        <v>2190</v>
      </c>
      <c r="E201" s="572" t="s">
        <v>2191</v>
      </c>
      <c r="F201" s="589">
        <v>17</v>
      </c>
      <c r="G201" s="589">
        <v>2839</v>
      </c>
      <c r="H201" s="589">
        <v>1</v>
      </c>
      <c r="I201" s="589">
        <v>167</v>
      </c>
      <c r="J201" s="589"/>
      <c r="K201" s="589"/>
      <c r="L201" s="589"/>
      <c r="M201" s="589"/>
      <c r="N201" s="589">
        <v>3</v>
      </c>
      <c r="O201" s="589">
        <v>350</v>
      </c>
      <c r="P201" s="577">
        <v>0.12328284607256076</v>
      </c>
      <c r="Q201" s="590">
        <v>116.66666666666667</v>
      </c>
    </row>
    <row r="202" spans="1:17" ht="14.4" customHeight="1" x14ac:dyDescent="0.3">
      <c r="A202" s="571" t="s">
        <v>2453</v>
      </c>
      <c r="B202" s="572" t="s">
        <v>2382</v>
      </c>
      <c r="C202" s="572" t="s">
        <v>2169</v>
      </c>
      <c r="D202" s="572" t="s">
        <v>2454</v>
      </c>
      <c r="E202" s="572" t="s">
        <v>2455</v>
      </c>
      <c r="F202" s="589">
        <v>4</v>
      </c>
      <c r="G202" s="589">
        <v>684</v>
      </c>
      <c r="H202" s="589">
        <v>1</v>
      </c>
      <c r="I202" s="589">
        <v>171</v>
      </c>
      <c r="J202" s="589"/>
      <c r="K202" s="589"/>
      <c r="L202" s="589"/>
      <c r="M202" s="589"/>
      <c r="N202" s="589"/>
      <c r="O202" s="589"/>
      <c r="P202" s="577"/>
      <c r="Q202" s="590"/>
    </row>
    <row r="203" spans="1:17" ht="14.4" customHeight="1" x14ac:dyDescent="0.3">
      <c r="A203" s="571" t="s">
        <v>2453</v>
      </c>
      <c r="B203" s="572" t="s">
        <v>2382</v>
      </c>
      <c r="C203" s="572" t="s">
        <v>2169</v>
      </c>
      <c r="D203" s="572" t="s">
        <v>2220</v>
      </c>
      <c r="E203" s="572" t="s">
        <v>2221</v>
      </c>
      <c r="F203" s="589">
        <v>1</v>
      </c>
      <c r="G203" s="589">
        <v>75</v>
      </c>
      <c r="H203" s="589">
        <v>1</v>
      </c>
      <c r="I203" s="589">
        <v>75</v>
      </c>
      <c r="J203" s="589"/>
      <c r="K203" s="589"/>
      <c r="L203" s="589"/>
      <c r="M203" s="589"/>
      <c r="N203" s="589"/>
      <c r="O203" s="589"/>
      <c r="P203" s="577"/>
      <c r="Q203" s="590"/>
    </row>
    <row r="204" spans="1:17" ht="14.4" customHeight="1" x14ac:dyDescent="0.3">
      <c r="A204" s="571" t="s">
        <v>2453</v>
      </c>
      <c r="B204" s="572" t="s">
        <v>2382</v>
      </c>
      <c r="C204" s="572" t="s">
        <v>2169</v>
      </c>
      <c r="D204" s="572" t="s">
        <v>2240</v>
      </c>
      <c r="E204" s="572" t="s">
        <v>2241</v>
      </c>
      <c r="F204" s="589">
        <v>1</v>
      </c>
      <c r="G204" s="589">
        <v>681</v>
      </c>
      <c r="H204" s="589">
        <v>1</v>
      </c>
      <c r="I204" s="589">
        <v>681</v>
      </c>
      <c r="J204" s="589"/>
      <c r="K204" s="589"/>
      <c r="L204" s="589"/>
      <c r="M204" s="589"/>
      <c r="N204" s="589"/>
      <c r="O204" s="589"/>
      <c r="P204" s="577"/>
      <c r="Q204" s="590"/>
    </row>
    <row r="205" spans="1:17" ht="14.4" customHeight="1" x14ac:dyDescent="0.3">
      <c r="A205" s="571" t="s">
        <v>2453</v>
      </c>
      <c r="B205" s="572" t="s">
        <v>2382</v>
      </c>
      <c r="C205" s="572" t="s">
        <v>2169</v>
      </c>
      <c r="D205" s="572" t="s">
        <v>2456</v>
      </c>
      <c r="E205" s="572" t="s">
        <v>2457</v>
      </c>
      <c r="F205" s="589">
        <v>2</v>
      </c>
      <c r="G205" s="589">
        <v>3050</v>
      </c>
      <c r="H205" s="589">
        <v>1</v>
      </c>
      <c r="I205" s="589">
        <v>1525</v>
      </c>
      <c r="J205" s="589"/>
      <c r="K205" s="589"/>
      <c r="L205" s="589"/>
      <c r="M205" s="589"/>
      <c r="N205" s="589"/>
      <c r="O205" s="589"/>
      <c r="P205" s="577"/>
      <c r="Q205" s="590"/>
    </row>
    <row r="206" spans="1:17" ht="14.4" customHeight="1" x14ac:dyDescent="0.3">
      <c r="A206" s="571" t="s">
        <v>2453</v>
      </c>
      <c r="B206" s="572" t="s">
        <v>2382</v>
      </c>
      <c r="C206" s="572" t="s">
        <v>2169</v>
      </c>
      <c r="D206" s="572" t="s">
        <v>2248</v>
      </c>
      <c r="E206" s="572" t="s">
        <v>2249</v>
      </c>
      <c r="F206" s="589">
        <v>2</v>
      </c>
      <c r="G206" s="589">
        <v>1242</v>
      </c>
      <c r="H206" s="589">
        <v>1</v>
      </c>
      <c r="I206" s="589">
        <v>621</v>
      </c>
      <c r="J206" s="589"/>
      <c r="K206" s="589"/>
      <c r="L206" s="589"/>
      <c r="M206" s="589"/>
      <c r="N206" s="589"/>
      <c r="O206" s="589"/>
      <c r="P206" s="577"/>
      <c r="Q206" s="590"/>
    </row>
    <row r="207" spans="1:17" ht="14.4" customHeight="1" x14ac:dyDescent="0.3">
      <c r="A207" s="571" t="s">
        <v>2453</v>
      </c>
      <c r="B207" s="572" t="s">
        <v>2382</v>
      </c>
      <c r="C207" s="572" t="s">
        <v>2169</v>
      </c>
      <c r="D207" s="572" t="s">
        <v>2256</v>
      </c>
      <c r="E207" s="572" t="s">
        <v>2257</v>
      </c>
      <c r="F207" s="589">
        <v>2</v>
      </c>
      <c r="G207" s="589">
        <v>480</v>
      </c>
      <c r="H207" s="589">
        <v>1</v>
      </c>
      <c r="I207" s="589">
        <v>240</v>
      </c>
      <c r="J207" s="589"/>
      <c r="K207" s="589"/>
      <c r="L207" s="589"/>
      <c r="M207" s="589"/>
      <c r="N207" s="589"/>
      <c r="O207" s="589"/>
      <c r="P207" s="577"/>
      <c r="Q207" s="590"/>
    </row>
    <row r="208" spans="1:17" ht="14.4" customHeight="1" x14ac:dyDescent="0.3">
      <c r="A208" s="571" t="s">
        <v>2453</v>
      </c>
      <c r="B208" s="572" t="s">
        <v>2382</v>
      </c>
      <c r="C208" s="572" t="s">
        <v>2169</v>
      </c>
      <c r="D208" s="572" t="s">
        <v>2308</v>
      </c>
      <c r="E208" s="572" t="s">
        <v>2309</v>
      </c>
      <c r="F208" s="589">
        <v>1</v>
      </c>
      <c r="G208" s="589">
        <v>1647</v>
      </c>
      <c r="H208" s="589">
        <v>1</v>
      </c>
      <c r="I208" s="589">
        <v>1647</v>
      </c>
      <c r="J208" s="589"/>
      <c r="K208" s="589"/>
      <c r="L208" s="589"/>
      <c r="M208" s="589"/>
      <c r="N208" s="589"/>
      <c r="O208" s="589"/>
      <c r="P208" s="577"/>
      <c r="Q208" s="590"/>
    </row>
    <row r="209" spans="1:17" ht="14.4" customHeight="1" x14ac:dyDescent="0.3">
      <c r="A209" s="571" t="s">
        <v>2458</v>
      </c>
      <c r="B209" s="572" t="s">
        <v>2132</v>
      </c>
      <c r="C209" s="572" t="s">
        <v>2169</v>
      </c>
      <c r="D209" s="572" t="s">
        <v>2176</v>
      </c>
      <c r="E209" s="572" t="s">
        <v>2177</v>
      </c>
      <c r="F209" s="589"/>
      <c r="G209" s="589"/>
      <c r="H209" s="589"/>
      <c r="I209" s="589"/>
      <c r="J209" s="589">
        <v>5</v>
      </c>
      <c r="K209" s="589">
        <v>170</v>
      </c>
      <c r="L209" s="589"/>
      <c r="M209" s="589">
        <v>34</v>
      </c>
      <c r="N209" s="589">
        <v>1</v>
      </c>
      <c r="O209" s="589">
        <v>35</v>
      </c>
      <c r="P209" s="577"/>
      <c r="Q209" s="590">
        <v>35</v>
      </c>
    </row>
    <row r="210" spans="1:17" ht="14.4" customHeight="1" x14ac:dyDescent="0.3">
      <c r="A210" s="571" t="s">
        <v>2458</v>
      </c>
      <c r="B210" s="572" t="s">
        <v>2132</v>
      </c>
      <c r="C210" s="572" t="s">
        <v>2169</v>
      </c>
      <c r="D210" s="572" t="s">
        <v>2188</v>
      </c>
      <c r="E210" s="572" t="s">
        <v>2189</v>
      </c>
      <c r="F210" s="589"/>
      <c r="G210" s="589"/>
      <c r="H210" s="589"/>
      <c r="I210" s="589"/>
      <c r="J210" s="589"/>
      <c r="K210" s="589"/>
      <c r="L210" s="589"/>
      <c r="M210" s="589"/>
      <c r="N210" s="589">
        <v>1</v>
      </c>
      <c r="O210" s="589">
        <v>234</v>
      </c>
      <c r="P210" s="577"/>
      <c r="Q210" s="590">
        <v>234</v>
      </c>
    </row>
    <row r="211" spans="1:17" ht="14.4" customHeight="1" x14ac:dyDescent="0.3">
      <c r="A211" s="571" t="s">
        <v>2458</v>
      </c>
      <c r="B211" s="572" t="s">
        <v>2132</v>
      </c>
      <c r="C211" s="572" t="s">
        <v>2169</v>
      </c>
      <c r="D211" s="572" t="s">
        <v>2190</v>
      </c>
      <c r="E211" s="572" t="s">
        <v>2191</v>
      </c>
      <c r="F211" s="589">
        <v>4</v>
      </c>
      <c r="G211" s="589">
        <v>668</v>
      </c>
      <c r="H211" s="589">
        <v>1</v>
      </c>
      <c r="I211" s="589">
        <v>167</v>
      </c>
      <c r="J211" s="589">
        <v>3</v>
      </c>
      <c r="K211" s="589">
        <v>348</v>
      </c>
      <c r="L211" s="589">
        <v>0.52095808383233533</v>
      </c>
      <c r="M211" s="589">
        <v>116</v>
      </c>
      <c r="N211" s="589">
        <v>16</v>
      </c>
      <c r="O211" s="589">
        <v>1886</v>
      </c>
      <c r="P211" s="577">
        <v>2.8233532934131738</v>
      </c>
      <c r="Q211" s="590">
        <v>117.875</v>
      </c>
    </row>
    <row r="212" spans="1:17" ht="14.4" customHeight="1" x14ac:dyDescent="0.3">
      <c r="A212" s="571" t="s">
        <v>2458</v>
      </c>
      <c r="B212" s="572" t="s">
        <v>2132</v>
      </c>
      <c r="C212" s="572" t="s">
        <v>2169</v>
      </c>
      <c r="D212" s="572" t="s">
        <v>2246</v>
      </c>
      <c r="E212" s="572" t="s">
        <v>2247</v>
      </c>
      <c r="F212" s="589"/>
      <c r="G212" s="589"/>
      <c r="H212" s="589"/>
      <c r="I212" s="589"/>
      <c r="J212" s="589"/>
      <c r="K212" s="589"/>
      <c r="L212" s="589"/>
      <c r="M212" s="589"/>
      <c r="N212" s="589">
        <v>4</v>
      </c>
      <c r="O212" s="589">
        <v>1420</v>
      </c>
      <c r="P212" s="577"/>
      <c r="Q212" s="590">
        <v>355</v>
      </c>
    </row>
    <row r="213" spans="1:17" ht="14.4" customHeight="1" x14ac:dyDescent="0.3">
      <c r="A213" s="571" t="s">
        <v>2458</v>
      </c>
      <c r="B213" s="572" t="s">
        <v>2132</v>
      </c>
      <c r="C213" s="572" t="s">
        <v>2169</v>
      </c>
      <c r="D213" s="572" t="s">
        <v>845</v>
      </c>
      <c r="E213" s="572" t="s">
        <v>2419</v>
      </c>
      <c r="F213" s="589"/>
      <c r="G213" s="589"/>
      <c r="H213" s="589"/>
      <c r="I213" s="589"/>
      <c r="J213" s="589"/>
      <c r="K213" s="589"/>
      <c r="L213" s="589"/>
      <c r="M213" s="589"/>
      <c r="N213" s="589">
        <v>2</v>
      </c>
      <c r="O213" s="589">
        <v>2382</v>
      </c>
      <c r="P213" s="577"/>
      <c r="Q213" s="590">
        <v>1191</v>
      </c>
    </row>
    <row r="214" spans="1:17" ht="14.4" customHeight="1" x14ac:dyDescent="0.3">
      <c r="A214" s="571" t="s">
        <v>2458</v>
      </c>
      <c r="B214" s="572" t="s">
        <v>2132</v>
      </c>
      <c r="C214" s="572" t="s">
        <v>2169</v>
      </c>
      <c r="D214" s="572" t="s">
        <v>2266</v>
      </c>
      <c r="E214" s="572" t="s">
        <v>2267</v>
      </c>
      <c r="F214" s="589"/>
      <c r="G214" s="589"/>
      <c r="H214" s="589"/>
      <c r="I214" s="589"/>
      <c r="J214" s="589">
        <v>1</v>
      </c>
      <c r="K214" s="589">
        <v>311</v>
      </c>
      <c r="L214" s="589"/>
      <c r="M214" s="589">
        <v>311</v>
      </c>
      <c r="N214" s="589"/>
      <c r="O214" s="589"/>
      <c r="P214" s="577"/>
      <c r="Q214" s="590"/>
    </row>
    <row r="215" spans="1:17" ht="14.4" customHeight="1" x14ac:dyDescent="0.3">
      <c r="A215" s="571" t="s">
        <v>485</v>
      </c>
      <c r="B215" s="572" t="s">
        <v>2459</v>
      </c>
      <c r="C215" s="572" t="s">
        <v>2169</v>
      </c>
      <c r="D215" s="572" t="s">
        <v>2460</v>
      </c>
      <c r="E215" s="572" t="s">
        <v>2461</v>
      </c>
      <c r="F215" s="589">
        <v>1</v>
      </c>
      <c r="G215" s="589">
        <v>269</v>
      </c>
      <c r="H215" s="589">
        <v>1</v>
      </c>
      <c r="I215" s="589">
        <v>269</v>
      </c>
      <c r="J215" s="589"/>
      <c r="K215" s="589"/>
      <c r="L215" s="589"/>
      <c r="M215" s="589"/>
      <c r="N215" s="589"/>
      <c r="O215" s="589"/>
      <c r="P215" s="577"/>
      <c r="Q215" s="590"/>
    </row>
    <row r="216" spans="1:17" ht="14.4" customHeight="1" x14ac:dyDescent="0.3">
      <c r="A216" s="571" t="s">
        <v>485</v>
      </c>
      <c r="B216" s="572" t="s">
        <v>2462</v>
      </c>
      <c r="C216" s="572" t="s">
        <v>2169</v>
      </c>
      <c r="D216" s="572" t="s">
        <v>2463</v>
      </c>
      <c r="E216" s="572" t="s">
        <v>2464</v>
      </c>
      <c r="F216" s="589">
        <v>1</v>
      </c>
      <c r="G216" s="589">
        <v>185</v>
      </c>
      <c r="H216" s="589">
        <v>1</v>
      </c>
      <c r="I216" s="589">
        <v>185</v>
      </c>
      <c r="J216" s="589"/>
      <c r="K216" s="589"/>
      <c r="L216" s="589"/>
      <c r="M216" s="589"/>
      <c r="N216" s="589"/>
      <c r="O216" s="589"/>
      <c r="P216" s="577"/>
      <c r="Q216" s="590"/>
    </row>
    <row r="217" spans="1:17" ht="14.4" customHeight="1" x14ac:dyDescent="0.3">
      <c r="A217" s="571" t="s">
        <v>485</v>
      </c>
      <c r="B217" s="572" t="s">
        <v>2462</v>
      </c>
      <c r="C217" s="572" t="s">
        <v>2169</v>
      </c>
      <c r="D217" s="572" t="s">
        <v>2465</v>
      </c>
      <c r="E217" s="572" t="s">
        <v>2466</v>
      </c>
      <c r="F217" s="589">
        <v>9</v>
      </c>
      <c r="G217" s="589">
        <v>1044</v>
      </c>
      <c r="H217" s="589">
        <v>1</v>
      </c>
      <c r="I217" s="589">
        <v>116</v>
      </c>
      <c r="J217" s="589"/>
      <c r="K217" s="589"/>
      <c r="L217" s="589"/>
      <c r="M217" s="589"/>
      <c r="N217" s="589"/>
      <c r="O217" s="589"/>
      <c r="P217" s="577"/>
      <c r="Q217" s="590"/>
    </row>
    <row r="218" spans="1:17" ht="14.4" customHeight="1" x14ac:dyDescent="0.3">
      <c r="A218" s="571" t="s">
        <v>485</v>
      </c>
      <c r="B218" s="572" t="s">
        <v>2462</v>
      </c>
      <c r="C218" s="572" t="s">
        <v>2169</v>
      </c>
      <c r="D218" s="572" t="s">
        <v>2467</v>
      </c>
      <c r="E218" s="572" t="s">
        <v>2468</v>
      </c>
      <c r="F218" s="589">
        <v>4</v>
      </c>
      <c r="G218" s="589">
        <v>1932</v>
      </c>
      <c r="H218" s="589">
        <v>1</v>
      </c>
      <c r="I218" s="589">
        <v>483</v>
      </c>
      <c r="J218" s="589"/>
      <c r="K218" s="589"/>
      <c r="L218" s="589"/>
      <c r="M218" s="589"/>
      <c r="N218" s="589"/>
      <c r="O218" s="589"/>
      <c r="P218" s="577"/>
      <c r="Q218" s="590"/>
    </row>
    <row r="219" spans="1:17" ht="14.4" customHeight="1" x14ac:dyDescent="0.3">
      <c r="A219" s="571" t="s">
        <v>485</v>
      </c>
      <c r="B219" s="572" t="s">
        <v>2462</v>
      </c>
      <c r="C219" s="572" t="s">
        <v>2169</v>
      </c>
      <c r="D219" s="572" t="s">
        <v>2469</v>
      </c>
      <c r="E219" s="572" t="s">
        <v>2470</v>
      </c>
      <c r="F219" s="589">
        <v>235</v>
      </c>
      <c r="G219" s="589">
        <v>19035</v>
      </c>
      <c r="H219" s="589">
        <v>1</v>
      </c>
      <c r="I219" s="589">
        <v>81</v>
      </c>
      <c r="J219" s="589"/>
      <c r="K219" s="589"/>
      <c r="L219" s="589"/>
      <c r="M219" s="589"/>
      <c r="N219" s="589"/>
      <c r="O219" s="589"/>
      <c r="P219" s="577"/>
      <c r="Q219" s="590"/>
    </row>
    <row r="220" spans="1:17" ht="14.4" customHeight="1" x14ac:dyDescent="0.3">
      <c r="A220" s="571" t="s">
        <v>485</v>
      </c>
      <c r="B220" s="572" t="s">
        <v>2462</v>
      </c>
      <c r="C220" s="572" t="s">
        <v>2169</v>
      </c>
      <c r="D220" s="572" t="s">
        <v>2471</v>
      </c>
      <c r="E220" s="572" t="s">
        <v>2472</v>
      </c>
      <c r="F220" s="589">
        <v>13</v>
      </c>
      <c r="G220" s="589">
        <v>9529</v>
      </c>
      <c r="H220" s="589">
        <v>1</v>
      </c>
      <c r="I220" s="589">
        <v>733</v>
      </c>
      <c r="J220" s="589"/>
      <c r="K220" s="589"/>
      <c r="L220" s="589"/>
      <c r="M220" s="589"/>
      <c r="N220" s="589"/>
      <c r="O220" s="589"/>
      <c r="P220" s="577"/>
      <c r="Q220" s="590"/>
    </row>
    <row r="221" spans="1:17" ht="14.4" customHeight="1" x14ac:dyDescent="0.3">
      <c r="A221" s="571" t="s">
        <v>485</v>
      </c>
      <c r="B221" s="572" t="s">
        <v>2462</v>
      </c>
      <c r="C221" s="572" t="s">
        <v>2169</v>
      </c>
      <c r="D221" s="572" t="s">
        <v>2473</v>
      </c>
      <c r="E221" s="572" t="s">
        <v>2474</v>
      </c>
      <c r="F221" s="589">
        <v>12</v>
      </c>
      <c r="G221" s="589">
        <v>6276</v>
      </c>
      <c r="H221" s="589">
        <v>1</v>
      </c>
      <c r="I221" s="589">
        <v>523</v>
      </c>
      <c r="J221" s="589"/>
      <c r="K221" s="589"/>
      <c r="L221" s="589"/>
      <c r="M221" s="589"/>
      <c r="N221" s="589"/>
      <c r="O221" s="589"/>
      <c r="P221" s="577"/>
      <c r="Q221" s="590"/>
    </row>
    <row r="222" spans="1:17" ht="14.4" customHeight="1" x14ac:dyDescent="0.3">
      <c r="A222" s="571" t="s">
        <v>485</v>
      </c>
      <c r="B222" s="572" t="s">
        <v>2462</v>
      </c>
      <c r="C222" s="572" t="s">
        <v>2169</v>
      </c>
      <c r="D222" s="572" t="s">
        <v>2475</v>
      </c>
      <c r="E222" s="572" t="s">
        <v>2476</v>
      </c>
      <c r="F222" s="589">
        <v>43</v>
      </c>
      <c r="G222" s="589">
        <v>7396</v>
      </c>
      <c r="H222" s="589">
        <v>1</v>
      </c>
      <c r="I222" s="589">
        <v>172</v>
      </c>
      <c r="J222" s="589"/>
      <c r="K222" s="589"/>
      <c r="L222" s="589"/>
      <c r="M222" s="589"/>
      <c r="N222" s="589"/>
      <c r="O222" s="589"/>
      <c r="P222" s="577"/>
      <c r="Q222" s="590"/>
    </row>
    <row r="223" spans="1:17" ht="14.4" customHeight="1" x14ac:dyDescent="0.3">
      <c r="A223" s="571" t="s">
        <v>485</v>
      </c>
      <c r="B223" s="572" t="s">
        <v>2462</v>
      </c>
      <c r="C223" s="572" t="s">
        <v>2169</v>
      </c>
      <c r="D223" s="572" t="s">
        <v>2477</v>
      </c>
      <c r="E223" s="572" t="s">
        <v>2472</v>
      </c>
      <c r="F223" s="589">
        <v>208</v>
      </c>
      <c r="G223" s="589">
        <v>178672</v>
      </c>
      <c r="H223" s="589">
        <v>1</v>
      </c>
      <c r="I223" s="589">
        <v>859</v>
      </c>
      <c r="J223" s="589"/>
      <c r="K223" s="589"/>
      <c r="L223" s="589"/>
      <c r="M223" s="589"/>
      <c r="N223" s="589"/>
      <c r="O223" s="589"/>
      <c r="P223" s="577"/>
      <c r="Q223" s="590"/>
    </row>
    <row r="224" spans="1:17" ht="14.4" customHeight="1" x14ac:dyDescent="0.3">
      <c r="A224" s="571" t="s">
        <v>485</v>
      </c>
      <c r="B224" s="572" t="s">
        <v>2132</v>
      </c>
      <c r="C224" s="572" t="s">
        <v>2155</v>
      </c>
      <c r="D224" s="572" t="s">
        <v>2163</v>
      </c>
      <c r="E224" s="572" t="s">
        <v>2164</v>
      </c>
      <c r="F224" s="589"/>
      <c r="G224" s="589"/>
      <c r="H224" s="589"/>
      <c r="I224" s="589"/>
      <c r="J224" s="589">
        <v>1</v>
      </c>
      <c r="K224" s="589">
        <v>273.60000000000002</v>
      </c>
      <c r="L224" s="589"/>
      <c r="M224" s="589">
        <v>273.60000000000002</v>
      </c>
      <c r="N224" s="589"/>
      <c r="O224" s="589"/>
      <c r="P224" s="577"/>
      <c r="Q224" s="590"/>
    </row>
    <row r="225" spans="1:17" ht="14.4" customHeight="1" x14ac:dyDescent="0.3">
      <c r="A225" s="571" t="s">
        <v>485</v>
      </c>
      <c r="B225" s="572" t="s">
        <v>2132</v>
      </c>
      <c r="C225" s="572" t="s">
        <v>2169</v>
      </c>
      <c r="D225" s="572" t="s">
        <v>2176</v>
      </c>
      <c r="E225" s="572" t="s">
        <v>2177</v>
      </c>
      <c r="F225" s="589">
        <v>57</v>
      </c>
      <c r="G225" s="589">
        <v>1938</v>
      </c>
      <c r="H225" s="589">
        <v>1</v>
      </c>
      <c r="I225" s="589">
        <v>34</v>
      </c>
      <c r="J225" s="589"/>
      <c r="K225" s="589"/>
      <c r="L225" s="589"/>
      <c r="M225" s="589"/>
      <c r="N225" s="589"/>
      <c r="O225" s="589"/>
      <c r="P225" s="577"/>
      <c r="Q225" s="590"/>
    </row>
    <row r="226" spans="1:17" ht="14.4" customHeight="1" x14ac:dyDescent="0.3">
      <c r="A226" s="571" t="s">
        <v>485</v>
      </c>
      <c r="B226" s="572" t="s">
        <v>2132</v>
      </c>
      <c r="C226" s="572" t="s">
        <v>2169</v>
      </c>
      <c r="D226" s="572" t="s">
        <v>2188</v>
      </c>
      <c r="E226" s="572" t="s">
        <v>2189</v>
      </c>
      <c r="F226" s="589">
        <v>2</v>
      </c>
      <c r="G226" s="589">
        <v>664</v>
      </c>
      <c r="H226" s="589">
        <v>1</v>
      </c>
      <c r="I226" s="589">
        <v>332</v>
      </c>
      <c r="J226" s="589"/>
      <c r="K226" s="589"/>
      <c r="L226" s="589"/>
      <c r="M226" s="589"/>
      <c r="N226" s="589"/>
      <c r="O226" s="589"/>
      <c r="P226" s="577"/>
      <c r="Q226" s="590"/>
    </row>
    <row r="227" spans="1:17" ht="14.4" customHeight="1" x14ac:dyDescent="0.3">
      <c r="A227" s="571" t="s">
        <v>485</v>
      </c>
      <c r="B227" s="572" t="s">
        <v>2132</v>
      </c>
      <c r="C227" s="572" t="s">
        <v>2169</v>
      </c>
      <c r="D227" s="572" t="s">
        <v>2190</v>
      </c>
      <c r="E227" s="572" t="s">
        <v>2191</v>
      </c>
      <c r="F227" s="589">
        <v>2</v>
      </c>
      <c r="G227" s="589">
        <v>334</v>
      </c>
      <c r="H227" s="589">
        <v>1</v>
      </c>
      <c r="I227" s="589">
        <v>167</v>
      </c>
      <c r="J227" s="589"/>
      <c r="K227" s="589"/>
      <c r="L227" s="589"/>
      <c r="M227" s="589"/>
      <c r="N227" s="589"/>
      <c r="O227" s="589"/>
      <c r="P227" s="577"/>
      <c r="Q227" s="590"/>
    </row>
    <row r="228" spans="1:17" ht="14.4" customHeight="1" x14ac:dyDescent="0.3">
      <c r="A228" s="571" t="s">
        <v>485</v>
      </c>
      <c r="B228" s="572" t="s">
        <v>2132</v>
      </c>
      <c r="C228" s="572" t="s">
        <v>2169</v>
      </c>
      <c r="D228" s="572" t="s">
        <v>2287</v>
      </c>
      <c r="E228" s="572" t="s">
        <v>2288</v>
      </c>
      <c r="F228" s="589"/>
      <c r="G228" s="589"/>
      <c r="H228" s="589"/>
      <c r="I228" s="589"/>
      <c r="J228" s="589">
        <v>1</v>
      </c>
      <c r="K228" s="589">
        <v>2000</v>
      </c>
      <c r="L228" s="589"/>
      <c r="M228" s="589">
        <v>2000</v>
      </c>
      <c r="N228" s="589"/>
      <c r="O228" s="589"/>
      <c r="P228" s="577"/>
      <c r="Q228" s="590"/>
    </row>
    <row r="229" spans="1:17" ht="14.4" customHeight="1" x14ac:dyDescent="0.3">
      <c r="A229" s="571" t="s">
        <v>485</v>
      </c>
      <c r="B229" s="572" t="s">
        <v>2132</v>
      </c>
      <c r="C229" s="572" t="s">
        <v>2169</v>
      </c>
      <c r="D229" s="572" t="s">
        <v>2216</v>
      </c>
      <c r="E229" s="572" t="s">
        <v>2217</v>
      </c>
      <c r="F229" s="589">
        <v>3</v>
      </c>
      <c r="G229" s="589">
        <v>0</v>
      </c>
      <c r="H229" s="589"/>
      <c r="I229" s="589">
        <v>0</v>
      </c>
      <c r="J229" s="589"/>
      <c r="K229" s="589"/>
      <c r="L229" s="589"/>
      <c r="M229" s="589"/>
      <c r="N229" s="589"/>
      <c r="O229" s="589"/>
      <c r="P229" s="577"/>
      <c r="Q229" s="590"/>
    </row>
    <row r="230" spans="1:17" ht="14.4" customHeight="1" x14ac:dyDescent="0.3">
      <c r="A230" s="571" t="s">
        <v>485</v>
      </c>
      <c r="B230" s="572" t="s">
        <v>2132</v>
      </c>
      <c r="C230" s="572" t="s">
        <v>2169</v>
      </c>
      <c r="D230" s="572" t="s">
        <v>2220</v>
      </c>
      <c r="E230" s="572" t="s">
        <v>2221</v>
      </c>
      <c r="F230" s="589">
        <v>2</v>
      </c>
      <c r="G230" s="589">
        <v>150</v>
      </c>
      <c r="H230" s="589">
        <v>1</v>
      </c>
      <c r="I230" s="589">
        <v>75</v>
      </c>
      <c r="J230" s="589">
        <v>1</v>
      </c>
      <c r="K230" s="589">
        <v>81</v>
      </c>
      <c r="L230" s="589">
        <v>0.54</v>
      </c>
      <c r="M230" s="589">
        <v>81</v>
      </c>
      <c r="N230" s="589"/>
      <c r="O230" s="589"/>
      <c r="P230" s="577"/>
      <c r="Q230" s="590"/>
    </row>
    <row r="231" spans="1:17" ht="14.4" customHeight="1" x14ac:dyDescent="0.3">
      <c r="A231" s="571" t="s">
        <v>485</v>
      </c>
      <c r="B231" s="572" t="s">
        <v>2132</v>
      </c>
      <c r="C231" s="572" t="s">
        <v>2169</v>
      </c>
      <c r="D231" s="572" t="s">
        <v>2242</v>
      </c>
      <c r="E231" s="572" t="s">
        <v>2243</v>
      </c>
      <c r="F231" s="589">
        <v>1</v>
      </c>
      <c r="G231" s="589">
        <v>176</v>
      </c>
      <c r="H231" s="589">
        <v>1</v>
      </c>
      <c r="I231" s="589">
        <v>176</v>
      </c>
      <c r="J231" s="589"/>
      <c r="K231" s="589"/>
      <c r="L231" s="589"/>
      <c r="M231" s="589"/>
      <c r="N231" s="589"/>
      <c r="O231" s="589"/>
      <c r="P231" s="577"/>
      <c r="Q231" s="590"/>
    </row>
    <row r="232" spans="1:17" ht="14.4" customHeight="1" x14ac:dyDescent="0.3">
      <c r="A232" s="571" t="s">
        <v>485</v>
      </c>
      <c r="B232" s="572" t="s">
        <v>2132</v>
      </c>
      <c r="C232" s="572" t="s">
        <v>2169</v>
      </c>
      <c r="D232" s="572" t="s">
        <v>2250</v>
      </c>
      <c r="E232" s="572" t="s">
        <v>2251</v>
      </c>
      <c r="F232" s="589"/>
      <c r="G232" s="589"/>
      <c r="H232" s="589"/>
      <c r="I232" s="589"/>
      <c r="J232" s="589">
        <v>0</v>
      </c>
      <c r="K232" s="589">
        <v>0</v>
      </c>
      <c r="L232" s="589"/>
      <c r="M232" s="589"/>
      <c r="N232" s="589"/>
      <c r="O232" s="589"/>
      <c r="P232" s="577"/>
      <c r="Q232" s="590"/>
    </row>
    <row r="233" spans="1:17" ht="14.4" customHeight="1" x14ac:dyDescent="0.3">
      <c r="A233" s="571" t="s">
        <v>485</v>
      </c>
      <c r="B233" s="572" t="s">
        <v>2132</v>
      </c>
      <c r="C233" s="572" t="s">
        <v>2169</v>
      </c>
      <c r="D233" s="572" t="s">
        <v>2258</v>
      </c>
      <c r="E233" s="572" t="s">
        <v>2259</v>
      </c>
      <c r="F233" s="589"/>
      <c r="G233" s="589"/>
      <c r="H233" s="589"/>
      <c r="I233" s="589"/>
      <c r="J233" s="589">
        <v>0</v>
      </c>
      <c r="K233" s="589">
        <v>0</v>
      </c>
      <c r="L233" s="589"/>
      <c r="M233" s="589"/>
      <c r="N233" s="589"/>
      <c r="O233" s="589"/>
      <c r="P233" s="577"/>
      <c r="Q233" s="590"/>
    </row>
    <row r="234" spans="1:17" ht="14.4" customHeight="1" x14ac:dyDescent="0.3">
      <c r="A234" s="571" t="s">
        <v>485</v>
      </c>
      <c r="B234" s="572" t="s">
        <v>2132</v>
      </c>
      <c r="C234" s="572" t="s">
        <v>2169</v>
      </c>
      <c r="D234" s="572" t="s">
        <v>2262</v>
      </c>
      <c r="E234" s="572" t="s">
        <v>2263</v>
      </c>
      <c r="F234" s="589"/>
      <c r="G234" s="589"/>
      <c r="H234" s="589"/>
      <c r="I234" s="589"/>
      <c r="J234" s="589">
        <v>1</v>
      </c>
      <c r="K234" s="589">
        <v>851</v>
      </c>
      <c r="L234" s="589"/>
      <c r="M234" s="589">
        <v>851</v>
      </c>
      <c r="N234" s="589"/>
      <c r="O234" s="589"/>
      <c r="P234" s="577"/>
      <c r="Q234" s="590"/>
    </row>
    <row r="235" spans="1:17" ht="14.4" customHeight="1" x14ac:dyDescent="0.3">
      <c r="A235" s="571" t="s">
        <v>485</v>
      </c>
      <c r="B235" s="572" t="s">
        <v>2132</v>
      </c>
      <c r="C235" s="572" t="s">
        <v>2169</v>
      </c>
      <c r="D235" s="572" t="s">
        <v>2266</v>
      </c>
      <c r="E235" s="572" t="s">
        <v>2267</v>
      </c>
      <c r="F235" s="589"/>
      <c r="G235" s="589"/>
      <c r="H235" s="589"/>
      <c r="I235" s="589"/>
      <c r="J235" s="589">
        <v>1</v>
      </c>
      <c r="K235" s="589">
        <v>311</v>
      </c>
      <c r="L235" s="589"/>
      <c r="M235" s="589">
        <v>311</v>
      </c>
      <c r="N235" s="589"/>
      <c r="O235" s="589"/>
      <c r="P235" s="577"/>
      <c r="Q235" s="590"/>
    </row>
    <row r="236" spans="1:17" ht="14.4" customHeight="1" x14ac:dyDescent="0.3">
      <c r="A236" s="571" t="s">
        <v>485</v>
      </c>
      <c r="B236" s="572" t="s">
        <v>2382</v>
      </c>
      <c r="C236" s="572" t="s">
        <v>2133</v>
      </c>
      <c r="D236" s="572" t="s">
        <v>2478</v>
      </c>
      <c r="E236" s="572" t="s">
        <v>2479</v>
      </c>
      <c r="F236" s="589">
        <v>0.1</v>
      </c>
      <c r="G236" s="589">
        <v>23</v>
      </c>
      <c r="H236" s="589">
        <v>1</v>
      </c>
      <c r="I236" s="589">
        <v>230</v>
      </c>
      <c r="J236" s="589"/>
      <c r="K236" s="589"/>
      <c r="L236" s="589"/>
      <c r="M236" s="589"/>
      <c r="N236" s="589"/>
      <c r="O236" s="589"/>
      <c r="P236" s="577"/>
      <c r="Q236" s="590"/>
    </row>
    <row r="237" spans="1:17" ht="14.4" customHeight="1" x14ac:dyDescent="0.3">
      <c r="A237" s="571" t="s">
        <v>485</v>
      </c>
      <c r="B237" s="572" t="s">
        <v>2382</v>
      </c>
      <c r="C237" s="572" t="s">
        <v>2133</v>
      </c>
      <c r="D237" s="572" t="s">
        <v>2480</v>
      </c>
      <c r="E237" s="572" t="s">
        <v>2481</v>
      </c>
      <c r="F237" s="589">
        <v>24</v>
      </c>
      <c r="G237" s="589">
        <v>3310.5600000000004</v>
      </c>
      <c r="H237" s="589">
        <v>1</v>
      </c>
      <c r="I237" s="589">
        <v>137.94000000000003</v>
      </c>
      <c r="J237" s="589"/>
      <c r="K237" s="589"/>
      <c r="L237" s="589"/>
      <c r="M237" s="589"/>
      <c r="N237" s="589"/>
      <c r="O237" s="589"/>
      <c r="P237" s="577"/>
      <c r="Q237" s="590"/>
    </row>
    <row r="238" spans="1:17" ht="14.4" customHeight="1" x14ac:dyDescent="0.3">
      <c r="A238" s="571" t="s">
        <v>485</v>
      </c>
      <c r="B238" s="572" t="s">
        <v>2382</v>
      </c>
      <c r="C238" s="572" t="s">
        <v>2133</v>
      </c>
      <c r="D238" s="572" t="s">
        <v>2482</v>
      </c>
      <c r="E238" s="572" t="s">
        <v>2481</v>
      </c>
      <c r="F238" s="589">
        <v>47</v>
      </c>
      <c r="G238" s="589">
        <v>9988.39</v>
      </c>
      <c r="H238" s="589">
        <v>1</v>
      </c>
      <c r="I238" s="589">
        <v>212.51893617021275</v>
      </c>
      <c r="J238" s="589"/>
      <c r="K238" s="589"/>
      <c r="L238" s="589"/>
      <c r="M238" s="589"/>
      <c r="N238" s="589"/>
      <c r="O238" s="589"/>
      <c r="P238" s="577"/>
      <c r="Q238" s="590"/>
    </row>
    <row r="239" spans="1:17" ht="14.4" customHeight="1" x14ac:dyDescent="0.3">
      <c r="A239" s="571" t="s">
        <v>485</v>
      </c>
      <c r="B239" s="572" t="s">
        <v>2382</v>
      </c>
      <c r="C239" s="572" t="s">
        <v>2133</v>
      </c>
      <c r="D239" s="572" t="s">
        <v>2483</v>
      </c>
      <c r="E239" s="572" t="s">
        <v>1197</v>
      </c>
      <c r="F239" s="589">
        <v>58</v>
      </c>
      <c r="G239" s="589">
        <v>4681.0200000000004</v>
      </c>
      <c r="H239" s="589">
        <v>1</v>
      </c>
      <c r="I239" s="589">
        <v>80.707241379310346</v>
      </c>
      <c r="J239" s="589"/>
      <c r="K239" s="589"/>
      <c r="L239" s="589"/>
      <c r="M239" s="589"/>
      <c r="N239" s="589"/>
      <c r="O239" s="589"/>
      <c r="P239" s="577"/>
      <c r="Q239" s="590"/>
    </row>
    <row r="240" spans="1:17" ht="14.4" customHeight="1" x14ac:dyDescent="0.3">
      <c r="A240" s="571" t="s">
        <v>485</v>
      </c>
      <c r="B240" s="572" t="s">
        <v>2382</v>
      </c>
      <c r="C240" s="572" t="s">
        <v>2133</v>
      </c>
      <c r="D240" s="572" t="s">
        <v>2484</v>
      </c>
      <c r="E240" s="572" t="s">
        <v>2123</v>
      </c>
      <c r="F240" s="589">
        <v>1.5</v>
      </c>
      <c r="G240" s="589">
        <v>5438.47</v>
      </c>
      <c r="H240" s="589">
        <v>1</v>
      </c>
      <c r="I240" s="589">
        <v>3625.646666666667</v>
      </c>
      <c r="J240" s="589"/>
      <c r="K240" s="589"/>
      <c r="L240" s="589"/>
      <c r="M240" s="589"/>
      <c r="N240" s="589"/>
      <c r="O240" s="589"/>
      <c r="P240" s="577"/>
      <c r="Q240" s="590"/>
    </row>
    <row r="241" spans="1:17" ht="14.4" customHeight="1" x14ac:dyDescent="0.3">
      <c r="A241" s="571" t="s">
        <v>485</v>
      </c>
      <c r="B241" s="572" t="s">
        <v>2382</v>
      </c>
      <c r="C241" s="572" t="s">
        <v>2133</v>
      </c>
      <c r="D241" s="572" t="s">
        <v>2485</v>
      </c>
      <c r="E241" s="572" t="s">
        <v>2486</v>
      </c>
      <c r="F241" s="589">
        <v>3</v>
      </c>
      <c r="G241" s="589">
        <v>172.53</v>
      </c>
      <c r="H241" s="589">
        <v>1</v>
      </c>
      <c r="I241" s="589">
        <v>57.51</v>
      </c>
      <c r="J241" s="589"/>
      <c r="K241" s="589"/>
      <c r="L241" s="589"/>
      <c r="M241" s="589"/>
      <c r="N241" s="589"/>
      <c r="O241" s="589"/>
      <c r="P241" s="577"/>
      <c r="Q241" s="590"/>
    </row>
    <row r="242" spans="1:17" ht="14.4" customHeight="1" x14ac:dyDescent="0.3">
      <c r="A242" s="571" t="s">
        <v>485</v>
      </c>
      <c r="B242" s="572" t="s">
        <v>2382</v>
      </c>
      <c r="C242" s="572" t="s">
        <v>2133</v>
      </c>
      <c r="D242" s="572" t="s">
        <v>2487</v>
      </c>
      <c r="E242" s="572" t="s">
        <v>2123</v>
      </c>
      <c r="F242" s="589">
        <v>8</v>
      </c>
      <c r="G242" s="589">
        <v>2175.12</v>
      </c>
      <c r="H242" s="589">
        <v>1</v>
      </c>
      <c r="I242" s="589">
        <v>271.89</v>
      </c>
      <c r="J242" s="589"/>
      <c r="K242" s="589"/>
      <c r="L242" s="589"/>
      <c r="M242" s="589"/>
      <c r="N242" s="589"/>
      <c r="O242" s="589"/>
      <c r="P242" s="577"/>
      <c r="Q242" s="590"/>
    </row>
    <row r="243" spans="1:17" ht="14.4" customHeight="1" x14ac:dyDescent="0.3">
      <c r="A243" s="571" t="s">
        <v>485</v>
      </c>
      <c r="B243" s="572" t="s">
        <v>2382</v>
      </c>
      <c r="C243" s="572" t="s">
        <v>2133</v>
      </c>
      <c r="D243" s="572" t="s">
        <v>2138</v>
      </c>
      <c r="E243" s="572" t="s">
        <v>2139</v>
      </c>
      <c r="F243" s="589">
        <v>60.800000000000004</v>
      </c>
      <c r="G243" s="589">
        <v>23450.949999999997</v>
      </c>
      <c r="H243" s="589">
        <v>1</v>
      </c>
      <c r="I243" s="589">
        <v>385.70641447368416</v>
      </c>
      <c r="J243" s="589"/>
      <c r="K243" s="589"/>
      <c r="L243" s="589"/>
      <c r="M243" s="589"/>
      <c r="N243" s="589"/>
      <c r="O243" s="589"/>
      <c r="P243" s="577"/>
      <c r="Q243" s="590"/>
    </row>
    <row r="244" spans="1:17" ht="14.4" customHeight="1" x14ac:dyDescent="0.3">
      <c r="A244" s="571" t="s">
        <v>485</v>
      </c>
      <c r="B244" s="572" t="s">
        <v>2382</v>
      </c>
      <c r="C244" s="572" t="s">
        <v>2133</v>
      </c>
      <c r="D244" s="572" t="s">
        <v>2149</v>
      </c>
      <c r="E244" s="572" t="s">
        <v>2150</v>
      </c>
      <c r="F244" s="589">
        <v>61.500000000000007</v>
      </c>
      <c r="G244" s="589">
        <v>37532.85</v>
      </c>
      <c r="H244" s="589">
        <v>1</v>
      </c>
      <c r="I244" s="589">
        <v>610.29024390243887</v>
      </c>
      <c r="J244" s="589"/>
      <c r="K244" s="589"/>
      <c r="L244" s="589"/>
      <c r="M244" s="589"/>
      <c r="N244" s="589"/>
      <c r="O244" s="589"/>
      <c r="P244" s="577"/>
      <c r="Q244" s="590"/>
    </row>
    <row r="245" spans="1:17" ht="14.4" customHeight="1" x14ac:dyDescent="0.3">
      <c r="A245" s="571" t="s">
        <v>485</v>
      </c>
      <c r="B245" s="572" t="s">
        <v>2382</v>
      </c>
      <c r="C245" s="572" t="s">
        <v>2133</v>
      </c>
      <c r="D245" s="572" t="s">
        <v>2488</v>
      </c>
      <c r="E245" s="572" t="s">
        <v>2489</v>
      </c>
      <c r="F245" s="589">
        <v>16</v>
      </c>
      <c r="G245" s="589">
        <v>1003.36</v>
      </c>
      <c r="H245" s="589">
        <v>1</v>
      </c>
      <c r="I245" s="589">
        <v>62.71</v>
      </c>
      <c r="J245" s="589"/>
      <c r="K245" s="589"/>
      <c r="L245" s="589"/>
      <c r="M245" s="589"/>
      <c r="N245" s="589"/>
      <c r="O245" s="589"/>
      <c r="P245" s="577"/>
      <c r="Q245" s="590"/>
    </row>
    <row r="246" spans="1:17" ht="14.4" customHeight="1" x14ac:dyDescent="0.3">
      <c r="A246" s="571" t="s">
        <v>485</v>
      </c>
      <c r="B246" s="572" t="s">
        <v>2382</v>
      </c>
      <c r="C246" s="572" t="s">
        <v>2133</v>
      </c>
      <c r="D246" s="572" t="s">
        <v>2490</v>
      </c>
      <c r="E246" s="572" t="s">
        <v>2491</v>
      </c>
      <c r="F246" s="589">
        <v>7</v>
      </c>
      <c r="G246" s="589">
        <v>414.51</v>
      </c>
      <c r="H246" s="589">
        <v>1</v>
      </c>
      <c r="I246" s="589">
        <v>59.215714285714284</v>
      </c>
      <c r="J246" s="589"/>
      <c r="K246" s="589"/>
      <c r="L246" s="589"/>
      <c r="M246" s="589"/>
      <c r="N246" s="589"/>
      <c r="O246" s="589"/>
      <c r="P246" s="577"/>
      <c r="Q246" s="590"/>
    </row>
    <row r="247" spans="1:17" ht="14.4" customHeight="1" x14ac:dyDescent="0.3">
      <c r="A247" s="571" t="s">
        <v>485</v>
      </c>
      <c r="B247" s="572" t="s">
        <v>2382</v>
      </c>
      <c r="C247" s="572" t="s">
        <v>2133</v>
      </c>
      <c r="D247" s="572" t="s">
        <v>2417</v>
      </c>
      <c r="E247" s="572" t="s">
        <v>2418</v>
      </c>
      <c r="F247" s="589">
        <v>12.4</v>
      </c>
      <c r="G247" s="589">
        <v>7717.18</v>
      </c>
      <c r="H247" s="589">
        <v>1</v>
      </c>
      <c r="I247" s="589">
        <v>622.35322580645163</v>
      </c>
      <c r="J247" s="589"/>
      <c r="K247" s="589"/>
      <c r="L247" s="589"/>
      <c r="M247" s="589"/>
      <c r="N247" s="589"/>
      <c r="O247" s="589"/>
      <c r="P247" s="577"/>
      <c r="Q247" s="590"/>
    </row>
    <row r="248" spans="1:17" ht="14.4" customHeight="1" x14ac:dyDescent="0.3">
      <c r="A248" s="571" t="s">
        <v>485</v>
      </c>
      <c r="B248" s="572" t="s">
        <v>2382</v>
      </c>
      <c r="C248" s="572" t="s">
        <v>2133</v>
      </c>
      <c r="D248" s="572" t="s">
        <v>2492</v>
      </c>
      <c r="E248" s="572" t="s">
        <v>2493</v>
      </c>
      <c r="F248" s="589">
        <v>20</v>
      </c>
      <c r="G248" s="589">
        <v>11910.9</v>
      </c>
      <c r="H248" s="589">
        <v>1</v>
      </c>
      <c r="I248" s="589">
        <v>595.54499999999996</v>
      </c>
      <c r="J248" s="589"/>
      <c r="K248" s="589"/>
      <c r="L248" s="589"/>
      <c r="M248" s="589"/>
      <c r="N248" s="589"/>
      <c r="O248" s="589"/>
      <c r="P248" s="577"/>
      <c r="Q248" s="590"/>
    </row>
    <row r="249" spans="1:17" ht="14.4" customHeight="1" x14ac:dyDescent="0.3">
      <c r="A249" s="571" t="s">
        <v>485</v>
      </c>
      <c r="B249" s="572" t="s">
        <v>2382</v>
      </c>
      <c r="C249" s="572" t="s">
        <v>2133</v>
      </c>
      <c r="D249" s="572" t="s">
        <v>2494</v>
      </c>
      <c r="E249" s="572" t="s">
        <v>2495</v>
      </c>
      <c r="F249" s="589">
        <v>0.7</v>
      </c>
      <c r="G249" s="589">
        <v>337.85</v>
      </c>
      <c r="H249" s="589">
        <v>1</v>
      </c>
      <c r="I249" s="589">
        <v>482.64285714285722</v>
      </c>
      <c r="J249" s="589"/>
      <c r="K249" s="589"/>
      <c r="L249" s="589"/>
      <c r="M249" s="589"/>
      <c r="N249" s="589"/>
      <c r="O249" s="589"/>
      <c r="P249" s="577"/>
      <c r="Q249" s="590"/>
    </row>
    <row r="250" spans="1:17" ht="14.4" customHeight="1" x14ac:dyDescent="0.3">
      <c r="A250" s="571" t="s">
        <v>485</v>
      </c>
      <c r="B250" s="572" t="s">
        <v>2382</v>
      </c>
      <c r="C250" s="572" t="s">
        <v>2133</v>
      </c>
      <c r="D250" s="572" t="s">
        <v>2496</v>
      </c>
      <c r="E250" s="572" t="s">
        <v>2497</v>
      </c>
      <c r="F250" s="589">
        <v>3.4</v>
      </c>
      <c r="G250" s="589">
        <v>304.5</v>
      </c>
      <c r="H250" s="589">
        <v>1</v>
      </c>
      <c r="I250" s="589">
        <v>89.558823529411768</v>
      </c>
      <c r="J250" s="589"/>
      <c r="K250" s="589"/>
      <c r="L250" s="589"/>
      <c r="M250" s="589"/>
      <c r="N250" s="589"/>
      <c r="O250" s="589"/>
      <c r="P250" s="577"/>
      <c r="Q250" s="590"/>
    </row>
    <row r="251" spans="1:17" ht="14.4" customHeight="1" x14ac:dyDescent="0.3">
      <c r="A251" s="571" t="s">
        <v>485</v>
      </c>
      <c r="B251" s="572" t="s">
        <v>2382</v>
      </c>
      <c r="C251" s="572" t="s">
        <v>2133</v>
      </c>
      <c r="D251" s="572" t="s">
        <v>2498</v>
      </c>
      <c r="E251" s="572" t="s">
        <v>2499</v>
      </c>
      <c r="F251" s="589">
        <v>0.7</v>
      </c>
      <c r="G251" s="589">
        <v>1062.77</v>
      </c>
      <c r="H251" s="589">
        <v>1</v>
      </c>
      <c r="I251" s="589">
        <v>1518.2428571428572</v>
      </c>
      <c r="J251" s="589"/>
      <c r="K251" s="589"/>
      <c r="L251" s="589"/>
      <c r="M251" s="589"/>
      <c r="N251" s="589"/>
      <c r="O251" s="589"/>
      <c r="P251" s="577"/>
      <c r="Q251" s="590"/>
    </row>
    <row r="252" spans="1:17" ht="14.4" customHeight="1" x14ac:dyDescent="0.3">
      <c r="A252" s="571" t="s">
        <v>485</v>
      </c>
      <c r="B252" s="572" t="s">
        <v>2382</v>
      </c>
      <c r="C252" s="572" t="s">
        <v>2133</v>
      </c>
      <c r="D252" s="572" t="s">
        <v>2148</v>
      </c>
      <c r="E252" s="572" t="s">
        <v>621</v>
      </c>
      <c r="F252" s="589">
        <v>2</v>
      </c>
      <c r="G252" s="589">
        <v>276.2</v>
      </c>
      <c r="H252" s="589">
        <v>1</v>
      </c>
      <c r="I252" s="589">
        <v>138.1</v>
      </c>
      <c r="J252" s="589"/>
      <c r="K252" s="589"/>
      <c r="L252" s="589"/>
      <c r="M252" s="589"/>
      <c r="N252" s="589"/>
      <c r="O252" s="589"/>
      <c r="P252" s="577"/>
      <c r="Q252" s="590"/>
    </row>
    <row r="253" spans="1:17" ht="14.4" customHeight="1" x14ac:dyDescent="0.3">
      <c r="A253" s="571" t="s">
        <v>485</v>
      </c>
      <c r="B253" s="572" t="s">
        <v>2382</v>
      </c>
      <c r="C253" s="572" t="s">
        <v>2500</v>
      </c>
      <c r="D253" s="572" t="s">
        <v>2501</v>
      </c>
      <c r="E253" s="572" t="s">
        <v>2123</v>
      </c>
      <c r="F253" s="589">
        <v>6</v>
      </c>
      <c r="G253" s="589">
        <v>10692.960000000001</v>
      </c>
      <c r="H253" s="589">
        <v>1</v>
      </c>
      <c r="I253" s="589">
        <v>1782.16</v>
      </c>
      <c r="J253" s="589"/>
      <c r="K253" s="589"/>
      <c r="L253" s="589"/>
      <c r="M253" s="589"/>
      <c r="N253" s="589"/>
      <c r="O253" s="589"/>
      <c r="P253" s="577"/>
      <c r="Q253" s="590"/>
    </row>
    <row r="254" spans="1:17" ht="14.4" customHeight="1" x14ac:dyDescent="0.3">
      <c r="A254" s="571" t="s">
        <v>485</v>
      </c>
      <c r="B254" s="572" t="s">
        <v>2382</v>
      </c>
      <c r="C254" s="572" t="s">
        <v>2500</v>
      </c>
      <c r="D254" s="572" t="s">
        <v>2502</v>
      </c>
      <c r="E254" s="572" t="s">
        <v>2123</v>
      </c>
      <c r="F254" s="589">
        <v>2</v>
      </c>
      <c r="G254" s="589">
        <v>15445.5</v>
      </c>
      <c r="H254" s="589">
        <v>1</v>
      </c>
      <c r="I254" s="589">
        <v>7722.75</v>
      </c>
      <c r="J254" s="589"/>
      <c r="K254" s="589"/>
      <c r="L254" s="589"/>
      <c r="M254" s="589"/>
      <c r="N254" s="589"/>
      <c r="O254" s="589"/>
      <c r="P254" s="577"/>
      <c r="Q254" s="590"/>
    </row>
    <row r="255" spans="1:17" ht="14.4" customHeight="1" x14ac:dyDescent="0.3">
      <c r="A255" s="571" t="s">
        <v>485</v>
      </c>
      <c r="B255" s="572" t="s">
        <v>2382</v>
      </c>
      <c r="C255" s="572" t="s">
        <v>2500</v>
      </c>
      <c r="D255" s="572" t="s">
        <v>2503</v>
      </c>
      <c r="E255" s="572" t="s">
        <v>2123</v>
      </c>
      <c r="F255" s="589">
        <v>1</v>
      </c>
      <c r="G255" s="589">
        <v>9039.01</v>
      </c>
      <c r="H255" s="589">
        <v>1</v>
      </c>
      <c r="I255" s="589">
        <v>9039.01</v>
      </c>
      <c r="J255" s="589"/>
      <c r="K255" s="589"/>
      <c r="L255" s="589"/>
      <c r="M255" s="589"/>
      <c r="N255" s="589"/>
      <c r="O255" s="589"/>
      <c r="P255" s="577"/>
      <c r="Q255" s="590"/>
    </row>
    <row r="256" spans="1:17" ht="14.4" customHeight="1" x14ac:dyDescent="0.3">
      <c r="A256" s="571" t="s">
        <v>485</v>
      </c>
      <c r="B256" s="572" t="s">
        <v>2382</v>
      </c>
      <c r="C256" s="572" t="s">
        <v>2500</v>
      </c>
      <c r="D256" s="572" t="s">
        <v>2504</v>
      </c>
      <c r="E256" s="572" t="s">
        <v>2123</v>
      </c>
      <c r="F256" s="589">
        <v>9</v>
      </c>
      <c r="G256" s="589">
        <v>7795.8600000000006</v>
      </c>
      <c r="H256" s="589">
        <v>1</v>
      </c>
      <c r="I256" s="589">
        <v>866.20666666666671</v>
      </c>
      <c r="J256" s="589"/>
      <c r="K256" s="589"/>
      <c r="L256" s="589"/>
      <c r="M256" s="589"/>
      <c r="N256" s="589"/>
      <c r="O256" s="589"/>
      <c r="P256" s="577"/>
      <c r="Q256" s="590"/>
    </row>
    <row r="257" spans="1:17" ht="14.4" customHeight="1" x14ac:dyDescent="0.3">
      <c r="A257" s="571" t="s">
        <v>485</v>
      </c>
      <c r="B257" s="572" t="s">
        <v>2382</v>
      </c>
      <c r="C257" s="572" t="s">
        <v>2155</v>
      </c>
      <c r="D257" s="572" t="s">
        <v>2505</v>
      </c>
      <c r="E257" s="572" t="s">
        <v>2506</v>
      </c>
      <c r="F257" s="589">
        <v>0.7</v>
      </c>
      <c r="G257" s="589">
        <v>230.98</v>
      </c>
      <c r="H257" s="589">
        <v>1</v>
      </c>
      <c r="I257" s="589">
        <v>329.97142857142859</v>
      </c>
      <c r="J257" s="589"/>
      <c r="K257" s="589"/>
      <c r="L257" s="589"/>
      <c r="M257" s="589"/>
      <c r="N257" s="589"/>
      <c r="O257" s="589"/>
      <c r="P257" s="577"/>
      <c r="Q257" s="590"/>
    </row>
    <row r="258" spans="1:17" ht="14.4" customHeight="1" x14ac:dyDescent="0.3">
      <c r="A258" s="571" t="s">
        <v>485</v>
      </c>
      <c r="B258" s="572" t="s">
        <v>2382</v>
      </c>
      <c r="C258" s="572" t="s">
        <v>2155</v>
      </c>
      <c r="D258" s="572" t="s">
        <v>2507</v>
      </c>
      <c r="E258" s="572" t="s">
        <v>2508</v>
      </c>
      <c r="F258" s="589">
        <v>0.1</v>
      </c>
      <c r="G258" s="589">
        <v>368.05</v>
      </c>
      <c r="H258" s="589">
        <v>1</v>
      </c>
      <c r="I258" s="589">
        <v>3680.5</v>
      </c>
      <c r="J258" s="589"/>
      <c r="K258" s="589"/>
      <c r="L258" s="589"/>
      <c r="M258" s="589"/>
      <c r="N258" s="589"/>
      <c r="O258" s="589"/>
      <c r="P258" s="577"/>
      <c r="Q258" s="590"/>
    </row>
    <row r="259" spans="1:17" ht="14.4" customHeight="1" x14ac:dyDescent="0.3">
      <c r="A259" s="571" t="s">
        <v>485</v>
      </c>
      <c r="B259" s="572" t="s">
        <v>2382</v>
      </c>
      <c r="C259" s="572" t="s">
        <v>2155</v>
      </c>
      <c r="D259" s="572" t="s">
        <v>2509</v>
      </c>
      <c r="E259" s="572" t="s">
        <v>2510</v>
      </c>
      <c r="F259" s="589">
        <v>1</v>
      </c>
      <c r="G259" s="589">
        <v>2625</v>
      </c>
      <c r="H259" s="589">
        <v>1</v>
      </c>
      <c r="I259" s="589">
        <v>2625</v>
      </c>
      <c r="J259" s="589"/>
      <c r="K259" s="589"/>
      <c r="L259" s="589"/>
      <c r="M259" s="589"/>
      <c r="N259" s="589"/>
      <c r="O259" s="589"/>
      <c r="P259" s="577"/>
      <c r="Q259" s="590"/>
    </row>
    <row r="260" spans="1:17" ht="14.4" customHeight="1" x14ac:dyDescent="0.3">
      <c r="A260" s="571" t="s">
        <v>485</v>
      </c>
      <c r="B260" s="572" t="s">
        <v>2382</v>
      </c>
      <c r="C260" s="572" t="s">
        <v>2155</v>
      </c>
      <c r="D260" s="572" t="s">
        <v>2511</v>
      </c>
      <c r="E260" s="572" t="s">
        <v>2512</v>
      </c>
      <c r="F260" s="589">
        <v>1</v>
      </c>
      <c r="G260" s="589">
        <v>2625</v>
      </c>
      <c r="H260" s="589">
        <v>1</v>
      </c>
      <c r="I260" s="589">
        <v>2625</v>
      </c>
      <c r="J260" s="589"/>
      <c r="K260" s="589"/>
      <c r="L260" s="589"/>
      <c r="M260" s="589"/>
      <c r="N260" s="589"/>
      <c r="O260" s="589"/>
      <c r="P260" s="577"/>
      <c r="Q260" s="590"/>
    </row>
    <row r="261" spans="1:17" ht="14.4" customHeight="1" x14ac:dyDescent="0.3">
      <c r="A261" s="571" t="s">
        <v>485</v>
      </c>
      <c r="B261" s="572" t="s">
        <v>2382</v>
      </c>
      <c r="C261" s="572" t="s">
        <v>2155</v>
      </c>
      <c r="D261" s="572" t="s">
        <v>2513</v>
      </c>
      <c r="E261" s="572" t="s">
        <v>2514</v>
      </c>
      <c r="F261" s="589">
        <v>2</v>
      </c>
      <c r="G261" s="589">
        <v>1578.58</v>
      </c>
      <c r="H261" s="589">
        <v>1</v>
      </c>
      <c r="I261" s="589">
        <v>789.29</v>
      </c>
      <c r="J261" s="589"/>
      <c r="K261" s="589"/>
      <c r="L261" s="589"/>
      <c r="M261" s="589"/>
      <c r="N261" s="589"/>
      <c r="O261" s="589"/>
      <c r="P261" s="577"/>
      <c r="Q261" s="590"/>
    </row>
    <row r="262" spans="1:17" ht="14.4" customHeight="1" x14ac:dyDescent="0.3">
      <c r="A262" s="571" t="s">
        <v>485</v>
      </c>
      <c r="B262" s="572" t="s">
        <v>2382</v>
      </c>
      <c r="C262" s="572" t="s">
        <v>2155</v>
      </c>
      <c r="D262" s="572" t="s">
        <v>2515</v>
      </c>
      <c r="E262" s="572" t="s">
        <v>2516</v>
      </c>
      <c r="F262" s="589">
        <v>0.1</v>
      </c>
      <c r="G262" s="589">
        <v>23.2</v>
      </c>
      <c r="H262" s="589">
        <v>1</v>
      </c>
      <c r="I262" s="589">
        <v>231.99999999999997</v>
      </c>
      <c r="J262" s="589"/>
      <c r="K262" s="589"/>
      <c r="L262" s="589"/>
      <c r="M262" s="589"/>
      <c r="N262" s="589"/>
      <c r="O262" s="589"/>
      <c r="P262" s="577"/>
      <c r="Q262" s="590"/>
    </row>
    <row r="263" spans="1:17" ht="14.4" customHeight="1" x14ac:dyDescent="0.3">
      <c r="A263" s="571" t="s">
        <v>485</v>
      </c>
      <c r="B263" s="572" t="s">
        <v>2382</v>
      </c>
      <c r="C263" s="572" t="s">
        <v>2155</v>
      </c>
      <c r="D263" s="572" t="s">
        <v>2517</v>
      </c>
      <c r="E263" s="572" t="s">
        <v>2518</v>
      </c>
      <c r="F263" s="589">
        <v>23</v>
      </c>
      <c r="G263" s="589">
        <v>11160.29</v>
      </c>
      <c r="H263" s="589">
        <v>1</v>
      </c>
      <c r="I263" s="589">
        <v>485.23</v>
      </c>
      <c r="J263" s="589"/>
      <c r="K263" s="589"/>
      <c r="L263" s="589"/>
      <c r="M263" s="589"/>
      <c r="N263" s="589"/>
      <c r="O263" s="589"/>
      <c r="P263" s="577"/>
      <c r="Q263" s="590"/>
    </row>
    <row r="264" spans="1:17" ht="14.4" customHeight="1" x14ac:dyDescent="0.3">
      <c r="A264" s="571" t="s">
        <v>485</v>
      </c>
      <c r="B264" s="572" t="s">
        <v>2382</v>
      </c>
      <c r="C264" s="572" t="s">
        <v>2155</v>
      </c>
      <c r="D264" s="572" t="s">
        <v>2519</v>
      </c>
      <c r="E264" s="572" t="s">
        <v>2520</v>
      </c>
      <c r="F264" s="589">
        <v>1</v>
      </c>
      <c r="G264" s="589">
        <v>7829</v>
      </c>
      <c r="H264" s="589">
        <v>1</v>
      </c>
      <c r="I264" s="589">
        <v>7829</v>
      </c>
      <c r="J264" s="589"/>
      <c r="K264" s="589"/>
      <c r="L264" s="589"/>
      <c r="M264" s="589"/>
      <c r="N264" s="589"/>
      <c r="O264" s="589"/>
      <c r="P264" s="577"/>
      <c r="Q264" s="590"/>
    </row>
    <row r="265" spans="1:17" ht="14.4" customHeight="1" x14ac:dyDescent="0.3">
      <c r="A265" s="571" t="s">
        <v>485</v>
      </c>
      <c r="B265" s="572" t="s">
        <v>2382</v>
      </c>
      <c r="C265" s="572" t="s">
        <v>2155</v>
      </c>
      <c r="D265" s="572" t="s">
        <v>2521</v>
      </c>
      <c r="E265" s="572" t="s">
        <v>2522</v>
      </c>
      <c r="F265" s="589">
        <v>3</v>
      </c>
      <c r="G265" s="589">
        <v>15303</v>
      </c>
      <c r="H265" s="589">
        <v>1</v>
      </c>
      <c r="I265" s="589">
        <v>5101</v>
      </c>
      <c r="J265" s="589"/>
      <c r="K265" s="589"/>
      <c r="L265" s="589"/>
      <c r="M265" s="589"/>
      <c r="N265" s="589"/>
      <c r="O265" s="589"/>
      <c r="P265" s="577"/>
      <c r="Q265" s="590"/>
    </row>
    <row r="266" spans="1:17" ht="14.4" customHeight="1" x14ac:dyDescent="0.3">
      <c r="A266" s="571" t="s">
        <v>485</v>
      </c>
      <c r="B266" s="572" t="s">
        <v>2382</v>
      </c>
      <c r="C266" s="572" t="s">
        <v>2155</v>
      </c>
      <c r="D266" s="572" t="s">
        <v>2523</v>
      </c>
      <c r="E266" s="572" t="s">
        <v>2522</v>
      </c>
      <c r="F266" s="589">
        <v>4</v>
      </c>
      <c r="G266" s="589">
        <v>31476</v>
      </c>
      <c r="H266" s="589">
        <v>1</v>
      </c>
      <c r="I266" s="589">
        <v>7869</v>
      </c>
      <c r="J266" s="589"/>
      <c r="K266" s="589"/>
      <c r="L266" s="589"/>
      <c r="M266" s="589"/>
      <c r="N266" s="589"/>
      <c r="O266" s="589"/>
      <c r="P266" s="577"/>
      <c r="Q266" s="590"/>
    </row>
    <row r="267" spans="1:17" ht="14.4" customHeight="1" x14ac:dyDescent="0.3">
      <c r="A267" s="571" t="s">
        <v>485</v>
      </c>
      <c r="B267" s="572" t="s">
        <v>2382</v>
      </c>
      <c r="C267" s="572" t="s">
        <v>2155</v>
      </c>
      <c r="D267" s="572" t="s">
        <v>2524</v>
      </c>
      <c r="E267" s="572" t="s">
        <v>2525</v>
      </c>
      <c r="F267" s="589">
        <v>1</v>
      </c>
      <c r="G267" s="589">
        <v>68</v>
      </c>
      <c r="H267" s="589">
        <v>1</v>
      </c>
      <c r="I267" s="589">
        <v>68</v>
      </c>
      <c r="J267" s="589"/>
      <c r="K267" s="589"/>
      <c r="L267" s="589"/>
      <c r="M267" s="589"/>
      <c r="N267" s="589"/>
      <c r="O267" s="589"/>
      <c r="P267" s="577"/>
      <c r="Q267" s="590"/>
    </row>
    <row r="268" spans="1:17" ht="14.4" customHeight="1" x14ac:dyDescent="0.3">
      <c r="A268" s="571" t="s">
        <v>485</v>
      </c>
      <c r="B268" s="572" t="s">
        <v>2382</v>
      </c>
      <c r="C268" s="572" t="s">
        <v>2155</v>
      </c>
      <c r="D268" s="572" t="s">
        <v>2526</v>
      </c>
      <c r="E268" s="572" t="s">
        <v>2527</v>
      </c>
      <c r="F268" s="589">
        <v>34</v>
      </c>
      <c r="G268" s="589">
        <v>47736</v>
      </c>
      <c r="H268" s="589">
        <v>1</v>
      </c>
      <c r="I268" s="589">
        <v>1404</v>
      </c>
      <c r="J268" s="589"/>
      <c r="K268" s="589"/>
      <c r="L268" s="589"/>
      <c r="M268" s="589"/>
      <c r="N268" s="589"/>
      <c r="O268" s="589"/>
      <c r="P268" s="577"/>
      <c r="Q268" s="590"/>
    </row>
    <row r="269" spans="1:17" ht="14.4" customHeight="1" x14ac:dyDescent="0.3">
      <c r="A269" s="571" t="s">
        <v>485</v>
      </c>
      <c r="B269" s="572" t="s">
        <v>2382</v>
      </c>
      <c r="C269" s="572" t="s">
        <v>2155</v>
      </c>
      <c r="D269" s="572" t="s">
        <v>2528</v>
      </c>
      <c r="E269" s="572" t="s">
        <v>2529</v>
      </c>
      <c r="F269" s="589">
        <v>25</v>
      </c>
      <c r="G269" s="589">
        <v>32800</v>
      </c>
      <c r="H269" s="589">
        <v>1</v>
      </c>
      <c r="I269" s="589">
        <v>1312</v>
      </c>
      <c r="J269" s="589"/>
      <c r="K269" s="589"/>
      <c r="L269" s="589"/>
      <c r="M269" s="589"/>
      <c r="N269" s="589"/>
      <c r="O269" s="589"/>
      <c r="P269" s="577"/>
      <c r="Q269" s="590"/>
    </row>
    <row r="270" spans="1:17" ht="14.4" customHeight="1" x14ac:dyDescent="0.3">
      <c r="A270" s="571" t="s">
        <v>485</v>
      </c>
      <c r="B270" s="572" t="s">
        <v>2382</v>
      </c>
      <c r="C270" s="572" t="s">
        <v>2155</v>
      </c>
      <c r="D270" s="572" t="s">
        <v>2530</v>
      </c>
      <c r="E270" s="572" t="s">
        <v>2531</v>
      </c>
      <c r="F270" s="589">
        <v>6</v>
      </c>
      <c r="G270" s="589">
        <v>1922.64</v>
      </c>
      <c r="H270" s="589">
        <v>1</v>
      </c>
      <c r="I270" s="589">
        <v>320.44</v>
      </c>
      <c r="J270" s="589"/>
      <c r="K270" s="589"/>
      <c r="L270" s="589"/>
      <c r="M270" s="589"/>
      <c r="N270" s="589"/>
      <c r="O270" s="589"/>
      <c r="P270" s="577"/>
      <c r="Q270" s="590"/>
    </row>
    <row r="271" spans="1:17" ht="14.4" customHeight="1" x14ac:dyDescent="0.3">
      <c r="A271" s="571" t="s">
        <v>485</v>
      </c>
      <c r="B271" s="572" t="s">
        <v>2382</v>
      </c>
      <c r="C271" s="572" t="s">
        <v>2155</v>
      </c>
      <c r="D271" s="572" t="s">
        <v>2165</v>
      </c>
      <c r="E271" s="572" t="s">
        <v>2166</v>
      </c>
      <c r="F271" s="589">
        <v>5</v>
      </c>
      <c r="G271" s="589">
        <v>293</v>
      </c>
      <c r="H271" s="589">
        <v>1</v>
      </c>
      <c r="I271" s="589">
        <v>58.6</v>
      </c>
      <c r="J271" s="589"/>
      <c r="K271" s="589"/>
      <c r="L271" s="589"/>
      <c r="M271" s="589"/>
      <c r="N271" s="589"/>
      <c r="O271" s="589"/>
      <c r="P271" s="577"/>
      <c r="Q271" s="590"/>
    </row>
    <row r="272" spans="1:17" ht="14.4" customHeight="1" x14ac:dyDescent="0.3">
      <c r="A272" s="571" t="s">
        <v>485</v>
      </c>
      <c r="B272" s="572" t="s">
        <v>2382</v>
      </c>
      <c r="C272" s="572" t="s">
        <v>2155</v>
      </c>
      <c r="D272" s="572" t="s">
        <v>2532</v>
      </c>
      <c r="E272" s="572" t="s">
        <v>2166</v>
      </c>
      <c r="F272" s="589">
        <v>1</v>
      </c>
      <c r="G272" s="589">
        <v>96.6</v>
      </c>
      <c r="H272" s="589">
        <v>1</v>
      </c>
      <c r="I272" s="589">
        <v>96.6</v>
      </c>
      <c r="J272" s="589"/>
      <c r="K272" s="589"/>
      <c r="L272" s="589"/>
      <c r="M272" s="589"/>
      <c r="N272" s="589"/>
      <c r="O272" s="589"/>
      <c r="P272" s="577"/>
      <c r="Q272" s="590"/>
    </row>
    <row r="273" spans="1:17" ht="14.4" customHeight="1" x14ac:dyDescent="0.3">
      <c r="A273" s="571" t="s">
        <v>485</v>
      </c>
      <c r="B273" s="572" t="s">
        <v>2382</v>
      </c>
      <c r="C273" s="572" t="s">
        <v>2155</v>
      </c>
      <c r="D273" s="572" t="s">
        <v>2158</v>
      </c>
      <c r="E273" s="572" t="s">
        <v>2123</v>
      </c>
      <c r="F273" s="589">
        <v>50</v>
      </c>
      <c r="G273" s="589">
        <v>3500</v>
      </c>
      <c r="H273" s="589">
        <v>1</v>
      </c>
      <c r="I273" s="589">
        <v>70</v>
      </c>
      <c r="J273" s="589"/>
      <c r="K273" s="589"/>
      <c r="L273" s="589"/>
      <c r="M273" s="589"/>
      <c r="N273" s="589"/>
      <c r="O273" s="589"/>
      <c r="P273" s="577"/>
      <c r="Q273" s="590"/>
    </row>
    <row r="274" spans="1:17" ht="14.4" customHeight="1" x14ac:dyDescent="0.3">
      <c r="A274" s="571" t="s">
        <v>485</v>
      </c>
      <c r="B274" s="572" t="s">
        <v>2382</v>
      </c>
      <c r="C274" s="572" t="s">
        <v>2155</v>
      </c>
      <c r="D274" s="572" t="s">
        <v>2533</v>
      </c>
      <c r="E274" s="572" t="s">
        <v>2123</v>
      </c>
      <c r="F274" s="589">
        <v>1</v>
      </c>
      <c r="G274" s="589">
        <v>75</v>
      </c>
      <c r="H274" s="589">
        <v>1</v>
      </c>
      <c r="I274" s="589">
        <v>75</v>
      </c>
      <c r="J274" s="589"/>
      <c r="K274" s="589"/>
      <c r="L274" s="589"/>
      <c r="M274" s="589"/>
      <c r="N274" s="589"/>
      <c r="O274" s="589"/>
      <c r="P274" s="577"/>
      <c r="Q274" s="590"/>
    </row>
    <row r="275" spans="1:17" ht="14.4" customHeight="1" x14ac:dyDescent="0.3">
      <c r="A275" s="571" t="s">
        <v>485</v>
      </c>
      <c r="B275" s="572" t="s">
        <v>2382</v>
      </c>
      <c r="C275" s="572" t="s">
        <v>2155</v>
      </c>
      <c r="D275" s="572" t="s">
        <v>2534</v>
      </c>
      <c r="E275" s="572" t="s">
        <v>2123</v>
      </c>
      <c r="F275" s="589">
        <v>5</v>
      </c>
      <c r="G275" s="589">
        <v>735</v>
      </c>
      <c r="H275" s="589">
        <v>1</v>
      </c>
      <c r="I275" s="589">
        <v>147</v>
      </c>
      <c r="J275" s="589"/>
      <c r="K275" s="589"/>
      <c r="L275" s="589"/>
      <c r="M275" s="589"/>
      <c r="N275" s="589"/>
      <c r="O275" s="589"/>
      <c r="P275" s="577"/>
      <c r="Q275" s="590"/>
    </row>
    <row r="276" spans="1:17" ht="14.4" customHeight="1" x14ac:dyDescent="0.3">
      <c r="A276" s="571" t="s">
        <v>485</v>
      </c>
      <c r="B276" s="572" t="s">
        <v>2382</v>
      </c>
      <c r="C276" s="572" t="s">
        <v>2155</v>
      </c>
      <c r="D276" s="572" t="s">
        <v>2535</v>
      </c>
      <c r="E276" s="572" t="s">
        <v>2123</v>
      </c>
      <c r="F276" s="589">
        <v>4</v>
      </c>
      <c r="G276" s="589">
        <v>596</v>
      </c>
      <c r="H276" s="589">
        <v>1</v>
      </c>
      <c r="I276" s="589">
        <v>149</v>
      </c>
      <c r="J276" s="589"/>
      <c r="K276" s="589"/>
      <c r="L276" s="589"/>
      <c r="M276" s="589"/>
      <c r="N276" s="589"/>
      <c r="O276" s="589"/>
      <c r="P276" s="577"/>
      <c r="Q276" s="590"/>
    </row>
    <row r="277" spans="1:17" ht="14.4" customHeight="1" x14ac:dyDescent="0.3">
      <c r="A277" s="571" t="s">
        <v>485</v>
      </c>
      <c r="B277" s="572" t="s">
        <v>2382</v>
      </c>
      <c r="C277" s="572" t="s">
        <v>2155</v>
      </c>
      <c r="D277" s="572" t="s">
        <v>2536</v>
      </c>
      <c r="E277" s="572" t="s">
        <v>2537</v>
      </c>
      <c r="F277" s="589">
        <v>1</v>
      </c>
      <c r="G277" s="589">
        <v>3517.9</v>
      </c>
      <c r="H277" s="589">
        <v>1</v>
      </c>
      <c r="I277" s="589">
        <v>3517.9</v>
      </c>
      <c r="J277" s="589"/>
      <c r="K277" s="589"/>
      <c r="L277" s="589"/>
      <c r="M277" s="589"/>
      <c r="N277" s="589"/>
      <c r="O277" s="589"/>
      <c r="P277" s="577"/>
      <c r="Q277" s="590"/>
    </row>
    <row r="278" spans="1:17" ht="14.4" customHeight="1" x14ac:dyDescent="0.3">
      <c r="A278" s="571" t="s">
        <v>485</v>
      </c>
      <c r="B278" s="572" t="s">
        <v>2382</v>
      </c>
      <c r="C278" s="572" t="s">
        <v>2155</v>
      </c>
      <c r="D278" s="572" t="s">
        <v>2538</v>
      </c>
      <c r="E278" s="572" t="s">
        <v>2539</v>
      </c>
      <c r="F278" s="589">
        <v>1</v>
      </c>
      <c r="G278" s="589">
        <v>2466</v>
      </c>
      <c r="H278" s="589">
        <v>1</v>
      </c>
      <c r="I278" s="589">
        <v>2466</v>
      </c>
      <c r="J278" s="589"/>
      <c r="K278" s="589"/>
      <c r="L278" s="589"/>
      <c r="M278" s="589"/>
      <c r="N278" s="589"/>
      <c r="O278" s="589"/>
      <c r="P278" s="577"/>
      <c r="Q278" s="590"/>
    </row>
    <row r="279" spans="1:17" ht="14.4" customHeight="1" x14ac:dyDescent="0.3">
      <c r="A279" s="571" t="s">
        <v>485</v>
      </c>
      <c r="B279" s="572" t="s">
        <v>2382</v>
      </c>
      <c r="C279" s="572" t="s">
        <v>2155</v>
      </c>
      <c r="D279" s="572" t="s">
        <v>2159</v>
      </c>
      <c r="E279" s="572" t="s">
        <v>2160</v>
      </c>
      <c r="F279" s="589">
        <v>4.3</v>
      </c>
      <c r="G279" s="589">
        <v>3147.63</v>
      </c>
      <c r="H279" s="589">
        <v>1</v>
      </c>
      <c r="I279" s="589">
        <v>732.00697674418609</v>
      </c>
      <c r="J279" s="589"/>
      <c r="K279" s="589"/>
      <c r="L279" s="589"/>
      <c r="M279" s="589"/>
      <c r="N279" s="589"/>
      <c r="O279" s="589"/>
      <c r="P279" s="577"/>
      <c r="Q279" s="590"/>
    </row>
    <row r="280" spans="1:17" ht="14.4" customHeight="1" x14ac:dyDescent="0.3">
      <c r="A280" s="571" t="s">
        <v>485</v>
      </c>
      <c r="B280" s="572" t="s">
        <v>2382</v>
      </c>
      <c r="C280" s="572" t="s">
        <v>2155</v>
      </c>
      <c r="D280" s="572" t="s">
        <v>2540</v>
      </c>
      <c r="E280" s="572" t="s">
        <v>2541</v>
      </c>
      <c r="F280" s="589">
        <v>1</v>
      </c>
      <c r="G280" s="589">
        <v>7937</v>
      </c>
      <c r="H280" s="589">
        <v>1</v>
      </c>
      <c r="I280" s="589">
        <v>7937</v>
      </c>
      <c r="J280" s="589"/>
      <c r="K280" s="589"/>
      <c r="L280" s="589"/>
      <c r="M280" s="589"/>
      <c r="N280" s="589"/>
      <c r="O280" s="589"/>
      <c r="P280" s="577"/>
      <c r="Q280" s="590"/>
    </row>
    <row r="281" spans="1:17" ht="14.4" customHeight="1" x14ac:dyDescent="0.3">
      <c r="A281" s="571" t="s">
        <v>485</v>
      </c>
      <c r="B281" s="572" t="s">
        <v>2382</v>
      </c>
      <c r="C281" s="572" t="s">
        <v>2155</v>
      </c>
      <c r="D281" s="572" t="s">
        <v>2542</v>
      </c>
      <c r="E281" s="572" t="s">
        <v>2543</v>
      </c>
      <c r="F281" s="589">
        <v>1</v>
      </c>
      <c r="G281" s="589">
        <v>9884</v>
      </c>
      <c r="H281" s="589">
        <v>1</v>
      </c>
      <c r="I281" s="589">
        <v>9884</v>
      </c>
      <c r="J281" s="589"/>
      <c r="K281" s="589"/>
      <c r="L281" s="589"/>
      <c r="M281" s="589"/>
      <c r="N281" s="589"/>
      <c r="O281" s="589"/>
      <c r="P281" s="577"/>
      <c r="Q281" s="590"/>
    </row>
    <row r="282" spans="1:17" ht="14.4" customHeight="1" x14ac:dyDescent="0.3">
      <c r="A282" s="571" t="s">
        <v>485</v>
      </c>
      <c r="B282" s="572" t="s">
        <v>2382</v>
      </c>
      <c r="C282" s="572" t="s">
        <v>2155</v>
      </c>
      <c r="D282" s="572" t="s">
        <v>2544</v>
      </c>
      <c r="E282" s="572" t="s">
        <v>2545</v>
      </c>
      <c r="F282" s="589">
        <v>1</v>
      </c>
      <c r="G282" s="589">
        <v>7990</v>
      </c>
      <c r="H282" s="589">
        <v>1</v>
      </c>
      <c r="I282" s="589">
        <v>7990</v>
      </c>
      <c r="J282" s="589"/>
      <c r="K282" s="589"/>
      <c r="L282" s="589"/>
      <c r="M282" s="589"/>
      <c r="N282" s="589"/>
      <c r="O282" s="589"/>
      <c r="P282" s="577"/>
      <c r="Q282" s="590"/>
    </row>
    <row r="283" spans="1:17" ht="14.4" customHeight="1" x14ac:dyDescent="0.3">
      <c r="A283" s="571" t="s">
        <v>485</v>
      </c>
      <c r="B283" s="572" t="s">
        <v>2382</v>
      </c>
      <c r="C283" s="572" t="s">
        <v>2155</v>
      </c>
      <c r="D283" s="572" t="s">
        <v>2546</v>
      </c>
      <c r="E283" s="572" t="s">
        <v>2545</v>
      </c>
      <c r="F283" s="589">
        <v>2</v>
      </c>
      <c r="G283" s="589">
        <v>15980</v>
      </c>
      <c r="H283" s="589">
        <v>1</v>
      </c>
      <c r="I283" s="589">
        <v>7990</v>
      </c>
      <c r="J283" s="589"/>
      <c r="K283" s="589"/>
      <c r="L283" s="589"/>
      <c r="M283" s="589"/>
      <c r="N283" s="589"/>
      <c r="O283" s="589"/>
      <c r="P283" s="577"/>
      <c r="Q283" s="590"/>
    </row>
    <row r="284" spans="1:17" ht="14.4" customHeight="1" x14ac:dyDescent="0.3">
      <c r="A284" s="571" t="s">
        <v>485</v>
      </c>
      <c r="B284" s="572" t="s">
        <v>2382</v>
      </c>
      <c r="C284" s="572" t="s">
        <v>2155</v>
      </c>
      <c r="D284" s="572" t="s">
        <v>2547</v>
      </c>
      <c r="E284" s="572" t="s">
        <v>2545</v>
      </c>
      <c r="F284" s="589">
        <v>2</v>
      </c>
      <c r="G284" s="589">
        <v>19544</v>
      </c>
      <c r="H284" s="589">
        <v>1</v>
      </c>
      <c r="I284" s="589">
        <v>9772</v>
      </c>
      <c r="J284" s="589"/>
      <c r="K284" s="589"/>
      <c r="L284" s="589"/>
      <c r="M284" s="589"/>
      <c r="N284" s="589"/>
      <c r="O284" s="589"/>
      <c r="P284" s="577"/>
      <c r="Q284" s="590"/>
    </row>
    <row r="285" spans="1:17" ht="14.4" customHeight="1" x14ac:dyDescent="0.3">
      <c r="A285" s="571" t="s">
        <v>485</v>
      </c>
      <c r="B285" s="572" t="s">
        <v>2382</v>
      </c>
      <c r="C285" s="572" t="s">
        <v>2155</v>
      </c>
      <c r="D285" s="572" t="s">
        <v>2548</v>
      </c>
      <c r="E285" s="572" t="s">
        <v>2545</v>
      </c>
      <c r="F285" s="589">
        <v>2</v>
      </c>
      <c r="G285" s="589">
        <v>19544</v>
      </c>
      <c r="H285" s="589">
        <v>1</v>
      </c>
      <c r="I285" s="589">
        <v>9772</v>
      </c>
      <c r="J285" s="589"/>
      <c r="K285" s="589"/>
      <c r="L285" s="589"/>
      <c r="M285" s="589"/>
      <c r="N285" s="589"/>
      <c r="O285" s="589"/>
      <c r="P285" s="577"/>
      <c r="Q285" s="590"/>
    </row>
    <row r="286" spans="1:17" ht="14.4" customHeight="1" x14ac:dyDescent="0.3">
      <c r="A286" s="571" t="s">
        <v>485</v>
      </c>
      <c r="B286" s="572" t="s">
        <v>2382</v>
      </c>
      <c r="C286" s="572" t="s">
        <v>2155</v>
      </c>
      <c r="D286" s="572" t="s">
        <v>2549</v>
      </c>
      <c r="E286" s="572" t="s">
        <v>2550</v>
      </c>
      <c r="F286" s="589">
        <v>1</v>
      </c>
      <c r="G286" s="589">
        <v>5309</v>
      </c>
      <c r="H286" s="589">
        <v>1</v>
      </c>
      <c r="I286" s="589">
        <v>5309</v>
      </c>
      <c r="J286" s="589"/>
      <c r="K286" s="589"/>
      <c r="L286" s="589"/>
      <c r="M286" s="589"/>
      <c r="N286" s="589"/>
      <c r="O286" s="589"/>
      <c r="P286" s="577"/>
      <c r="Q286" s="590"/>
    </row>
    <row r="287" spans="1:17" ht="14.4" customHeight="1" x14ac:dyDescent="0.3">
      <c r="A287" s="571" t="s">
        <v>485</v>
      </c>
      <c r="B287" s="572" t="s">
        <v>2382</v>
      </c>
      <c r="C287" s="572" t="s">
        <v>2155</v>
      </c>
      <c r="D287" s="572" t="s">
        <v>2551</v>
      </c>
      <c r="E287" s="572" t="s">
        <v>2552</v>
      </c>
      <c r="F287" s="589">
        <v>33</v>
      </c>
      <c r="G287" s="589">
        <v>7824.96</v>
      </c>
      <c r="H287" s="589">
        <v>1</v>
      </c>
      <c r="I287" s="589">
        <v>237.12</v>
      </c>
      <c r="J287" s="589"/>
      <c r="K287" s="589"/>
      <c r="L287" s="589"/>
      <c r="M287" s="589"/>
      <c r="N287" s="589"/>
      <c r="O287" s="589"/>
      <c r="P287" s="577"/>
      <c r="Q287" s="590"/>
    </row>
    <row r="288" spans="1:17" ht="14.4" customHeight="1" x14ac:dyDescent="0.3">
      <c r="A288" s="571" t="s">
        <v>485</v>
      </c>
      <c r="B288" s="572" t="s">
        <v>2382</v>
      </c>
      <c r="C288" s="572" t="s">
        <v>2155</v>
      </c>
      <c r="D288" s="572" t="s">
        <v>2553</v>
      </c>
      <c r="E288" s="572" t="s">
        <v>2554</v>
      </c>
      <c r="F288" s="589">
        <v>0.2</v>
      </c>
      <c r="G288" s="589">
        <v>46.22</v>
      </c>
      <c r="H288" s="589">
        <v>1</v>
      </c>
      <c r="I288" s="589">
        <v>231.1</v>
      </c>
      <c r="J288" s="589"/>
      <c r="K288" s="589"/>
      <c r="L288" s="589"/>
      <c r="M288" s="589"/>
      <c r="N288" s="589"/>
      <c r="O288" s="589"/>
      <c r="P288" s="577"/>
      <c r="Q288" s="590"/>
    </row>
    <row r="289" spans="1:17" ht="14.4" customHeight="1" x14ac:dyDescent="0.3">
      <c r="A289" s="571" t="s">
        <v>485</v>
      </c>
      <c r="B289" s="572" t="s">
        <v>2382</v>
      </c>
      <c r="C289" s="572" t="s">
        <v>2155</v>
      </c>
      <c r="D289" s="572" t="s">
        <v>2555</v>
      </c>
      <c r="E289" s="572" t="s">
        <v>2556</v>
      </c>
      <c r="F289" s="589">
        <v>1</v>
      </c>
      <c r="G289" s="589">
        <v>169.96</v>
      </c>
      <c r="H289" s="589">
        <v>1</v>
      </c>
      <c r="I289" s="589">
        <v>169.96</v>
      </c>
      <c r="J289" s="589"/>
      <c r="K289" s="589"/>
      <c r="L289" s="589"/>
      <c r="M289" s="589"/>
      <c r="N289" s="589"/>
      <c r="O289" s="589"/>
      <c r="P289" s="577"/>
      <c r="Q289" s="590"/>
    </row>
    <row r="290" spans="1:17" ht="14.4" customHeight="1" x14ac:dyDescent="0.3">
      <c r="A290" s="571" t="s">
        <v>485</v>
      </c>
      <c r="B290" s="572" t="s">
        <v>2382</v>
      </c>
      <c r="C290" s="572" t="s">
        <v>2169</v>
      </c>
      <c r="D290" s="572" t="s">
        <v>2557</v>
      </c>
      <c r="E290" s="572" t="s">
        <v>2558</v>
      </c>
      <c r="F290" s="589">
        <v>7</v>
      </c>
      <c r="G290" s="589">
        <v>1197</v>
      </c>
      <c r="H290" s="589">
        <v>1</v>
      </c>
      <c r="I290" s="589">
        <v>171</v>
      </c>
      <c r="J290" s="589"/>
      <c r="K290" s="589"/>
      <c r="L290" s="589"/>
      <c r="M290" s="589"/>
      <c r="N290" s="589"/>
      <c r="O290" s="589"/>
      <c r="P290" s="577"/>
      <c r="Q290" s="590"/>
    </row>
    <row r="291" spans="1:17" ht="14.4" customHeight="1" x14ac:dyDescent="0.3">
      <c r="A291" s="571" t="s">
        <v>485</v>
      </c>
      <c r="B291" s="572" t="s">
        <v>2382</v>
      </c>
      <c r="C291" s="572" t="s">
        <v>2169</v>
      </c>
      <c r="D291" s="572" t="s">
        <v>2463</v>
      </c>
      <c r="E291" s="572" t="s">
        <v>2464</v>
      </c>
      <c r="F291" s="589">
        <v>3</v>
      </c>
      <c r="G291" s="589">
        <v>555</v>
      </c>
      <c r="H291" s="589">
        <v>1</v>
      </c>
      <c r="I291" s="589">
        <v>185</v>
      </c>
      <c r="J291" s="589"/>
      <c r="K291" s="589"/>
      <c r="L291" s="589"/>
      <c r="M291" s="589"/>
      <c r="N291" s="589"/>
      <c r="O291" s="589"/>
      <c r="P291" s="577"/>
      <c r="Q291" s="590"/>
    </row>
    <row r="292" spans="1:17" ht="14.4" customHeight="1" x14ac:dyDescent="0.3">
      <c r="A292" s="571" t="s">
        <v>485</v>
      </c>
      <c r="B292" s="572" t="s">
        <v>2382</v>
      </c>
      <c r="C292" s="572" t="s">
        <v>2169</v>
      </c>
      <c r="D292" s="572" t="s">
        <v>2182</v>
      </c>
      <c r="E292" s="572" t="s">
        <v>2183</v>
      </c>
      <c r="F292" s="589">
        <v>6</v>
      </c>
      <c r="G292" s="589">
        <v>3822</v>
      </c>
      <c r="H292" s="589">
        <v>1</v>
      </c>
      <c r="I292" s="589">
        <v>637</v>
      </c>
      <c r="J292" s="589"/>
      <c r="K292" s="589"/>
      <c r="L292" s="589"/>
      <c r="M292" s="589"/>
      <c r="N292" s="589"/>
      <c r="O292" s="589"/>
      <c r="P292" s="577"/>
      <c r="Q292" s="590"/>
    </row>
    <row r="293" spans="1:17" ht="14.4" customHeight="1" x14ac:dyDescent="0.3">
      <c r="A293" s="571" t="s">
        <v>485</v>
      </c>
      <c r="B293" s="572" t="s">
        <v>2382</v>
      </c>
      <c r="C293" s="572" t="s">
        <v>2169</v>
      </c>
      <c r="D293" s="572" t="s">
        <v>2323</v>
      </c>
      <c r="E293" s="572" t="s">
        <v>2324</v>
      </c>
      <c r="F293" s="589">
        <v>2</v>
      </c>
      <c r="G293" s="589">
        <v>1166</v>
      </c>
      <c r="H293" s="589">
        <v>1</v>
      </c>
      <c r="I293" s="589">
        <v>583</v>
      </c>
      <c r="J293" s="589"/>
      <c r="K293" s="589"/>
      <c r="L293" s="589"/>
      <c r="M293" s="589"/>
      <c r="N293" s="589"/>
      <c r="O293" s="589"/>
      <c r="P293" s="577"/>
      <c r="Q293" s="590"/>
    </row>
    <row r="294" spans="1:17" ht="14.4" customHeight="1" x14ac:dyDescent="0.3">
      <c r="A294" s="571" t="s">
        <v>485</v>
      </c>
      <c r="B294" s="572" t="s">
        <v>2382</v>
      </c>
      <c r="C294" s="572" t="s">
        <v>2169</v>
      </c>
      <c r="D294" s="572" t="s">
        <v>2559</v>
      </c>
      <c r="E294" s="572" t="s">
        <v>2560</v>
      </c>
      <c r="F294" s="589">
        <v>54</v>
      </c>
      <c r="G294" s="589">
        <v>159246</v>
      </c>
      <c r="H294" s="589">
        <v>1</v>
      </c>
      <c r="I294" s="589">
        <v>2949</v>
      </c>
      <c r="J294" s="589"/>
      <c r="K294" s="589"/>
      <c r="L294" s="589"/>
      <c r="M294" s="589"/>
      <c r="N294" s="589"/>
      <c r="O294" s="589"/>
      <c r="P294" s="577"/>
      <c r="Q294" s="590"/>
    </row>
    <row r="295" spans="1:17" ht="14.4" customHeight="1" x14ac:dyDescent="0.3">
      <c r="A295" s="571" t="s">
        <v>485</v>
      </c>
      <c r="B295" s="572" t="s">
        <v>2382</v>
      </c>
      <c r="C295" s="572" t="s">
        <v>2169</v>
      </c>
      <c r="D295" s="572" t="s">
        <v>2363</v>
      </c>
      <c r="E295" s="572" t="s">
        <v>2364</v>
      </c>
      <c r="F295" s="589">
        <v>1</v>
      </c>
      <c r="G295" s="589">
        <v>123</v>
      </c>
      <c r="H295" s="589">
        <v>1</v>
      </c>
      <c r="I295" s="589">
        <v>123</v>
      </c>
      <c r="J295" s="589"/>
      <c r="K295" s="589"/>
      <c r="L295" s="589"/>
      <c r="M295" s="589"/>
      <c r="N295" s="589"/>
      <c r="O295" s="589"/>
      <c r="P295" s="577"/>
      <c r="Q295" s="590"/>
    </row>
    <row r="296" spans="1:17" ht="14.4" customHeight="1" x14ac:dyDescent="0.3">
      <c r="A296" s="571" t="s">
        <v>485</v>
      </c>
      <c r="B296" s="572" t="s">
        <v>2382</v>
      </c>
      <c r="C296" s="572" t="s">
        <v>2169</v>
      </c>
      <c r="D296" s="572" t="s">
        <v>2325</v>
      </c>
      <c r="E296" s="572" t="s">
        <v>2326</v>
      </c>
      <c r="F296" s="589">
        <v>4</v>
      </c>
      <c r="G296" s="589">
        <v>592</v>
      </c>
      <c r="H296" s="589">
        <v>1</v>
      </c>
      <c r="I296" s="589">
        <v>148</v>
      </c>
      <c r="J296" s="589"/>
      <c r="K296" s="589"/>
      <c r="L296" s="589"/>
      <c r="M296" s="589"/>
      <c r="N296" s="589"/>
      <c r="O296" s="589"/>
      <c r="P296" s="577"/>
      <c r="Q296" s="590"/>
    </row>
    <row r="297" spans="1:17" ht="14.4" customHeight="1" x14ac:dyDescent="0.3">
      <c r="A297" s="571" t="s">
        <v>485</v>
      </c>
      <c r="B297" s="572" t="s">
        <v>2382</v>
      </c>
      <c r="C297" s="572" t="s">
        <v>2169</v>
      </c>
      <c r="D297" s="572" t="s">
        <v>2561</v>
      </c>
      <c r="E297" s="572" t="s">
        <v>2562</v>
      </c>
      <c r="F297" s="589">
        <v>1</v>
      </c>
      <c r="G297" s="589">
        <v>373</v>
      </c>
      <c r="H297" s="589">
        <v>1</v>
      </c>
      <c r="I297" s="589">
        <v>373</v>
      </c>
      <c r="J297" s="589"/>
      <c r="K297" s="589"/>
      <c r="L297" s="589"/>
      <c r="M297" s="589"/>
      <c r="N297" s="589"/>
      <c r="O297" s="589"/>
      <c r="P297" s="577"/>
      <c r="Q297" s="590"/>
    </row>
    <row r="298" spans="1:17" ht="14.4" customHeight="1" x14ac:dyDescent="0.3">
      <c r="A298" s="571" t="s">
        <v>485</v>
      </c>
      <c r="B298" s="572" t="s">
        <v>2382</v>
      </c>
      <c r="C298" s="572" t="s">
        <v>2169</v>
      </c>
      <c r="D298" s="572" t="s">
        <v>2563</v>
      </c>
      <c r="E298" s="572" t="s">
        <v>2564</v>
      </c>
      <c r="F298" s="589">
        <v>3</v>
      </c>
      <c r="G298" s="589">
        <v>16560</v>
      </c>
      <c r="H298" s="589">
        <v>1</v>
      </c>
      <c r="I298" s="589">
        <v>5520</v>
      </c>
      <c r="J298" s="589"/>
      <c r="K298" s="589"/>
      <c r="L298" s="589"/>
      <c r="M298" s="589"/>
      <c r="N298" s="589"/>
      <c r="O298" s="589"/>
      <c r="P298" s="577"/>
      <c r="Q298" s="590"/>
    </row>
    <row r="299" spans="1:17" ht="14.4" customHeight="1" x14ac:dyDescent="0.3">
      <c r="A299" s="571" t="s">
        <v>485</v>
      </c>
      <c r="B299" s="572" t="s">
        <v>2382</v>
      </c>
      <c r="C299" s="572" t="s">
        <v>2169</v>
      </c>
      <c r="D299" s="572" t="s">
        <v>2565</v>
      </c>
      <c r="E299" s="572" t="s">
        <v>2566</v>
      </c>
      <c r="F299" s="589">
        <v>1</v>
      </c>
      <c r="G299" s="589">
        <v>5608</v>
      </c>
      <c r="H299" s="589">
        <v>1</v>
      </c>
      <c r="I299" s="589">
        <v>5608</v>
      </c>
      <c r="J299" s="589"/>
      <c r="K299" s="589"/>
      <c r="L299" s="589"/>
      <c r="M299" s="589"/>
      <c r="N299" s="589"/>
      <c r="O299" s="589"/>
      <c r="P299" s="577"/>
      <c r="Q299" s="590"/>
    </row>
    <row r="300" spans="1:17" ht="14.4" customHeight="1" x14ac:dyDescent="0.3">
      <c r="A300" s="571" t="s">
        <v>485</v>
      </c>
      <c r="B300" s="572" t="s">
        <v>2382</v>
      </c>
      <c r="C300" s="572" t="s">
        <v>2169</v>
      </c>
      <c r="D300" s="572" t="s">
        <v>2454</v>
      </c>
      <c r="E300" s="572" t="s">
        <v>2455</v>
      </c>
      <c r="F300" s="589">
        <v>128</v>
      </c>
      <c r="G300" s="589">
        <v>21888</v>
      </c>
      <c r="H300" s="589">
        <v>1</v>
      </c>
      <c r="I300" s="589">
        <v>171</v>
      </c>
      <c r="J300" s="589"/>
      <c r="K300" s="589"/>
      <c r="L300" s="589"/>
      <c r="M300" s="589"/>
      <c r="N300" s="589"/>
      <c r="O300" s="589"/>
      <c r="P300" s="577"/>
      <c r="Q300" s="590"/>
    </row>
    <row r="301" spans="1:17" ht="14.4" customHeight="1" x14ac:dyDescent="0.3">
      <c r="A301" s="571" t="s">
        <v>485</v>
      </c>
      <c r="B301" s="572" t="s">
        <v>2382</v>
      </c>
      <c r="C301" s="572" t="s">
        <v>2169</v>
      </c>
      <c r="D301" s="572" t="s">
        <v>2188</v>
      </c>
      <c r="E301" s="572" t="s">
        <v>2189</v>
      </c>
      <c r="F301" s="589">
        <v>461</v>
      </c>
      <c r="G301" s="589">
        <v>153052</v>
      </c>
      <c r="H301" s="589">
        <v>1</v>
      </c>
      <c r="I301" s="589">
        <v>332</v>
      </c>
      <c r="J301" s="589"/>
      <c r="K301" s="589"/>
      <c r="L301" s="589"/>
      <c r="M301" s="589"/>
      <c r="N301" s="589"/>
      <c r="O301" s="589"/>
      <c r="P301" s="577"/>
      <c r="Q301" s="590"/>
    </row>
    <row r="302" spans="1:17" ht="14.4" customHeight="1" x14ac:dyDescent="0.3">
      <c r="A302" s="571" t="s">
        <v>485</v>
      </c>
      <c r="B302" s="572" t="s">
        <v>2382</v>
      </c>
      <c r="C302" s="572" t="s">
        <v>2169</v>
      </c>
      <c r="D302" s="572" t="s">
        <v>2192</v>
      </c>
      <c r="E302" s="572" t="s">
        <v>2193</v>
      </c>
      <c r="F302" s="589">
        <v>9</v>
      </c>
      <c r="G302" s="589">
        <v>4725</v>
      </c>
      <c r="H302" s="589">
        <v>1</v>
      </c>
      <c r="I302" s="589">
        <v>525</v>
      </c>
      <c r="J302" s="589"/>
      <c r="K302" s="589"/>
      <c r="L302" s="589"/>
      <c r="M302" s="589"/>
      <c r="N302" s="589"/>
      <c r="O302" s="589"/>
      <c r="P302" s="577"/>
      <c r="Q302" s="590"/>
    </row>
    <row r="303" spans="1:17" ht="14.4" customHeight="1" x14ac:dyDescent="0.3">
      <c r="A303" s="571" t="s">
        <v>485</v>
      </c>
      <c r="B303" s="572" t="s">
        <v>2382</v>
      </c>
      <c r="C303" s="572" t="s">
        <v>2169</v>
      </c>
      <c r="D303" s="572" t="s">
        <v>2194</v>
      </c>
      <c r="E303" s="572" t="s">
        <v>2195</v>
      </c>
      <c r="F303" s="589">
        <v>9</v>
      </c>
      <c r="G303" s="589">
        <v>13275</v>
      </c>
      <c r="H303" s="589">
        <v>1</v>
      </c>
      <c r="I303" s="589">
        <v>1475</v>
      </c>
      <c r="J303" s="589"/>
      <c r="K303" s="589"/>
      <c r="L303" s="589"/>
      <c r="M303" s="589"/>
      <c r="N303" s="589"/>
      <c r="O303" s="589"/>
      <c r="P303" s="577"/>
      <c r="Q303" s="590"/>
    </row>
    <row r="304" spans="1:17" ht="14.4" customHeight="1" x14ac:dyDescent="0.3">
      <c r="A304" s="571" t="s">
        <v>485</v>
      </c>
      <c r="B304" s="572" t="s">
        <v>2382</v>
      </c>
      <c r="C304" s="572" t="s">
        <v>2169</v>
      </c>
      <c r="D304" s="572" t="s">
        <v>2567</v>
      </c>
      <c r="E304" s="572" t="s">
        <v>2568</v>
      </c>
      <c r="F304" s="589">
        <v>11</v>
      </c>
      <c r="G304" s="589">
        <v>46343</v>
      </c>
      <c r="H304" s="589">
        <v>1</v>
      </c>
      <c r="I304" s="589">
        <v>4213</v>
      </c>
      <c r="J304" s="589"/>
      <c r="K304" s="589"/>
      <c r="L304" s="589"/>
      <c r="M304" s="589"/>
      <c r="N304" s="589"/>
      <c r="O304" s="589"/>
      <c r="P304" s="577"/>
      <c r="Q304" s="590"/>
    </row>
    <row r="305" spans="1:17" ht="14.4" customHeight="1" x14ac:dyDescent="0.3">
      <c r="A305" s="571" t="s">
        <v>485</v>
      </c>
      <c r="B305" s="572" t="s">
        <v>2382</v>
      </c>
      <c r="C305" s="572" t="s">
        <v>2169</v>
      </c>
      <c r="D305" s="572" t="s">
        <v>2196</v>
      </c>
      <c r="E305" s="572" t="s">
        <v>2197</v>
      </c>
      <c r="F305" s="589">
        <v>37</v>
      </c>
      <c r="G305" s="589">
        <v>17723</v>
      </c>
      <c r="H305" s="589">
        <v>1</v>
      </c>
      <c r="I305" s="589">
        <v>479</v>
      </c>
      <c r="J305" s="589"/>
      <c r="K305" s="589"/>
      <c r="L305" s="589"/>
      <c r="M305" s="589"/>
      <c r="N305" s="589"/>
      <c r="O305" s="589"/>
      <c r="P305" s="577"/>
      <c r="Q305" s="590"/>
    </row>
    <row r="306" spans="1:17" ht="14.4" customHeight="1" x14ac:dyDescent="0.3">
      <c r="A306" s="571" t="s">
        <v>485</v>
      </c>
      <c r="B306" s="572" t="s">
        <v>2382</v>
      </c>
      <c r="C306" s="572" t="s">
        <v>2169</v>
      </c>
      <c r="D306" s="572" t="s">
        <v>2422</v>
      </c>
      <c r="E306" s="572" t="s">
        <v>2423</v>
      </c>
      <c r="F306" s="589">
        <v>1</v>
      </c>
      <c r="G306" s="589">
        <v>2379</v>
      </c>
      <c r="H306" s="589">
        <v>1</v>
      </c>
      <c r="I306" s="589">
        <v>2379</v>
      </c>
      <c r="J306" s="589"/>
      <c r="K306" s="589"/>
      <c r="L306" s="589"/>
      <c r="M306" s="589"/>
      <c r="N306" s="589"/>
      <c r="O306" s="589"/>
      <c r="P306" s="577"/>
      <c r="Q306" s="590"/>
    </row>
    <row r="307" spans="1:17" ht="14.4" customHeight="1" x14ac:dyDescent="0.3">
      <c r="A307" s="571" t="s">
        <v>485</v>
      </c>
      <c r="B307" s="572" t="s">
        <v>2382</v>
      </c>
      <c r="C307" s="572" t="s">
        <v>2169</v>
      </c>
      <c r="D307" s="572" t="s">
        <v>2198</v>
      </c>
      <c r="E307" s="572" t="s">
        <v>2199</v>
      </c>
      <c r="F307" s="589">
        <v>23</v>
      </c>
      <c r="G307" s="589">
        <v>15088</v>
      </c>
      <c r="H307" s="589">
        <v>1</v>
      </c>
      <c r="I307" s="589">
        <v>656</v>
      </c>
      <c r="J307" s="589"/>
      <c r="K307" s="589"/>
      <c r="L307" s="589"/>
      <c r="M307" s="589"/>
      <c r="N307" s="589"/>
      <c r="O307" s="589"/>
      <c r="P307" s="577"/>
      <c r="Q307" s="590"/>
    </row>
    <row r="308" spans="1:17" ht="14.4" customHeight="1" x14ac:dyDescent="0.3">
      <c r="A308" s="571" t="s">
        <v>485</v>
      </c>
      <c r="B308" s="572" t="s">
        <v>2382</v>
      </c>
      <c r="C308" s="572" t="s">
        <v>2169</v>
      </c>
      <c r="D308" s="572" t="s">
        <v>2569</v>
      </c>
      <c r="E308" s="572" t="s">
        <v>2570</v>
      </c>
      <c r="F308" s="589">
        <v>47</v>
      </c>
      <c r="G308" s="589">
        <v>80370</v>
      </c>
      <c r="H308" s="589">
        <v>1</v>
      </c>
      <c r="I308" s="589">
        <v>1710</v>
      </c>
      <c r="J308" s="589"/>
      <c r="K308" s="589"/>
      <c r="L308" s="589"/>
      <c r="M308" s="589"/>
      <c r="N308" s="589"/>
      <c r="O308" s="589"/>
      <c r="P308" s="577"/>
      <c r="Q308" s="590"/>
    </row>
    <row r="309" spans="1:17" ht="14.4" customHeight="1" x14ac:dyDescent="0.3">
      <c r="A309" s="571" t="s">
        <v>485</v>
      </c>
      <c r="B309" s="572" t="s">
        <v>2382</v>
      </c>
      <c r="C309" s="572" t="s">
        <v>2169</v>
      </c>
      <c r="D309" s="572" t="s">
        <v>2571</v>
      </c>
      <c r="E309" s="572" t="s">
        <v>2572</v>
      </c>
      <c r="F309" s="589">
        <v>2</v>
      </c>
      <c r="G309" s="589">
        <v>2858</v>
      </c>
      <c r="H309" s="589">
        <v>1</v>
      </c>
      <c r="I309" s="589">
        <v>1429</v>
      </c>
      <c r="J309" s="589"/>
      <c r="K309" s="589"/>
      <c r="L309" s="589"/>
      <c r="M309" s="589"/>
      <c r="N309" s="589"/>
      <c r="O309" s="589"/>
      <c r="P309" s="577"/>
      <c r="Q309" s="590"/>
    </row>
    <row r="310" spans="1:17" ht="14.4" customHeight="1" x14ac:dyDescent="0.3">
      <c r="A310" s="571" t="s">
        <v>485</v>
      </c>
      <c r="B310" s="572" t="s">
        <v>2382</v>
      </c>
      <c r="C310" s="572" t="s">
        <v>2169</v>
      </c>
      <c r="D310" s="572" t="s">
        <v>2573</v>
      </c>
      <c r="E310" s="572" t="s">
        <v>2574</v>
      </c>
      <c r="F310" s="589">
        <v>2</v>
      </c>
      <c r="G310" s="589">
        <v>1808</v>
      </c>
      <c r="H310" s="589">
        <v>1</v>
      </c>
      <c r="I310" s="589">
        <v>904</v>
      </c>
      <c r="J310" s="589"/>
      <c r="K310" s="589"/>
      <c r="L310" s="589"/>
      <c r="M310" s="589"/>
      <c r="N310" s="589"/>
      <c r="O310" s="589"/>
      <c r="P310" s="577"/>
      <c r="Q310" s="590"/>
    </row>
    <row r="311" spans="1:17" ht="14.4" customHeight="1" x14ac:dyDescent="0.3">
      <c r="A311" s="571" t="s">
        <v>485</v>
      </c>
      <c r="B311" s="572" t="s">
        <v>2382</v>
      </c>
      <c r="C311" s="572" t="s">
        <v>2169</v>
      </c>
      <c r="D311" s="572" t="s">
        <v>2575</v>
      </c>
      <c r="E311" s="572" t="s">
        <v>2576</v>
      </c>
      <c r="F311" s="589">
        <v>7</v>
      </c>
      <c r="G311" s="589">
        <v>9436</v>
      </c>
      <c r="H311" s="589">
        <v>1</v>
      </c>
      <c r="I311" s="589">
        <v>1348</v>
      </c>
      <c r="J311" s="589"/>
      <c r="K311" s="589"/>
      <c r="L311" s="589"/>
      <c r="M311" s="589"/>
      <c r="N311" s="589"/>
      <c r="O311" s="589"/>
      <c r="P311" s="577"/>
      <c r="Q311" s="590"/>
    </row>
    <row r="312" spans="1:17" ht="14.4" customHeight="1" x14ac:dyDescent="0.3">
      <c r="A312" s="571" t="s">
        <v>485</v>
      </c>
      <c r="B312" s="572" t="s">
        <v>2382</v>
      </c>
      <c r="C312" s="572" t="s">
        <v>2169</v>
      </c>
      <c r="D312" s="572" t="s">
        <v>2200</v>
      </c>
      <c r="E312" s="572" t="s">
        <v>2201</v>
      </c>
      <c r="F312" s="589">
        <v>111</v>
      </c>
      <c r="G312" s="589">
        <v>110667</v>
      </c>
      <c r="H312" s="589">
        <v>1</v>
      </c>
      <c r="I312" s="589">
        <v>997</v>
      </c>
      <c r="J312" s="589"/>
      <c r="K312" s="589"/>
      <c r="L312" s="589"/>
      <c r="M312" s="589"/>
      <c r="N312" s="589"/>
      <c r="O312" s="589"/>
      <c r="P312" s="577"/>
      <c r="Q312" s="590"/>
    </row>
    <row r="313" spans="1:17" ht="14.4" customHeight="1" x14ac:dyDescent="0.3">
      <c r="A313" s="571" t="s">
        <v>485</v>
      </c>
      <c r="B313" s="572" t="s">
        <v>2382</v>
      </c>
      <c r="C313" s="572" t="s">
        <v>2169</v>
      </c>
      <c r="D313" s="572" t="s">
        <v>2287</v>
      </c>
      <c r="E313" s="572" t="s">
        <v>2288</v>
      </c>
      <c r="F313" s="589">
        <v>39</v>
      </c>
      <c r="G313" s="589">
        <v>77727</v>
      </c>
      <c r="H313" s="589">
        <v>1</v>
      </c>
      <c r="I313" s="589">
        <v>1993</v>
      </c>
      <c r="J313" s="589"/>
      <c r="K313" s="589"/>
      <c r="L313" s="589"/>
      <c r="M313" s="589"/>
      <c r="N313" s="589"/>
      <c r="O313" s="589"/>
      <c r="P313" s="577"/>
      <c r="Q313" s="590"/>
    </row>
    <row r="314" spans="1:17" ht="14.4" customHeight="1" x14ac:dyDescent="0.3">
      <c r="A314" s="571" t="s">
        <v>485</v>
      </c>
      <c r="B314" s="572" t="s">
        <v>2382</v>
      </c>
      <c r="C314" s="572" t="s">
        <v>2169</v>
      </c>
      <c r="D314" s="572" t="s">
        <v>2424</v>
      </c>
      <c r="E314" s="572" t="s">
        <v>2425</v>
      </c>
      <c r="F314" s="589">
        <v>7</v>
      </c>
      <c r="G314" s="589">
        <v>24297</v>
      </c>
      <c r="H314" s="589">
        <v>1</v>
      </c>
      <c r="I314" s="589">
        <v>3471</v>
      </c>
      <c r="J314" s="589"/>
      <c r="K314" s="589"/>
      <c r="L314" s="589"/>
      <c r="M314" s="589"/>
      <c r="N314" s="589"/>
      <c r="O314" s="589"/>
      <c r="P314" s="577"/>
      <c r="Q314" s="590"/>
    </row>
    <row r="315" spans="1:17" ht="14.4" customHeight="1" x14ac:dyDescent="0.3">
      <c r="A315" s="571" t="s">
        <v>485</v>
      </c>
      <c r="B315" s="572" t="s">
        <v>2382</v>
      </c>
      <c r="C315" s="572" t="s">
        <v>2169</v>
      </c>
      <c r="D315" s="572" t="s">
        <v>2577</v>
      </c>
      <c r="E315" s="572" t="s">
        <v>2578</v>
      </c>
      <c r="F315" s="589">
        <v>4</v>
      </c>
      <c r="G315" s="589">
        <v>5896</v>
      </c>
      <c r="H315" s="589">
        <v>1</v>
      </c>
      <c r="I315" s="589">
        <v>1474</v>
      </c>
      <c r="J315" s="589"/>
      <c r="K315" s="589"/>
      <c r="L315" s="589"/>
      <c r="M315" s="589"/>
      <c r="N315" s="589"/>
      <c r="O315" s="589"/>
      <c r="P315" s="577"/>
      <c r="Q315" s="590"/>
    </row>
    <row r="316" spans="1:17" ht="14.4" customHeight="1" x14ac:dyDescent="0.3">
      <c r="A316" s="571" t="s">
        <v>485</v>
      </c>
      <c r="B316" s="572" t="s">
        <v>2382</v>
      </c>
      <c r="C316" s="572" t="s">
        <v>2169</v>
      </c>
      <c r="D316" s="572" t="s">
        <v>2579</v>
      </c>
      <c r="E316" s="572" t="s">
        <v>2580</v>
      </c>
      <c r="F316" s="589">
        <v>6</v>
      </c>
      <c r="G316" s="589">
        <v>23796</v>
      </c>
      <c r="H316" s="589">
        <v>1</v>
      </c>
      <c r="I316" s="589">
        <v>3966</v>
      </c>
      <c r="J316" s="589"/>
      <c r="K316" s="589"/>
      <c r="L316" s="589"/>
      <c r="M316" s="589"/>
      <c r="N316" s="589"/>
      <c r="O316" s="589"/>
      <c r="P316" s="577"/>
      <c r="Q316" s="590"/>
    </row>
    <row r="317" spans="1:17" ht="14.4" customHeight="1" x14ac:dyDescent="0.3">
      <c r="A317" s="571" t="s">
        <v>485</v>
      </c>
      <c r="B317" s="572" t="s">
        <v>2382</v>
      </c>
      <c r="C317" s="572" t="s">
        <v>2169</v>
      </c>
      <c r="D317" s="572" t="s">
        <v>2581</v>
      </c>
      <c r="E317" s="572" t="s">
        <v>2582</v>
      </c>
      <c r="F317" s="589">
        <v>5</v>
      </c>
      <c r="G317" s="589">
        <v>101200</v>
      </c>
      <c r="H317" s="589">
        <v>1</v>
      </c>
      <c r="I317" s="589">
        <v>20240</v>
      </c>
      <c r="J317" s="589"/>
      <c r="K317" s="589"/>
      <c r="L317" s="589"/>
      <c r="M317" s="589"/>
      <c r="N317" s="589"/>
      <c r="O317" s="589"/>
      <c r="P317" s="577"/>
      <c r="Q317" s="590"/>
    </row>
    <row r="318" spans="1:17" ht="14.4" customHeight="1" x14ac:dyDescent="0.3">
      <c r="A318" s="571" t="s">
        <v>485</v>
      </c>
      <c r="B318" s="572" t="s">
        <v>2382</v>
      </c>
      <c r="C318" s="572" t="s">
        <v>2169</v>
      </c>
      <c r="D318" s="572" t="s">
        <v>2583</v>
      </c>
      <c r="E318" s="572" t="s">
        <v>2584</v>
      </c>
      <c r="F318" s="589">
        <v>1</v>
      </c>
      <c r="G318" s="589">
        <v>20033</v>
      </c>
      <c r="H318" s="589">
        <v>1</v>
      </c>
      <c r="I318" s="589">
        <v>20033</v>
      </c>
      <c r="J318" s="589"/>
      <c r="K318" s="589"/>
      <c r="L318" s="589"/>
      <c r="M318" s="589"/>
      <c r="N318" s="589"/>
      <c r="O318" s="589"/>
      <c r="P318" s="577"/>
      <c r="Q318" s="590"/>
    </row>
    <row r="319" spans="1:17" ht="14.4" customHeight="1" x14ac:dyDescent="0.3">
      <c r="A319" s="571" t="s">
        <v>485</v>
      </c>
      <c r="B319" s="572" t="s">
        <v>2382</v>
      </c>
      <c r="C319" s="572" t="s">
        <v>2169</v>
      </c>
      <c r="D319" s="572" t="s">
        <v>2202</v>
      </c>
      <c r="E319" s="572" t="s">
        <v>2203</v>
      </c>
      <c r="F319" s="589">
        <v>23</v>
      </c>
      <c r="G319" s="589">
        <v>27692</v>
      </c>
      <c r="H319" s="589">
        <v>1</v>
      </c>
      <c r="I319" s="589">
        <v>1204</v>
      </c>
      <c r="J319" s="589"/>
      <c r="K319" s="589"/>
      <c r="L319" s="589"/>
      <c r="M319" s="589"/>
      <c r="N319" s="589"/>
      <c r="O319" s="589"/>
      <c r="P319" s="577"/>
      <c r="Q319" s="590"/>
    </row>
    <row r="320" spans="1:17" ht="14.4" customHeight="1" x14ac:dyDescent="0.3">
      <c r="A320" s="571" t="s">
        <v>485</v>
      </c>
      <c r="B320" s="572" t="s">
        <v>2382</v>
      </c>
      <c r="C320" s="572" t="s">
        <v>2169</v>
      </c>
      <c r="D320" s="572" t="s">
        <v>2327</v>
      </c>
      <c r="E320" s="572" t="s">
        <v>2328</v>
      </c>
      <c r="F320" s="589">
        <v>1</v>
      </c>
      <c r="G320" s="589">
        <v>1737</v>
      </c>
      <c r="H320" s="589">
        <v>1</v>
      </c>
      <c r="I320" s="589">
        <v>1737</v>
      </c>
      <c r="J320" s="589"/>
      <c r="K320" s="589"/>
      <c r="L320" s="589"/>
      <c r="M320" s="589"/>
      <c r="N320" s="589"/>
      <c r="O320" s="589"/>
      <c r="P320" s="577"/>
      <c r="Q320" s="590"/>
    </row>
    <row r="321" spans="1:17" ht="14.4" customHeight="1" x14ac:dyDescent="0.3">
      <c r="A321" s="571" t="s">
        <v>485</v>
      </c>
      <c r="B321" s="572" t="s">
        <v>2382</v>
      </c>
      <c r="C321" s="572" t="s">
        <v>2169</v>
      </c>
      <c r="D321" s="572" t="s">
        <v>2204</v>
      </c>
      <c r="E321" s="572" t="s">
        <v>2205</v>
      </c>
      <c r="F321" s="589">
        <v>13</v>
      </c>
      <c r="G321" s="589">
        <v>12038</v>
      </c>
      <c r="H321" s="589">
        <v>1</v>
      </c>
      <c r="I321" s="589">
        <v>926</v>
      </c>
      <c r="J321" s="589"/>
      <c r="K321" s="589"/>
      <c r="L321" s="589"/>
      <c r="M321" s="589"/>
      <c r="N321" s="589"/>
      <c r="O321" s="589"/>
      <c r="P321" s="577"/>
      <c r="Q321" s="590"/>
    </row>
    <row r="322" spans="1:17" ht="14.4" customHeight="1" x14ac:dyDescent="0.3">
      <c r="A322" s="571" t="s">
        <v>485</v>
      </c>
      <c r="B322" s="572" t="s">
        <v>2382</v>
      </c>
      <c r="C322" s="572" t="s">
        <v>2169</v>
      </c>
      <c r="D322" s="572" t="s">
        <v>2355</v>
      </c>
      <c r="E322" s="572" t="s">
        <v>2356</v>
      </c>
      <c r="F322" s="589">
        <v>3</v>
      </c>
      <c r="G322" s="589">
        <v>2430</v>
      </c>
      <c r="H322" s="589">
        <v>1</v>
      </c>
      <c r="I322" s="589">
        <v>810</v>
      </c>
      <c r="J322" s="589"/>
      <c r="K322" s="589"/>
      <c r="L322" s="589"/>
      <c r="M322" s="589"/>
      <c r="N322" s="589"/>
      <c r="O322" s="589"/>
      <c r="P322" s="577"/>
      <c r="Q322" s="590"/>
    </row>
    <row r="323" spans="1:17" ht="14.4" customHeight="1" x14ac:dyDescent="0.3">
      <c r="A323" s="571" t="s">
        <v>485</v>
      </c>
      <c r="B323" s="572" t="s">
        <v>2382</v>
      </c>
      <c r="C323" s="572" t="s">
        <v>2169</v>
      </c>
      <c r="D323" s="572" t="s">
        <v>2585</v>
      </c>
      <c r="E323" s="572" t="s">
        <v>2586</v>
      </c>
      <c r="F323" s="589">
        <v>6</v>
      </c>
      <c r="G323" s="589">
        <v>4698</v>
      </c>
      <c r="H323" s="589">
        <v>1</v>
      </c>
      <c r="I323" s="589">
        <v>783</v>
      </c>
      <c r="J323" s="589"/>
      <c r="K323" s="589"/>
      <c r="L323" s="589"/>
      <c r="M323" s="589"/>
      <c r="N323" s="589"/>
      <c r="O323" s="589"/>
      <c r="P323" s="577"/>
      <c r="Q323" s="590"/>
    </row>
    <row r="324" spans="1:17" ht="14.4" customHeight="1" x14ac:dyDescent="0.3">
      <c r="A324" s="571" t="s">
        <v>485</v>
      </c>
      <c r="B324" s="572" t="s">
        <v>2382</v>
      </c>
      <c r="C324" s="572" t="s">
        <v>2169</v>
      </c>
      <c r="D324" s="572" t="s">
        <v>2587</v>
      </c>
      <c r="E324" s="572" t="s">
        <v>2588</v>
      </c>
      <c r="F324" s="589">
        <v>4</v>
      </c>
      <c r="G324" s="589">
        <v>9292</v>
      </c>
      <c r="H324" s="589">
        <v>1</v>
      </c>
      <c r="I324" s="589">
        <v>2323</v>
      </c>
      <c r="J324" s="589"/>
      <c r="K324" s="589"/>
      <c r="L324" s="589"/>
      <c r="M324" s="589"/>
      <c r="N324" s="589"/>
      <c r="O324" s="589"/>
      <c r="P324" s="577"/>
      <c r="Q324" s="590"/>
    </row>
    <row r="325" spans="1:17" ht="14.4" customHeight="1" x14ac:dyDescent="0.3">
      <c r="A325" s="571" t="s">
        <v>485</v>
      </c>
      <c r="B325" s="572" t="s">
        <v>2382</v>
      </c>
      <c r="C325" s="572" t="s">
        <v>2169</v>
      </c>
      <c r="D325" s="572" t="s">
        <v>2329</v>
      </c>
      <c r="E325" s="572" t="s">
        <v>2330</v>
      </c>
      <c r="F325" s="589">
        <v>10</v>
      </c>
      <c r="G325" s="589">
        <v>16200</v>
      </c>
      <c r="H325" s="589">
        <v>1</v>
      </c>
      <c r="I325" s="589">
        <v>1620</v>
      </c>
      <c r="J325" s="589"/>
      <c r="K325" s="589"/>
      <c r="L325" s="589"/>
      <c r="M325" s="589"/>
      <c r="N325" s="589"/>
      <c r="O325" s="589"/>
      <c r="P325" s="577"/>
      <c r="Q325" s="590"/>
    </row>
    <row r="326" spans="1:17" ht="14.4" customHeight="1" x14ac:dyDescent="0.3">
      <c r="A326" s="571" t="s">
        <v>485</v>
      </c>
      <c r="B326" s="572" t="s">
        <v>2382</v>
      </c>
      <c r="C326" s="572" t="s">
        <v>2169</v>
      </c>
      <c r="D326" s="572" t="s">
        <v>2206</v>
      </c>
      <c r="E326" s="572" t="s">
        <v>2207</v>
      </c>
      <c r="F326" s="589">
        <v>8</v>
      </c>
      <c r="G326" s="589">
        <v>10528</v>
      </c>
      <c r="H326" s="589">
        <v>1</v>
      </c>
      <c r="I326" s="589">
        <v>1316</v>
      </c>
      <c r="J326" s="589"/>
      <c r="K326" s="589"/>
      <c r="L326" s="589"/>
      <c r="M326" s="589"/>
      <c r="N326" s="589"/>
      <c r="O326" s="589"/>
      <c r="P326" s="577"/>
      <c r="Q326" s="590"/>
    </row>
    <row r="327" spans="1:17" ht="14.4" customHeight="1" x14ac:dyDescent="0.3">
      <c r="A327" s="571" t="s">
        <v>485</v>
      </c>
      <c r="B327" s="572" t="s">
        <v>2382</v>
      </c>
      <c r="C327" s="572" t="s">
        <v>2169</v>
      </c>
      <c r="D327" s="572" t="s">
        <v>2589</v>
      </c>
      <c r="E327" s="572" t="s">
        <v>2590</v>
      </c>
      <c r="F327" s="589">
        <v>1</v>
      </c>
      <c r="G327" s="589">
        <v>4201</v>
      </c>
      <c r="H327" s="589">
        <v>1</v>
      </c>
      <c r="I327" s="589">
        <v>4201</v>
      </c>
      <c r="J327" s="589"/>
      <c r="K327" s="589"/>
      <c r="L327" s="589"/>
      <c r="M327" s="589"/>
      <c r="N327" s="589"/>
      <c r="O327" s="589"/>
      <c r="P327" s="577"/>
      <c r="Q327" s="590"/>
    </row>
    <row r="328" spans="1:17" ht="14.4" customHeight="1" x14ac:dyDescent="0.3">
      <c r="A328" s="571" t="s">
        <v>485</v>
      </c>
      <c r="B328" s="572" t="s">
        <v>2382</v>
      </c>
      <c r="C328" s="572" t="s">
        <v>2169</v>
      </c>
      <c r="D328" s="572" t="s">
        <v>2331</v>
      </c>
      <c r="E328" s="572" t="s">
        <v>2332</v>
      </c>
      <c r="F328" s="589">
        <v>18</v>
      </c>
      <c r="G328" s="589">
        <v>26892</v>
      </c>
      <c r="H328" s="589">
        <v>1</v>
      </c>
      <c r="I328" s="589">
        <v>1494</v>
      </c>
      <c r="J328" s="589"/>
      <c r="K328" s="589"/>
      <c r="L328" s="589"/>
      <c r="M328" s="589"/>
      <c r="N328" s="589"/>
      <c r="O328" s="589"/>
      <c r="P328" s="577"/>
      <c r="Q328" s="590"/>
    </row>
    <row r="329" spans="1:17" ht="14.4" customHeight="1" x14ac:dyDescent="0.3">
      <c r="A329" s="571" t="s">
        <v>485</v>
      </c>
      <c r="B329" s="572" t="s">
        <v>2382</v>
      </c>
      <c r="C329" s="572" t="s">
        <v>2169</v>
      </c>
      <c r="D329" s="572" t="s">
        <v>2365</v>
      </c>
      <c r="E329" s="572" t="s">
        <v>2366</v>
      </c>
      <c r="F329" s="589">
        <v>1</v>
      </c>
      <c r="G329" s="589">
        <v>1757</v>
      </c>
      <c r="H329" s="589">
        <v>1</v>
      </c>
      <c r="I329" s="589">
        <v>1757</v>
      </c>
      <c r="J329" s="589"/>
      <c r="K329" s="589"/>
      <c r="L329" s="589"/>
      <c r="M329" s="589"/>
      <c r="N329" s="589"/>
      <c r="O329" s="589"/>
      <c r="P329" s="577"/>
      <c r="Q329" s="590"/>
    </row>
    <row r="330" spans="1:17" ht="14.4" customHeight="1" x14ac:dyDescent="0.3">
      <c r="A330" s="571" t="s">
        <v>485</v>
      </c>
      <c r="B330" s="572" t="s">
        <v>2382</v>
      </c>
      <c r="C330" s="572" t="s">
        <v>2169</v>
      </c>
      <c r="D330" s="572" t="s">
        <v>2367</v>
      </c>
      <c r="E330" s="572" t="s">
        <v>2368</v>
      </c>
      <c r="F330" s="589">
        <v>1</v>
      </c>
      <c r="G330" s="589">
        <v>1982</v>
      </c>
      <c r="H330" s="589">
        <v>1</v>
      </c>
      <c r="I330" s="589">
        <v>1982</v>
      </c>
      <c r="J330" s="589"/>
      <c r="K330" s="589"/>
      <c r="L330" s="589"/>
      <c r="M330" s="589"/>
      <c r="N330" s="589"/>
      <c r="O330" s="589"/>
      <c r="P330" s="577"/>
      <c r="Q330" s="590"/>
    </row>
    <row r="331" spans="1:17" ht="14.4" customHeight="1" x14ac:dyDescent="0.3">
      <c r="A331" s="571" t="s">
        <v>485</v>
      </c>
      <c r="B331" s="572" t="s">
        <v>2382</v>
      </c>
      <c r="C331" s="572" t="s">
        <v>2169</v>
      </c>
      <c r="D331" s="572" t="s">
        <v>2591</v>
      </c>
      <c r="E331" s="572" t="s">
        <v>2592</v>
      </c>
      <c r="F331" s="589">
        <v>12</v>
      </c>
      <c r="G331" s="589">
        <v>22836</v>
      </c>
      <c r="H331" s="589">
        <v>1</v>
      </c>
      <c r="I331" s="589">
        <v>1903</v>
      </c>
      <c r="J331" s="589"/>
      <c r="K331" s="589"/>
      <c r="L331" s="589"/>
      <c r="M331" s="589"/>
      <c r="N331" s="589"/>
      <c r="O331" s="589"/>
      <c r="P331" s="577"/>
      <c r="Q331" s="590"/>
    </row>
    <row r="332" spans="1:17" ht="14.4" customHeight="1" x14ac:dyDescent="0.3">
      <c r="A332" s="571" t="s">
        <v>485</v>
      </c>
      <c r="B332" s="572" t="s">
        <v>2382</v>
      </c>
      <c r="C332" s="572" t="s">
        <v>2169</v>
      </c>
      <c r="D332" s="572" t="s">
        <v>2593</v>
      </c>
      <c r="E332" s="572" t="s">
        <v>2594</v>
      </c>
      <c r="F332" s="589">
        <v>6</v>
      </c>
      <c r="G332" s="589">
        <v>10278</v>
      </c>
      <c r="H332" s="589">
        <v>1</v>
      </c>
      <c r="I332" s="589">
        <v>1713</v>
      </c>
      <c r="J332" s="589"/>
      <c r="K332" s="589"/>
      <c r="L332" s="589"/>
      <c r="M332" s="589"/>
      <c r="N332" s="589"/>
      <c r="O332" s="589"/>
      <c r="P332" s="577"/>
      <c r="Q332" s="590"/>
    </row>
    <row r="333" spans="1:17" ht="14.4" customHeight="1" x14ac:dyDescent="0.3">
      <c r="A333" s="571" t="s">
        <v>485</v>
      </c>
      <c r="B333" s="572" t="s">
        <v>2382</v>
      </c>
      <c r="C333" s="572" t="s">
        <v>2169</v>
      </c>
      <c r="D333" s="572" t="s">
        <v>2595</v>
      </c>
      <c r="E333" s="572" t="s">
        <v>2596</v>
      </c>
      <c r="F333" s="589">
        <v>5</v>
      </c>
      <c r="G333" s="589">
        <v>15795</v>
      </c>
      <c r="H333" s="589">
        <v>1</v>
      </c>
      <c r="I333" s="589">
        <v>3159</v>
      </c>
      <c r="J333" s="589"/>
      <c r="K333" s="589"/>
      <c r="L333" s="589"/>
      <c r="M333" s="589"/>
      <c r="N333" s="589"/>
      <c r="O333" s="589"/>
      <c r="P333" s="577"/>
      <c r="Q333" s="590"/>
    </row>
    <row r="334" spans="1:17" ht="14.4" customHeight="1" x14ac:dyDescent="0.3">
      <c r="A334" s="571" t="s">
        <v>485</v>
      </c>
      <c r="B334" s="572" t="s">
        <v>2382</v>
      </c>
      <c r="C334" s="572" t="s">
        <v>2169</v>
      </c>
      <c r="D334" s="572" t="s">
        <v>2597</v>
      </c>
      <c r="E334" s="572" t="s">
        <v>2598</v>
      </c>
      <c r="F334" s="589">
        <v>1</v>
      </c>
      <c r="G334" s="589">
        <v>1843</v>
      </c>
      <c r="H334" s="589">
        <v>1</v>
      </c>
      <c r="I334" s="589">
        <v>1843</v>
      </c>
      <c r="J334" s="589"/>
      <c r="K334" s="589"/>
      <c r="L334" s="589"/>
      <c r="M334" s="589"/>
      <c r="N334" s="589"/>
      <c r="O334" s="589"/>
      <c r="P334" s="577"/>
      <c r="Q334" s="590"/>
    </row>
    <row r="335" spans="1:17" ht="14.4" customHeight="1" x14ac:dyDescent="0.3">
      <c r="A335" s="571" t="s">
        <v>485</v>
      </c>
      <c r="B335" s="572" t="s">
        <v>2382</v>
      </c>
      <c r="C335" s="572" t="s">
        <v>2169</v>
      </c>
      <c r="D335" s="572" t="s">
        <v>2437</v>
      </c>
      <c r="E335" s="572" t="s">
        <v>2438</v>
      </c>
      <c r="F335" s="589">
        <v>9</v>
      </c>
      <c r="G335" s="589">
        <v>19233</v>
      </c>
      <c r="H335" s="589">
        <v>1</v>
      </c>
      <c r="I335" s="589">
        <v>2137</v>
      </c>
      <c r="J335" s="589"/>
      <c r="K335" s="589"/>
      <c r="L335" s="589"/>
      <c r="M335" s="589"/>
      <c r="N335" s="589"/>
      <c r="O335" s="589"/>
      <c r="P335" s="577"/>
      <c r="Q335" s="590"/>
    </row>
    <row r="336" spans="1:17" ht="14.4" customHeight="1" x14ac:dyDescent="0.3">
      <c r="A336" s="571" t="s">
        <v>485</v>
      </c>
      <c r="B336" s="572" t="s">
        <v>2382</v>
      </c>
      <c r="C336" s="572" t="s">
        <v>2169</v>
      </c>
      <c r="D336" s="572" t="s">
        <v>2208</v>
      </c>
      <c r="E336" s="572" t="s">
        <v>2209</v>
      </c>
      <c r="F336" s="589">
        <v>11</v>
      </c>
      <c r="G336" s="589">
        <v>4488</v>
      </c>
      <c r="H336" s="589">
        <v>1</v>
      </c>
      <c r="I336" s="589">
        <v>408</v>
      </c>
      <c r="J336" s="589"/>
      <c r="K336" s="589"/>
      <c r="L336" s="589"/>
      <c r="M336" s="589"/>
      <c r="N336" s="589"/>
      <c r="O336" s="589"/>
      <c r="P336" s="577"/>
      <c r="Q336" s="590"/>
    </row>
    <row r="337" spans="1:17" ht="14.4" customHeight="1" x14ac:dyDescent="0.3">
      <c r="A337" s="571" t="s">
        <v>485</v>
      </c>
      <c r="B337" s="572" t="s">
        <v>2382</v>
      </c>
      <c r="C337" s="572" t="s">
        <v>2169</v>
      </c>
      <c r="D337" s="572" t="s">
        <v>2333</v>
      </c>
      <c r="E337" s="572" t="s">
        <v>2334</v>
      </c>
      <c r="F337" s="589">
        <v>1</v>
      </c>
      <c r="G337" s="589">
        <v>634</v>
      </c>
      <c r="H337" s="589">
        <v>1</v>
      </c>
      <c r="I337" s="589">
        <v>634</v>
      </c>
      <c r="J337" s="589"/>
      <c r="K337" s="589"/>
      <c r="L337" s="589"/>
      <c r="M337" s="589"/>
      <c r="N337" s="589"/>
      <c r="O337" s="589"/>
      <c r="P337" s="577"/>
      <c r="Q337" s="590"/>
    </row>
    <row r="338" spans="1:17" ht="14.4" customHeight="1" x14ac:dyDescent="0.3">
      <c r="A338" s="571" t="s">
        <v>485</v>
      </c>
      <c r="B338" s="572" t="s">
        <v>2382</v>
      </c>
      <c r="C338" s="572" t="s">
        <v>2169</v>
      </c>
      <c r="D338" s="572" t="s">
        <v>2599</v>
      </c>
      <c r="E338" s="572" t="s">
        <v>2600</v>
      </c>
      <c r="F338" s="589">
        <v>1</v>
      </c>
      <c r="G338" s="589">
        <v>2197</v>
      </c>
      <c r="H338" s="589">
        <v>1</v>
      </c>
      <c r="I338" s="589">
        <v>2197</v>
      </c>
      <c r="J338" s="589"/>
      <c r="K338" s="589"/>
      <c r="L338" s="589"/>
      <c r="M338" s="589"/>
      <c r="N338" s="589"/>
      <c r="O338" s="589"/>
      <c r="P338" s="577"/>
      <c r="Q338" s="590"/>
    </row>
    <row r="339" spans="1:17" ht="14.4" customHeight="1" x14ac:dyDescent="0.3">
      <c r="A339" s="571" t="s">
        <v>485</v>
      </c>
      <c r="B339" s="572" t="s">
        <v>2382</v>
      </c>
      <c r="C339" s="572" t="s">
        <v>2169</v>
      </c>
      <c r="D339" s="572" t="s">
        <v>2335</v>
      </c>
      <c r="E339" s="572" t="s">
        <v>2336</v>
      </c>
      <c r="F339" s="589">
        <v>2</v>
      </c>
      <c r="G339" s="589">
        <v>4378</v>
      </c>
      <c r="H339" s="589">
        <v>1</v>
      </c>
      <c r="I339" s="589">
        <v>2189</v>
      </c>
      <c r="J339" s="589"/>
      <c r="K339" s="589"/>
      <c r="L339" s="589"/>
      <c r="M339" s="589"/>
      <c r="N339" s="589"/>
      <c r="O339" s="589"/>
      <c r="P339" s="577"/>
      <c r="Q339" s="590"/>
    </row>
    <row r="340" spans="1:17" ht="14.4" customHeight="1" x14ac:dyDescent="0.3">
      <c r="A340" s="571" t="s">
        <v>485</v>
      </c>
      <c r="B340" s="572" t="s">
        <v>2382</v>
      </c>
      <c r="C340" s="572" t="s">
        <v>2169</v>
      </c>
      <c r="D340" s="572" t="s">
        <v>2601</v>
      </c>
      <c r="E340" s="572" t="s">
        <v>2602</v>
      </c>
      <c r="F340" s="589">
        <v>5</v>
      </c>
      <c r="G340" s="589">
        <v>20065</v>
      </c>
      <c r="H340" s="589">
        <v>1</v>
      </c>
      <c r="I340" s="589">
        <v>4013</v>
      </c>
      <c r="J340" s="589"/>
      <c r="K340" s="589"/>
      <c r="L340" s="589"/>
      <c r="M340" s="589"/>
      <c r="N340" s="589"/>
      <c r="O340" s="589"/>
      <c r="P340" s="577"/>
      <c r="Q340" s="590"/>
    </row>
    <row r="341" spans="1:17" ht="14.4" customHeight="1" x14ac:dyDescent="0.3">
      <c r="A341" s="571" t="s">
        <v>485</v>
      </c>
      <c r="B341" s="572" t="s">
        <v>2382</v>
      </c>
      <c r="C341" s="572" t="s">
        <v>2169</v>
      </c>
      <c r="D341" s="572" t="s">
        <v>2380</v>
      </c>
      <c r="E341" s="572" t="s">
        <v>2381</v>
      </c>
      <c r="F341" s="589">
        <v>2</v>
      </c>
      <c r="G341" s="589">
        <v>1964</v>
      </c>
      <c r="H341" s="589">
        <v>1</v>
      </c>
      <c r="I341" s="589">
        <v>982</v>
      </c>
      <c r="J341" s="589"/>
      <c r="K341" s="589"/>
      <c r="L341" s="589"/>
      <c r="M341" s="589"/>
      <c r="N341" s="589"/>
      <c r="O341" s="589"/>
      <c r="P341" s="577"/>
      <c r="Q341" s="590"/>
    </row>
    <row r="342" spans="1:17" ht="14.4" customHeight="1" x14ac:dyDescent="0.3">
      <c r="A342" s="571" t="s">
        <v>485</v>
      </c>
      <c r="B342" s="572" t="s">
        <v>2382</v>
      </c>
      <c r="C342" s="572" t="s">
        <v>2169</v>
      </c>
      <c r="D342" s="572" t="s">
        <v>2603</v>
      </c>
      <c r="E342" s="572" t="s">
        <v>2604</v>
      </c>
      <c r="F342" s="589">
        <v>1</v>
      </c>
      <c r="G342" s="589">
        <v>2919</v>
      </c>
      <c r="H342" s="589">
        <v>1</v>
      </c>
      <c r="I342" s="589">
        <v>2919</v>
      </c>
      <c r="J342" s="589"/>
      <c r="K342" s="589"/>
      <c r="L342" s="589"/>
      <c r="M342" s="589"/>
      <c r="N342" s="589"/>
      <c r="O342" s="589"/>
      <c r="P342" s="577"/>
      <c r="Q342" s="590"/>
    </row>
    <row r="343" spans="1:17" ht="14.4" customHeight="1" x14ac:dyDescent="0.3">
      <c r="A343" s="571" t="s">
        <v>485</v>
      </c>
      <c r="B343" s="572" t="s">
        <v>2382</v>
      </c>
      <c r="C343" s="572" t="s">
        <v>2169</v>
      </c>
      <c r="D343" s="572" t="s">
        <v>2605</v>
      </c>
      <c r="E343" s="572" t="s">
        <v>2606</v>
      </c>
      <c r="F343" s="589">
        <v>1</v>
      </c>
      <c r="G343" s="589">
        <v>2134</v>
      </c>
      <c r="H343" s="589">
        <v>1</v>
      </c>
      <c r="I343" s="589">
        <v>2134</v>
      </c>
      <c r="J343" s="589"/>
      <c r="K343" s="589"/>
      <c r="L343" s="589"/>
      <c r="M343" s="589"/>
      <c r="N343" s="589"/>
      <c r="O343" s="589"/>
      <c r="P343" s="577"/>
      <c r="Q343" s="590"/>
    </row>
    <row r="344" spans="1:17" ht="14.4" customHeight="1" x14ac:dyDescent="0.3">
      <c r="A344" s="571" t="s">
        <v>485</v>
      </c>
      <c r="B344" s="572" t="s">
        <v>2382</v>
      </c>
      <c r="C344" s="572" t="s">
        <v>2169</v>
      </c>
      <c r="D344" s="572" t="s">
        <v>2212</v>
      </c>
      <c r="E344" s="572" t="s">
        <v>2213</v>
      </c>
      <c r="F344" s="589">
        <v>1</v>
      </c>
      <c r="G344" s="589">
        <v>1054</v>
      </c>
      <c r="H344" s="589">
        <v>1</v>
      </c>
      <c r="I344" s="589">
        <v>1054</v>
      </c>
      <c r="J344" s="589"/>
      <c r="K344" s="589"/>
      <c r="L344" s="589"/>
      <c r="M344" s="589"/>
      <c r="N344" s="589"/>
      <c r="O344" s="589"/>
      <c r="P344" s="577"/>
      <c r="Q344" s="590"/>
    </row>
    <row r="345" spans="1:17" ht="14.4" customHeight="1" x14ac:dyDescent="0.3">
      <c r="A345" s="571" t="s">
        <v>485</v>
      </c>
      <c r="B345" s="572" t="s">
        <v>2382</v>
      </c>
      <c r="C345" s="572" t="s">
        <v>2169</v>
      </c>
      <c r="D345" s="572" t="s">
        <v>2607</v>
      </c>
      <c r="E345" s="572" t="s">
        <v>2608</v>
      </c>
      <c r="F345" s="589">
        <v>2</v>
      </c>
      <c r="G345" s="589">
        <v>4698</v>
      </c>
      <c r="H345" s="589">
        <v>1</v>
      </c>
      <c r="I345" s="589">
        <v>2349</v>
      </c>
      <c r="J345" s="589"/>
      <c r="K345" s="589"/>
      <c r="L345" s="589"/>
      <c r="M345" s="589"/>
      <c r="N345" s="589"/>
      <c r="O345" s="589"/>
      <c r="P345" s="577"/>
      <c r="Q345" s="590"/>
    </row>
    <row r="346" spans="1:17" ht="14.4" customHeight="1" x14ac:dyDescent="0.3">
      <c r="A346" s="571" t="s">
        <v>485</v>
      </c>
      <c r="B346" s="572" t="s">
        <v>2382</v>
      </c>
      <c r="C346" s="572" t="s">
        <v>2169</v>
      </c>
      <c r="D346" s="572" t="s">
        <v>2384</v>
      </c>
      <c r="E346" s="572" t="s">
        <v>2385</v>
      </c>
      <c r="F346" s="589">
        <v>73</v>
      </c>
      <c r="G346" s="589">
        <v>16863</v>
      </c>
      <c r="H346" s="589">
        <v>1</v>
      </c>
      <c r="I346" s="589">
        <v>231</v>
      </c>
      <c r="J346" s="589"/>
      <c r="K346" s="589"/>
      <c r="L346" s="589"/>
      <c r="M346" s="589"/>
      <c r="N346" s="589"/>
      <c r="O346" s="589"/>
      <c r="P346" s="577"/>
      <c r="Q346" s="590"/>
    </row>
    <row r="347" spans="1:17" ht="14.4" customHeight="1" x14ac:dyDescent="0.3">
      <c r="A347" s="571" t="s">
        <v>485</v>
      </c>
      <c r="B347" s="572" t="s">
        <v>2382</v>
      </c>
      <c r="C347" s="572" t="s">
        <v>2169</v>
      </c>
      <c r="D347" s="572" t="s">
        <v>2609</v>
      </c>
      <c r="E347" s="572" t="s">
        <v>2610</v>
      </c>
      <c r="F347" s="589">
        <v>0</v>
      </c>
      <c r="G347" s="589">
        <v>0</v>
      </c>
      <c r="H347" s="589"/>
      <c r="I347" s="589"/>
      <c r="J347" s="589"/>
      <c r="K347" s="589"/>
      <c r="L347" s="589"/>
      <c r="M347" s="589"/>
      <c r="N347" s="589"/>
      <c r="O347" s="589"/>
      <c r="P347" s="577"/>
      <c r="Q347" s="590"/>
    </row>
    <row r="348" spans="1:17" ht="14.4" customHeight="1" x14ac:dyDescent="0.3">
      <c r="A348" s="571" t="s">
        <v>485</v>
      </c>
      <c r="B348" s="572" t="s">
        <v>2382</v>
      </c>
      <c r="C348" s="572" t="s">
        <v>2169</v>
      </c>
      <c r="D348" s="572" t="s">
        <v>2611</v>
      </c>
      <c r="E348" s="572" t="s">
        <v>2612</v>
      </c>
      <c r="F348" s="589">
        <v>96</v>
      </c>
      <c r="G348" s="589">
        <v>0</v>
      </c>
      <c r="H348" s="589"/>
      <c r="I348" s="589">
        <v>0</v>
      </c>
      <c r="J348" s="589"/>
      <c r="K348" s="589"/>
      <c r="L348" s="589"/>
      <c r="M348" s="589"/>
      <c r="N348" s="589"/>
      <c r="O348" s="589"/>
      <c r="P348" s="577"/>
      <c r="Q348" s="590"/>
    </row>
    <row r="349" spans="1:17" ht="14.4" customHeight="1" x14ac:dyDescent="0.3">
      <c r="A349" s="571" t="s">
        <v>485</v>
      </c>
      <c r="B349" s="572" t="s">
        <v>2382</v>
      </c>
      <c r="C349" s="572" t="s">
        <v>2169</v>
      </c>
      <c r="D349" s="572" t="s">
        <v>2293</v>
      </c>
      <c r="E349" s="572" t="s">
        <v>2294</v>
      </c>
      <c r="F349" s="589">
        <v>30</v>
      </c>
      <c r="G349" s="589">
        <v>0</v>
      </c>
      <c r="H349" s="589"/>
      <c r="I349" s="589">
        <v>0</v>
      </c>
      <c r="J349" s="589"/>
      <c r="K349" s="589"/>
      <c r="L349" s="589"/>
      <c r="M349" s="589"/>
      <c r="N349" s="589"/>
      <c r="O349" s="589"/>
      <c r="P349" s="577"/>
      <c r="Q349" s="590"/>
    </row>
    <row r="350" spans="1:17" ht="14.4" customHeight="1" x14ac:dyDescent="0.3">
      <c r="A350" s="571" t="s">
        <v>485</v>
      </c>
      <c r="B350" s="572" t="s">
        <v>2382</v>
      </c>
      <c r="C350" s="572" t="s">
        <v>2169</v>
      </c>
      <c r="D350" s="572" t="s">
        <v>2613</v>
      </c>
      <c r="E350" s="572" t="s">
        <v>2614</v>
      </c>
      <c r="F350" s="589">
        <v>24</v>
      </c>
      <c r="G350" s="589">
        <v>0</v>
      </c>
      <c r="H350" s="589"/>
      <c r="I350" s="589">
        <v>0</v>
      </c>
      <c r="J350" s="589"/>
      <c r="K350" s="589"/>
      <c r="L350" s="589"/>
      <c r="M350" s="589"/>
      <c r="N350" s="589"/>
      <c r="O350" s="589"/>
      <c r="P350" s="577"/>
      <c r="Q350" s="590"/>
    </row>
    <row r="351" spans="1:17" ht="14.4" customHeight="1" x14ac:dyDescent="0.3">
      <c r="A351" s="571" t="s">
        <v>485</v>
      </c>
      <c r="B351" s="572" t="s">
        <v>2382</v>
      </c>
      <c r="C351" s="572" t="s">
        <v>2169</v>
      </c>
      <c r="D351" s="572" t="s">
        <v>2214</v>
      </c>
      <c r="E351" s="572" t="s">
        <v>2215</v>
      </c>
      <c r="F351" s="589">
        <v>338</v>
      </c>
      <c r="G351" s="589">
        <v>149734</v>
      </c>
      <c r="H351" s="589">
        <v>1</v>
      </c>
      <c r="I351" s="589">
        <v>443</v>
      </c>
      <c r="J351" s="589"/>
      <c r="K351" s="589"/>
      <c r="L351" s="589"/>
      <c r="M351" s="589"/>
      <c r="N351" s="589"/>
      <c r="O351" s="589"/>
      <c r="P351" s="577"/>
      <c r="Q351" s="590"/>
    </row>
    <row r="352" spans="1:17" ht="14.4" customHeight="1" x14ac:dyDescent="0.3">
      <c r="A352" s="571" t="s">
        <v>485</v>
      </c>
      <c r="B352" s="572" t="s">
        <v>2382</v>
      </c>
      <c r="C352" s="572" t="s">
        <v>2169</v>
      </c>
      <c r="D352" s="572" t="s">
        <v>2371</v>
      </c>
      <c r="E352" s="572" t="s">
        <v>2123</v>
      </c>
      <c r="F352" s="589">
        <v>1</v>
      </c>
      <c r="G352" s="589">
        <v>0</v>
      </c>
      <c r="H352" s="589"/>
      <c r="I352" s="589">
        <v>0</v>
      </c>
      <c r="J352" s="589"/>
      <c r="K352" s="589"/>
      <c r="L352" s="589"/>
      <c r="M352" s="589"/>
      <c r="N352" s="589"/>
      <c r="O352" s="589"/>
      <c r="P352" s="577"/>
      <c r="Q352" s="590"/>
    </row>
    <row r="353" spans="1:17" ht="14.4" customHeight="1" x14ac:dyDescent="0.3">
      <c r="A353" s="571" t="s">
        <v>485</v>
      </c>
      <c r="B353" s="572" t="s">
        <v>2382</v>
      </c>
      <c r="C353" s="572" t="s">
        <v>2169</v>
      </c>
      <c r="D353" s="572" t="s">
        <v>2371</v>
      </c>
      <c r="E353" s="572" t="s">
        <v>2372</v>
      </c>
      <c r="F353" s="589">
        <v>1515</v>
      </c>
      <c r="G353" s="589">
        <v>0</v>
      </c>
      <c r="H353" s="589"/>
      <c r="I353" s="589">
        <v>0</v>
      </c>
      <c r="J353" s="589"/>
      <c r="K353" s="589"/>
      <c r="L353" s="589"/>
      <c r="M353" s="589"/>
      <c r="N353" s="589"/>
      <c r="O353" s="589"/>
      <c r="P353" s="577"/>
      <c r="Q353" s="590"/>
    </row>
    <row r="354" spans="1:17" ht="14.4" customHeight="1" x14ac:dyDescent="0.3">
      <c r="A354" s="571" t="s">
        <v>485</v>
      </c>
      <c r="B354" s="572" t="s">
        <v>2382</v>
      </c>
      <c r="C354" s="572" t="s">
        <v>2169</v>
      </c>
      <c r="D354" s="572" t="s">
        <v>2220</v>
      </c>
      <c r="E354" s="572" t="s">
        <v>2221</v>
      </c>
      <c r="F354" s="589">
        <v>174</v>
      </c>
      <c r="G354" s="589">
        <v>13050</v>
      </c>
      <c r="H354" s="589">
        <v>1</v>
      </c>
      <c r="I354" s="589">
        <v>75</v>
      </c>
      <c r="J354" s="589"/>
      <c r="K354" s="589"/>
      <c r="L354" s="589"/>
      <c r="M354" s="589"/>
      <c r="N354" s="589"/>
      <c r="O354" s="589"/>
      <c r="P354" s="577"/>
      <c r="Q354" s="590"/>
    </row>
    <row r="355" spans="1:17" ht="14.4" customHeight="1" x14ac:dyDescent="0.3">
      <c r="A355" s="571" t="s">
        <v>485</v>
      </c>
      <c r="B355" s="572" t="s">
        <v>2382</v>
      </c>
      <c r="C355" s="572" t="s">
        <v>2169</v>
      </c>
      <c r="D355" s="572" t="s">
        <v>2224</v>
      </c>
      <c r="E355" s="572" t="s">
        <v>2225</v>
      </c>
      <c r="F355" s="589">
        <v>11</v>
      </c>
      <c r="G355" s="589">
        <v>5302</v>
      </c>
      <c r="H355" s="589">
        <v>1</v>
      </c>
      <c r="I355" s="589">
        <v>482</v>
      </c>
      <c r="J355" s="589"/>
      <c r="K355" s="589"/>
      <c r="L355" s="589"/>
      <c r="M355" s="589"/>
      <c r="N355" s="589"/>
      <c r="O355" s="589"/>
      <c r="P355" s="577"/>
      <c r="Q355" s="590"/>
    </row>
    <row r="356" spans="1:17" ht="14.4" customHeight="1" x14ac:dyDescent="0.3">
      <c r="A356" s="571" t="s">
        <v>485</v>
      </c>
      <c r="B356" s="572" t="s">
        <v>2382</v>
      </c>
      <c r="C356" s="572" t="s">
        <v>2169</v>
      </c>
      <c r="D356" s="572" t="s">
        <v>2615</v>
      </c>
      <c r="E356" s="572" t="s">
        <v>2616</v>
      </c>
      <c r="F356" s="589">
        <v>1574</v>
      </c>
      <c r="G356" s="589">
        <v>1607784</v>
      </c>
      <c r="H356" s="589">
        <v>1</v>
      </c>
      <c r="I356" s="589">
        <v>1021.4637865311308</v>
      </c>
      <c r="J356" s="589"/>
      <c r="K356" s="589"/>
      <c r="L356" s="589"/>
      <c r="M356" s="589"/>
      <c r="N356" s="589"/>
      <c r="O356" s="589"/>
      <c r="P356" s="577"/>
      <c r="Q356" s="590"/>
    </row>
    <row r="357" spans="1:17" ht="14.4" customHeight="1" x14ac:dyDescent="0.3">
      <c r="A357" s="571" t="s">
        <v>485</v>
      </c>
      <c r="B357" s="572" t="s">
        <v>2382</v>
      </c>
      <c r="C357" s="572" t="s">
        <v>2169</v>
      </c>
      <c r="D357" s="572" t="s">
        <v>2617</v>
      </c>
      <c r="E357" s="572" t="s">
        <v>2618</v>
      </c>
      <c r="F357" s="589">
        <v>15</v>
      </c>
      <c r="G357" s="589">
        <v>52350</v>
      </c>
      <c r="H357" s="589">
        <v>1</v>
      </c>
      <c r="I357" s="589">
        <v>3490</v>
      </c>
      <c r="J357" s="589"/>
      <c r="K357" s="589"/>
      <c r="L357" s="589"/>
      <c r="M357" s="589"/>
      <c r="N357" s="589"/>
      <c r="O357" s="589"/>
      <c r="P357" s="577"/>
      <c r="Q357" s="590"/>
    </row>
    <row r="358" spans="1:17" ht="14.4" customHeight="1" x14ac:dyDescent="0.3">
      <c r="A358" s="571" t="s">
        <v>485</v>
      </c>
      <c r="B358" s="572" t="s">
        <v>2382</v>
      </c>
      <c r="C358" s="572" t="s">
        <v>2169</v>
      </c>
      <c r="D358" s="572" t="s">
        <v>2297</v>
      </c>
      <c r="E358" s="572" t="s">
        <v>2193</v>
      </c>
      <c r="F358" s="589">
        <v>11</v>
      </c>
      <c r="G358" s="589">
        <v>7315</v>
      </c>
      <c r="H358" s="589">
        <v>1</v>
      </c>
      <c r="I358" s="589">
        <v>665</v>
      </c>
      <c r="J358" s="589"/>
      <c r="K358" s="589"/>
      <c r="L358" s="589"/>
      <c r="M358" s="589"/>
      <c r="N358" s="589"/>
      <c r="O358" s="589"/>
      <c r="P358" s="577"/>
      <c r="Q358" s="590"/>
    </row>
    <row r="359" spans="1:17" ht="14.4" customHeight="1" x14ac:dyDescent="0.3">
      <c r="A359" s="571" t="s">
        <v>485</v>
      </c>
      <c r="B359" s="572" t="s">
        <v>2382</v>
      </c>
      <c r="C359" s="572" t="s">
        <v>2169</v>
      </c>
      <c r="D359" s="572" t="s">
        <v>2619</v>
      </c>
      <c r="E359" s="572" t="s">
        <v>2620</v>
      </c>
      <c r="F359" s="589">
        <v>2</v>
      </c>
      <c r="G359" s="589">
        <v>0</v>
      </c>
      <c r="H359" s="589"/>
      <c r="I359" s="589">
        <v>0</v>
      </c>
      <c r="J359" s="589"/>
      <c r="K359" s="589"/>
      <c r="L359" s="589"/>
      <c r="M359" s="589"/>
      <c r="N359" s="589"/>
      <c r="O359" s="589"/>
      <c r="P359" s="577"/>
      <c r="Q359" s="590"/>
    </row>
    <row r="360" spans="1:17" ht="14.4" customHeight="1" x14ac:dyDescent="0.3">
      <c r="A360" s="571" t="s">
        <v>485</v>
      </c>
      <c r="B360" s="572" t="s">
        <v>2382</v>
      </c>
      <c r="C360" s="572" t="s">
        <v>2169</v>
      </c>
      <c r="D360" s="572" t="s">
        <v>2621</v>
      </c>
      <c r="E360" s="572" t="s">
        <v>2622</v>
      </c>
      <c r="F360" s="589">
        <v>1</v>
      </c>
      <c r="G360" s="589">
        <v>23732</v>
      </c>
      <c r="H360" s="589">
        <v>1</v>
      </c>
      <c r="I360" s="589">
        <v>23732</v>
      </c>
      <c r="J360" s="589"/>
      <c r="K360" s="589"/>
      <c r="L360" s="589"/>
      <c r="M360" s="589"/>
      <c r="N360" s="589"/>
      <c r="O360" s="589"/>
      <c r="P360" s="577"/>
      <c r="Q360" s="590"/>
    </row>
    <row r="361" spans="1:17" ht="14.4" customHeight="1" x14ac:dyDescent="0.3">
      <c r="A361" s="571" t="s">
        <v>485</v>
      </c>
      <c r="B361" s="572" t="s">
        <v>2382</v>
      </c>
      <c r="C361" s="572" t="s">
        <v>2169</v>
      </c>
      <c r="D361" s="572" t="s">
        <v>2298</v>
      </c>
      <c r="E361" s="572" t="s">
        <v>2299</v>
      </c>
      <c r="F361" s="589">
        <v>9</v>
      </c>
      <c r="G361" s="589">
        <v>5076</v>
      </c>
      <c r="H361" s="589">
        <v>1</v>
      </c>
      <c r="I361" s="589">
        <v>564</v>
      </c>
      <c r="J361" s="589"/>
      <c r="K361" s="589"/>
      <c r="L361" s="589"/>
      <c r="M361" s="589"/>
      <c r="N361" s="589"/>
      <c r="O361" s="589"/>
      <c r="P361" s="577"/>
      <c r="Q361" s="590"/>
    </row>
    <row r="362" spans="1:17" ht="14.4" customHeight="1" x14ac:dyDescent="0.3">
      <c r="A362" s="571" t="s">
        <v>485</v>
      </c>
      <c r="B362" s="572" t="s">
        <v>2382</v>
      </c>
      <c r="C362" s="572" t="s">
        <v>2169</v>
      </c>
      <c r="D362" s="572" t="s">
        <v>2300</v>
      </c>
      <c r="E362" s="572" t="s">
        <v>2301</v>
      </c>
      <c r="F362" s="589">
        <v>2</v>
      </c>
      <c r="G362" s="589">
        <v>858</v>
      </c>
      <c r="H362" s="589">
        <v>1</v>
      </c>
      <c r="I362" s="589">
        <v>429</v>
      </c>
      <c r="J362" s="589"/>
      <c r="K362" s="589"/>
      <c r="L362" s="589"/>
      <c r="M362" s="589"/>
      <c r="N362" s="589"/>
      <c r="O362" s="589"/>
      <c r="P362" s="577"/>
      <c r="Q362" s="590"/>
    </row>
    <row r="363" spans="1:17" ht="14.4" customHeight="1" x14ac:dyDescent="0.3">
      <c r="A363" s="571" t="s">
        <v>485</v>
      </c>
      <c r="B363" s="572" t="s">
        <v>2382</v>
      </c>
      <c r="C363" s="572" t="s">
        <v>2169</v>
      </c>
      <c r="D363" s="572" t="s">
        <v>2234</v>
      </c>
      <c r="E363" s="572" t="s">
        <v>2235</v>
      </c>
      <c r="F363" s="589">
        <v>4</v>
      </c>
      <c r="G363" s="589">
        <v>2760</v>
      </c>
      <c r="H363" s="589">
        <v>1</v>
      </c>
      <c r="I363" s="589">
        <v>690</v>
      </c>
      <c r="J363" s="589"/>
      <c r="K363" s="589"/>
      <c r="L363" s="589"/>
      <c r="M363" s="589"/>
      <c r="N363" s="589"/>
      <c r="O363" s="589"/>
      <c r="P363" s="577"/>
      <c r="Q363" s="590"/>
    </row>
    <row r="364" spans="1:17" ht="14.4" customHeight="1" x14ac:dyDescent="0.3">
      <c r="A364" s="571" t="s">
        <v>485</v>
      </c>
      <c r="B364" s="572" t="s">
        <v>2382</v>
      </c>
      <c r="C364" s="572" t="s">
        <v>2169</v>
      </c>
      <c r="D364" s="572" t="s">
        <v>2236</v>
      </c>
      <c r="E364" s="572" t="s">
        <v>2237</v>
      </c>
      <c r="F364" s="589">
        <v>28</v>
      </c>
      <c r="G364" s="589">
        <v>29120</v>
      </c>
      <c r="H364" s="589">
        <v>1</v>
      </c>
      <c r="I364" s="589">
        <v>1040</v>
      </c>
      <c r="J364" s="589"/>
      <c r="K364" s="589"/>
      <c r="L364" s="589"/>
      <c r="M364" s="589"/>
      <c r="N364" s="589"/>
      <c r="O364" s="589"/>
      <c r="P364" s="577"/>
      <c r="Q364" s="590"/>
    </row>
    <row r="365" spans="1:17" ht="14.4" customHeight="1" x14ac:dyDescent="0.3">
      <c r="A365" s="571" t="s">
        <v>485</v>
      </c>
      <c r="B365" s="572" t="s">
        <v>2382</v>
      </c>
      <c r="C365" s="572" t="s">
        <v>2169</v>
      </c>
      <c r="D365" s="572" t="s">
        <v>2623</v>
      </c>
      <c r="E365" s="572" t="s">
        <v>2624</v>
      </c>
      <c r="F365" s="589">
        <v>26</v>
      </c>
      <c r="G365" s="589">
        <v>21892</v>
      </c>
      <c r="H365" s="589">
        <v>1</v>
      </c>
      <c r="I365" s="589">
        <v>842</v>
      </c>
      <c r="J365" s="589"/>
      <c r="K365" s="589"/>
      <c r="L365" s="589"/>
      <c r="M365" s="589"/>
      <c r="N365" s="589"/>
      <c r="O365" s="589"/>
      <c r="P365" s="577"/>
      <c r="Q365" s="590"/>
    </row>
    <row r="366" spans="1:17" ht="14.4" customHeight="1" x14ac:dyDescent="0.3">
      <c r="A366" s="571" t="s">
        <v>485</v>
      </c>
      <c r="B366" s="572" t="s">
        <v>2382</v>
      </c>
      <c r="C366" s="572" t="s">
        <v>2169</v>
      </c>
      <c r="D366" s="572" t="s">
        <v>2625</v>
      </c>
      <c r="E366" s="572" t="s">
        <v>2626</v>
      </c>
      <c r="F366" s="589">
        <v>29</v>
      </c>
      <c r="G366" s="589">
        <v>114115</v>
      </c>
      <c r="H366" s="589">
        <v>1</v>
      </c>
      <c r="I366" s="589">
        <v>3935</v>
      </c>
      <c r="J366" s="589"/>
      <c r="K366" s="589"/>
      <c r="L366" s="589"/>
      <c r="M366" s="589"/>
      <c r="N366" s="589"/>
      <c r="O366" s="589"/>
      <c r="P366" s="577"/>
      <c r="Q366" s="590"/>
    </row>
    <row r="367" spans="1:17" ht="14.4" customHeight="1" x14ac:dyDescent="0.3">
      <c r="A367" s="571" t="s">
        <v>485</v>
      </c>
      <c r="B367" s="572" t="s">
        <v>2382</v>
      </c>
      <c r="C367" s="572" t="s">
        <v>2169</v>
      </c>
      <c r="D367" s="572" t="s">
        <v>2627</v>
      </c>
      <c r="E367" s="572" t="s">
        <v>2628</v>
      </c>
      <c r="F367" s="589">
        <v>1</v>
      </c>
      <c r="G367" s="589">
        <v>3585</v>
      </c>
      <c r="H367" s="589">
        <v>1</v>
      </c>
      <c r="I367" s="589">
        <v>3585</v>
      </c>
      <c r="J367" s="589"/>
      <c r="K367" s="589"/>
      <c r="L367" s="589"/>
      <c r="M367" s="589"/>
      <c r="N367" s="589"/>
      <c r="O367" s="589"/>
      <c r="P367" s="577"/>
      <c r="Q367" s="590"/>
    </row>
    <row r="368" spans="1:17" ht="14.4" customHeight="1" x14ac:dyDescent="0.3">
      <c r="A368" s="571" t="s">
        <v>485</v>
      </c>
      <c r="B368" s="572" t="s">
        <v>2382</v>
      </c>
      <c r="C368" s="572" t="s">
        <v>2169</v>
      </c>
      <c r="D368" s="572" t="s">
        <v>2240</v>
      </c>
      <c r="E368" s="572" t="s">
        <v>2241</v>
      </c>
      <c r="F368" s="589">
        <v>36</v>
      </c>
      <c r="G368" s="589">
        <v>24516</v>
      </c>
      <c r="H368" s="589">
        <v>1</v>
      </c>
      <c r="I368" s="589">
        <v>681</v>
      </c>
      <c r="J368" s="589"/>
      <c r="K368" s="589"/>
      <c r="L368" s="589"/>
      <c r="M368" s="589"/>
      <c r="N368" s="589"/>
      <c r="O368" s="589"/>
      <c r="P368" s="577"/>
      <c r="Q368" s="590"/>
    </row>
    <row r="369" spans="1:17" ht="14.4" customHeight="1" x14ac:dyDescent="0.3">
      <c r="A369" s="571" t="s">
        <v>485</v>
      </c>
      <c r="B369" s="572" t="s">
        <v>2382</v>
      </c>
      <c r="C369" s="572" t="s">
        <v>2169</v>
      </c>
      <c r="D369" s="572" t="s">
        <v>2242</v>
      </c>
      <c r="E369" s="572" t="s">
        <v>2243</v>
      </c>
      <c r="F369" s="589">
        <v>10</v>
      </c>
      <c r="G369" s="589">
        <v>1760</v>
      </c>
      <c r="H369" s="589">
        <v>1</v>
      </c>
      <c r="I369" s="589">
        <v>176</v>
      </c>
      <c r="J369" s="589"/>
      <c r="K369" s="589"/>
      <c r="L369" s="589"/>
      <c r="M369" s="589"/>
      <c r="N369" s="589"/>
      <c r="O369" s="589"/>
      <c r="P369" s="577"/>
      <c r="Q369" s="590"/>
    </row>
    <row r="370" spans="1:17" ht="14.4" customHeight="1" x14ac:dyDescent="0.3">
      <c r="A370" s="571" t="s">
        <v>485</v>
      </c>
      <c r="B370" s="572" t="s">
        <v>2382</v>
      </c>
      <c r="C370" s="572" t="s">
        <v>2169</v>
      </c>
      <c r="D370" s="572" t="s">
        <v>2304</v>
      </c>
      <c r="E370" s="572" t="s">
        <v>2305</v>
      </c>
      <c r="F370" s="589">
        <v>1</v>
      </c>
      <c r="G370" s="589">
        <v>625</v>
      </c>
      <c r="H370" s="589">
        <v>1</v>
      </c>
      <c r="I370" s="589">
        <v>625</v>
      </c>
      <c r="J370" s="589"/>
      <c r="K370" s="589"/>
      <c r="L370" s="589"/>
      <c r="M370" s="589"/>
      <c r="N370" s="589"/>
      <c r="O370" s="589"/>
      <c r="P370" s="577"/>
      <c r="Q370" s="590"/>
    </row>
    <row r="371" spans="1:17" ht="14.4" customHeight="1" x14ac:dyDescent="0.3">
      <c r="A371" s="571" t="s">
        <v>485</v>
      </c>
      <c r="B371" s="572" t="s">
        <v>2382</v>
      </c>
      <c r="C371" s="572" t="s">
        <v>2169</v>
      </c>
      <c r="D371" s="572" t="s">
        <v>2456</v>
      </c>
      <c r="E371" s="572" t="s">
        <v>2457</v>
      </c>
      <c r="F371" s="589">
        <v>19</v>
      </c>
      <c r="G371" s="589">
        <v>28975</v>
      </c>
      <c r="H371" s="589">
        <v>1</v>
      </c>
      <c r="I371" s="589">
        <v>1525</v>
      </c>
      <c r="J371" s="589"/>
      <c r="K371" s="589"/>
      <c r="L371" s="589"/>
      <c r="M371" s="589"/>
      <c r="N371" s="589"/>
      <c r="O371" s="589"/>
      <c r="P371" s="577"/>
      <c r="Q371" s="590"/>
    </row>
    <row r="372" spans="1:17" ht="14.4" customHeight="1" x14ac:dyDescent="0.3">
      <c r="A372" s="571" t="s">
        <v>485</v>
      </c>
      <c r="B372" s="572" t="s">
        <v>2382</v>
      </c>
      <c r="C372" s="572" t="s">
        <v>2169</v>
      </c>
      <c r="D372" s="572" t="s">
        <v>2246</v>
      </c>
      <c r="E372" s="572" t="s">
        <v>2247</v>
      </c>
      <c r="F372" s="589">
        <v>41</v>
      </c>
      <c r="G372" s="589">
        <v>14309</v>
      </c>
      <c r="H372" s="589">
        <v>1</v>
      </c>
      <c r="I372" s="589">
        <v>349</v>
      </c>
      <c r="J372" s="589"/>
      <c r="K372" s="589"/>
      <c r="L372" s="589"/>
      <c r="M372" s="589"/>
      <c r="N372" s="589"/>
      <c r="O372" s="589"/>
      <c r="P372" s="577"/>
      <c r="Q372" s="590"/>
    </row>
    <row r="373" spans="1:17" ht="14.4" customHeight="1" x14ac:dyDescent="0.3">
      <c r="A373" s="571" t="s">
        <v>485</v>
      </c>
      <c r="B373" s="572" t="s">
        <v>2382</v>
      </c>
      <c r="C373" s="572" t="s">
        <v>2169</v>
      </c>
      <c r="D373" s="572" t="s">
        <v>2629</v>
      </c>
      <c r="E373" s="572" t="s">
        <v>2630</v>
      </c>
      <c r="F373" s="589">
        <v>5</v>
      </c>
      <c r="G373" s="589">
        <v>800</v>
      </c>
      <c r="H373" s="589">
        <v>1</v>
      </c>
      <c r="I373" s="589">
        <v>160</v>
      </c>
      <c r="J373" s="589"/>
      <c r="K373" s="589"/>
      <c r="L373" s="589"/>
      <c r="M373" s="589"/>
      <c r="N373" s="589"/>
      <c r="O373" s="589"/>
      <c r="P373" s="577"/>
      <c r="Q373" s="590"/>
    </row>
    <row r="374" spans="1:17" ht="14.4" customHeight="1" x14ac:dyDescent="0.3">
      <c r="A374" s="571" t="s">
        <v>485</v>
      </c>
      <c r="B374" s="572" t="s">
        <v>2382</v>
      </c>
      <c r="C374" s="572" t="s">
        <v>2169</v>
      </c>
      <c r="D374" s="572" t="s">
        <v>2631</v>
      </c>
      <c r="E374" s="572" t="s">
        <v>2632</v>
      </c>
      <c r="F374" s="589">
        <v>4</v>
      </c>
      <c r="G374" s="589">
        <v>576</v>
      </c>
      <c r="H374" s="589">
        <v>1</v>
      </c>
      <c r="I374" s="589">
        <v>144</v>
      </c>
      <c r="J374" s="589"/>
      <c r="K374" s="589"/>
      <c r="L374" s="589"/>
      <c r="M374" s="589"/>
      <c r="N374" s="589"/>
      <c r="O374" s="589"/>
      <c r="P374" s="577"/>
      <c r="Q374" s="590"/>
    </row>
    <row r="375" spans="1:17" ht="14.4" customHeight="1" x14ac:dyDescent="0.3">
      <c r="A375" s="571" t="s">
        <v>485</v>
      </c>
      <c r="B375" s="572" t="s">
        <v>2382</v>
      </c>
      <c r="C375" s="572" t="s">
        <v>2169</v>
      </c>
      <c r="D375" s="572" t="s">
        <v>2248</v>
      </c>
      <c r="E375" s="572" t="s">
        <v>2249</v>
      </c>
      <c r="F375" s="589">
        <v>32</v>
      </c>
      <c r="G375" s="589">
        <v>19872</v>
      </c>
      <c r="H375" s="589">
        <v>1</v>
      </c>
      <c r="I375" s="589">
        <v>621</v>
      </c>
      <c r="J375" s="589"/>
      <c r="K375" s="589"/>
      <c r="L375" s="589"/>
      <c r="M375" s="589"/>
      <c r="N375" s="589"/>
      <c r="O375" s="589"/>
      <c r="P375" s="577"/>
      <c r="Q375" s="590"/>
    </row>
    <row r="376" spans="1:17" ht="14.4" customHeight="1" x14ac:dyDescent="0.3">
      <c r="A376" s="571" t="s">
        <v>485</v>
      </c>
      <c r="B376" s="572" t="s">
        <v>2382</v>
      </c>
      <c r="C376" s="572" t="s">
        <v>2169</v>
      </c>
      <c r="D376" s="572" t="s">
        <v>2633</v>
      </c>
      <c r="E376" s="572" t="s">
        <v>2634</v>
      </c>
      <c r="F376" s="589">
        <v>8</v>
      </c>
      <c r="G376" s="589">
        <v>45824</v>
      </c>
      <c r="H376" s="589">
        <v>1</v>
      </c>
      <c r="I376" s="589">
        <v>5728</v>
      </c>
      <c r="J376" s="589"/>
      <c r="K376" s="589"/>
      <c r="L376" s="589"/>
      <c r="M376" s="589"/>
      <c r="N376" s="589"/>
      <c r="O376" s="589"/>
      <c r="P376" s="577"/>
      <c r="Q376" s="590"/>
    </row>
    <row r="377" spans="1:17" ht="14.4" customHeight="1" x14ac:dyDescent="0.3">
      <c r="A377" s="571" t="s">
        <v>485</v>
      </c>
      <c r="B377" s="572" t="s">
        <v>2382</v>
      </c>
      <c r="C377" s="572" t="s">
        <v>2169</v>
      </c>
      <c r="D377" s="572" t="s">
        <v>2441</v>
      </c>
      <c r="E377" s="572" t="s">
        <v>2442</v>
      </c>
      <c r="F377" s="589">
        <v>20</v>
      </c>
      <c r="G377" s="589">
        <v>52460</v>
      </c>
      <c r="H377" s="589">
        <v>1</v>
      </c>
      <c r="I377" s="589">
        <v>2623</v>
      </c>
      <c r="J377" s="589"/>
      <c r="K377" s="589"/>
      <c r="L377" s="589"/>
      <c r="M377" s="589"/>
      <c r="N377" s="589"/>
      <c r="O377" s="589"/>
      <c r="P377" s="577"/>
      <c r="Q377" s="590"/>
    </row>
    <row r="378" spans="1:17" ht="14.4" customHeight="1" x14ac:dyDescent="0.3">
      <c r="A378" s="571" t="s">
        <v>485</v>
      </c>
      <c r="B378" s="572" t="s">
        <v>2382</v>
      </c>
      <c r="C378" s="572" t="s">
        <v>2169</v>
      </c>
      <c r="D378" s="572" t="s">
        <v>2250</v>
      </c>
      <c r="E378" s="572" t="s">
        <v>2251</v>
      </c>
      <c r="F378" s="589">
        <v>36</v>
      </c>
      <c r="G378" s="589">
        <v>56412</v>
      </c>
      <c r="H378" s="589">
        <v>1</v>
      </c>
      <c r="I378" s="589">
        <v>1567</v>
      </c>
      <c r="J378" s="589"/>
      <c r="K378" s="589"/>
      <c r="L378" s="589"/>
      <c r="M378" s="589"/>
      <c r="N378" s="589"/>
      <c r="O378" s="589"/>
      <c r="P378" s="577"/>
      <c r="Q378" s="590"/>
    </row>
    <row r="379" spans="1:17" ht="14.4" customHeight="1" x14ac:dyDescent="0.3">
      <c r="A379" s="571" t="s">
        <v>485</v>
      </c>
      <c r="B379" s="572" t="s">
        <v>2382</v>
      </c>
      <c r="C379" s="572" t="s">
        <v>2169</v>
      </c>
      <c r="D379" s="572" t="s">
        <v>2635</v>
      </c>
      <c r="E379" s="572" t="s">
        <v>2636</v>
      </c>
      <c r="F379" s="589">
        <v>7</v>
      </c>
      <c r="G379" s="589">
        <v>0</v>
      </c>
      <c r="H379" s="589"/>
      <c r="I379" s="589">
        <v>0</v>
      </c>
      <c r="J379" s="589"/>
      <c r="K379" s="589"/>
      <c r="L379" s="589"/>
      <c r="M379" s="589"/>
      <c r="N379" s="589"/>
      <c r="O379" s="589"/>
      <c r="P379" s="577"/>
      <c r="Q379" s="590"/>
    </row>
    <row r="380" spans="1:17" ht="14.4" customHeight="1" x14ac:dyDescent="0.3">
      <c r="A380" s="571" t="s">
        <v>485</v>
      </c>
      <c r="B380" s="572" t="s">
        <v>2382</v>
      </c>
      <c r="C380" s="572" t="s">
        <v>2169</v>
      </c>
      <c r="D380" s="572" t="s">
        <v>2637</v>
      </c>
      <c r="E380" s="572" t="s">
        <v>2638</v>
      </c>
      <c r="F380" s="589">
        <v>2</v>
      </c>
      <c r="G380" s="589">
        <v>5938</v>
      </c>
      <c r="H380" s="589">
        <v>1</v>
      </c>
      <c r="I380" s="589">
        <v>2969</v>
      </c>
      <c r="J380" s="589"/>
      <c r="K380" s="589"/>
      <c r="L380" s="589"/>
      <c r="M380" s="589"/>
      <c r="N380" s="589"/>
      <c r="O380" s="589"/>
      <c r="P380" s="577"/>
      <c r="Q380" s="590"/>
    </row>
    <row r="381" spans="1:17" ht="14.4" customHeight="1" x14ac:dyDescent="0.3">
      <c r="A381" s="571" t="s">
        <v>485</v>
      </c>
      <c r="B381" s="572" t="s">
        <v>2382</v>
      </c>
      <c r="C381" s="572" t="s">
        <v>2169</v>
      </c>
      <c r="D381" s="572" t="s">
        <v>2256</v>
      </c>
      <c r="E381" s="572" t="s">
        <v>2257</v>
      </c>
      <c r="F381" s="589">
        <v>36</v>
      </c>
      <c r="G381" s="589">
        <v>8640</v>
      </c>
      <c r="H381" s="589">
        <v>1</v>
      </c>
      <c r="I381" s="589">
        <v>240</v>
      </c>
      <c r="J381" s="589"/>
      <c r="K381" s="589"/>
      <c r="L381" s="589"/>
      <c r="M381" s="589"/>
      <c r="N381" s="589"/>
      <c r="O381" s="589"/>
      <c r="P381" s="577"/>
      <c r="Q381" s="590"/>
    </row>
    <row r="382" spans="1:17" ht="14.4" customHeight="1" x14ac:dyDescent="0.3">
      <c r="A382" s="571" t="s">
        <v>485</v>
      </c>
      <c r="B382" s="572" t="s">
        <v>2382</v>
      </c>
      <c r="C382" s="572" t="s">
        <v>2169</v>
      </c>
      <c r="D382" s="572" t="s">
        <v>2258</v>
      </c>
      <c r="E382" s="572" t="s">
        <v>2259</v>
      </c>
      <c r="F382" s="589">
        <v>8</v>
      </c>
      <c r="G382" s="589">
        <v>27872</v>
      </c>
      <c r="H382" s="589">
        <v>1</v>
      </c>
      <c r="I382" s="589">
        <v>3484</v>
      </c>
      <c r="J382" s="589"/>
      <c r="K382" s="589"/>
      <c r="L382" s="589"/>
      <c r="M382" s="589"/>
      <c r="N382" s="589"/>
      <c r="O382" s="589"/>
      <c r="P382" s="577"/>
      <c r="Q382" s="590"/>
    </row>
    <row r="383" spans="1:17" ht="14.4" customHeight="1" x14ac:dyDescent="0.3">
      <c r="A383" s="571" t="s">
        <v>485</v>
      </c>
      <c r="B383" s="572" t="s">
        <v>2382</v>
      </c>
      <c r="C383" s="572" t="s">
        <v>2169</v>
      </c>
      <c r="D383" s="572" t="s">
        <v>2308</v>
      </c>
      <c r="E383" s="572" t="s">
        <v>2309</v>
      </c>
      <c r="F383" s="589">
        <v>51</v>
      </c>
      <c r="G383" s="589">
        <v>83997</v>
      </c>
      <c r="H383" s="589">
        <v>1</v>
      </c>
      <c r="I383" s="589">
        <v>1647</v>
      </c>
      <c r="J383" s="589"/>
      <c r="K383" s="589"/>
      <c r="L383" s="589"/>
      <c r="M383" s="589"/>
      <c r="N383" s="589"/>
      <c r="O383" s="589"/>
      <c r="P383" s="577"/>
      <c r="Q383" s="590"/>
    </row>
    <row r="384" spans="1:17" ht="14.4" customHeight="1" x14ac:dyDescent="0.3">
      <c r="A384" s="571" t="s">
        <v>485</v>
      </c>
      <c r="B384" s="572" t="s">
        <v>2382</v>
      </c>
      <c r="C384" s="572" t="s">
        <v>2169</v>
      </c>
      <c r="D384" s="572" t="s">
        <v>2318</v>
      </c>
      <c r="E384" s="572" t="s">
        <v>2319</v>
      </c>
      <c r="F384" s="589">
        <v>1</v>
      </c>
      <c r="G384" s="589">
        <v>483</v>
      </c>
      <c r="H384" s="589">
        <v>1</v>
      </c>
      <c r="I384" s="589">
        <v>483</v>
      </c>
      <c r="J384" s="589"/>
      <c r="K384" s="589"/>
      <c r="L384" s="589"/>
      <c r="M384" s="589"/>
      <c r="N384" s="589"/>
      <c r="O384" s="589"/>
      <c r="P384" s="577"/>
      <c r="Q384" s="590"/>
    </row>
    <row r="385" spans="1:17" ht="14.4" customHeight="1" x14ac:dyDescent="0.3">
      <c r="A385" s="571" t="s">
        <v>485</v>
      </c>
      <c r="B385" s="572" t="s">
        <v>2382</v>
      </c>
      <c r="C385" s="572" t="s">
        <v>2169</v>
      </c>
      <c r="D385" s="572" t="s">
        <v>2260</v>
      </c>
      <c r="E385" s="572" t="s">
        <v>2261</v>
      </c>
      <c r="F385" s="589">
        <v>11</v>
      </c>
      <c r="G385" s="589">
        <v>10516</v>
      </c>
      <c r="H385" s="589">
        <v>1</v>
      </c>
      <c r="I385" s="589">
        <v>956</v>
      </c>
      <c r="J385" s="589"/>
      <c r="K385" s="589"/>
      <c r="L385" s="589"/>
      <c r="M385" s="589"/>
      <c r="N385" s="589"/>
      <c r="O385" s="589"/>
      <c r="P385" s="577"/>
      <c r="Q385" s="590"/>
    </row>
    <row r="386" spans="1:17" ht="14.4" customHeight="1" x14ac:dyDescent="0.3">
      <c r="A386" s="571" t="s">
        <v>485</v>
      </c>
      <c r="B386" s="572" t="s">
        <v>2382</v>
      </c>
      <c r="C386" s="572" t="s">
        <v>2169</v>
      </c>
      <c r="D386" s="572" t="s">
        <v>2639</v>
      </c>
      <c r="E386" s="572" t="s">
        <v>2640</v>
      </c>
      <c r="F386" s="589">
        <v>28</v>
      </c>
      <c r="G386" s="589">
        <v>49168</v>
      </c>
      <c r="H386" s="589">
        <v>1</v>
      </c>
      <c r="I386" s="589">
        <v>1756</v>
      </c>
      <c r="J386" s="589"/>
      <c r="K386" s="589"/>
      <c r="L386" s="589"/>
      <c r="M386" s="589"/>
      <c r="N386" s="589"/>
      <c r="O386" s="589"/>
      <c r="P386" s="577"/>
      <c r="Q386" s="590"/>
    </row>
    <row r="387" spans="1:17" ht="14.4" customHeight="1" x14ac:dyDescent="0.3">
      <c r="A387" s="571" t="s">
        <v>485</v>
      </c>
      <c r="B387" s="572" t="s">
        <v>2382</v>
      </c>
      <c r="C387" s="572" t="s">
        <v>2169</v>
      </c>
      <c r="D387" s="572" t="s">
        <v>845</v>
      </c>
      <c r="E387" s="572" t="s">
        <v>2419</v>
      </c>
      <c r="F387" s="589">
        <v>3</v>
      </c>
      <c r="G387" s="589">
        <v>3549</v>
      </c>
      <c r="H387" s="589">
        <v>1</v>
      </c>
      <c r="I387" s="589">
        <v>1183</v>
      </c>
      <c r="J387" s="589"/>
      <c r="K387" s="589"/>
      <c r="L387" s="589"/>
      <c r="M387" s="589"/>
      <c r="N387" s="589"/>
      <c r="O387" s="589"/>
      <c r="P387" s="577"/>
      <c r="Q387" s="590"/>
    </row>
    <row r="388" spans="1:17" ht="14.4" customHeight="1" x14ac:dyDescent="0.3">
      <c r="A388" s="571" t="s">
        <v>485</v>
      </c>
      <c r="B388" s="572" t="s">
        <v>2382</v>
      </c>
      <c r="C388" s="572" t="s">
        <v>2169</v>
      </c>
      <c r="D388" s="572" t="s">
        <v>2641</v>
      </c>
      <c r="E388" s="572" t="s">
        <v>2642</v>
      </c>
      <c r="F388" s="589">
        <v>1</v>
      </c>
      <c r="G388" s="589">
        <v>4462</v>
      </c>
      <c r="H388" s="589">
        <v>1</v>
      </c>
      <c r="I388" s="589">
        <v>4462</v>
      </c>
      <c r="J388" s="589"/>
      <c r="K388" s="589"/>
      <c r="L388" s="589"/>
      <c r="M388" s="589"/>
      <c r="N388" s="589"/>
      <c r="O388" s="589"/>
      <c r="P388" s="577"/>
      <c r="Q388" s="590"/>
    </row>
    <row r="389" spans="1:17" ht="14.4" customHeight="1" x14ac:dyDescent="0.3">
      <c r="A389" s="571" t="s">
        <v>485</v>
      </c>
      <c r="B389" s="572" t="s">
        <v>2382</v>
      </c>
      <c r="C389" s="572" t="s">
        <v>2169</v>
      </c>
      <c r="D389" s="572" t="s">
        <v>2262</v>
      </c>
      <c r="E389" s="572" t="s">
        <v>2263</v>
      </c>
      <c r="F389" s="589">
        <v>3</v>
      </c>
      <c r="G389" s="589">
        <v>2541</v>
      </c>
      <c r="H389" s="589">
        <v>1</v>
      </c>
      <c r="I389" s="589">
        <v>847</v>
      </c>
      <c r="J389" s="589"/>
      <c r="K389" s="589"/>
      <c r="L389" s="589"/>
      <c r="M389" s="589"/>
      <c r="N389" s="589"/>
      <c r="O389" s="589"/>
      <c r="P389" s="577"/>
      <c r="Q389" s="590"/>
    </row>
    <row r="390" spans="1:17" ht="14.4" customHeight="1" x14ac:dyDescent="0.3">
      <c r="A390" s="571" t="s">
        <v>485</v>
      </c>
      <c r="B390" s="572" t="s">
        <v>2382</v>
      </c>
      <c r="C390" s="572" t="s">
        <v>2169</v>
      </c>
      <c r="D390" s="572" t="s">
        <v>2643</v>
      </c>
      <c r="E390" s="572" t="s">
        <v>2644</v>
      </c>
      <c r="F390" s="589">
        <v>38</v>
      </c>
      <c r="G390" s="589">
        <v>17252</v>
      </c>
      <c r="H390" s="589">
        <v>1</v>
      </c>
      <c r="I390" s="589">
        <v>454</v>
      </c>
      <c r="J390" s="589"/>
      <c r="K390" s="589"/>
      <c r="L390" s="589"/>
      <c r="M390" s="589"/>
      <c r="N390" s="589"/>
      <c r="O390" s="589"/>
      <c r="P390" s="577"/>
      <c r="Q390" s="590"/>
    </row>
    <row r="391" spans="1:17" ht="14.4" customHeight="1" x14ac:dyDescent="0.3">
      <c r="A391" s="571" t="s">
        <v>485</v>
      </c>
      <c r="B391" s="572" t="s">
        <v>2382</v>
      </c>
      <c r="C391" s="572" t="s">
        <v>2169</v>
      </c>
      <c r="D391" s="572" t="s">
        <v>2645</v>
      </c>
      <c r="E391" s="572" t="s">
        <v>2646</v>
      </c>
      <c r="F391" s="589">
        <v>68</v>
      </c>
      <c r="G391" s="589">
        <v>20808</v>
      </c>
      <c r="H391" s="589">
        <v>1</v>
      </c>
      <c r="I391" s="589">
        <v>306</v>
      </c>
      <c r="J391" s="589"/>
      <c r="K391" s="589"/>
      <c r="L391" s="589"/>
      <c r="M391" s="589"/>
      <c r="N391" s="589"/>
      <c r="O391" s="589"/>
      <c r="P391" s="577"/>
      <c r="Q391" s="590"/>
    </row>
    <row r="392" spans="1:17" ht="14.4" customHeight="1" x14ac:dyDescent="0.3">
      <c r="A392" s="571" t="s">
        <v>485</v>
      </c>
      <c r="B392" s="572" t="s">
        <v>2382</v>
      </c>
      <c r="C392" s="572" t="s">
        <v>2169</v>
      </c>
      <c r="D392" s="572" t="s">
        <v>2264</v>
      </c>
      <c r="E392" s="572" t="s">
        <v>2265</v>
      </c>
      <c r="F392" s="589">
        <v>2</v>
      </c>
      <c r="G392" s="589">
        <v>596</v>
      </c>
      <c r="H392" s="589">
        <v>1</v>
      </c>
      <c r="I392" s="589">
        <v>298</v>
      </c>
      <c r="J392" s="589"/>
      <c r="K392" s="589"/>
      <c r="L392" s="589"/>
      <c r="M392" s="589"/>
      <c r="N392" s="589"/>
      <c r="O392" s="589"/>
      <c r="P392" s="577"/>
      <c r="Q392" s="590"/>
    </row>
    <row r="393" spans="1:17" ht="14.4" customHeight="1" x14ac:dyDescent="0.3">
      <c r="A393" s="571" t="s">
        <v>485</v>
      </c>
      <c r="B393" s="572" t="s">
        <v>2382</v>
      </c>
      <c r="C393" s="572" t="s">
        <v>2169</v>
      </c>
      <c r="D393" s="572" t="s">
        <v>2647</v>
      </c>
      <c r="E393" s="572" t="s">
        <v>2648</v>
      </c>
      <c r="F393" s="589">
        <v>5</v>
      </c>
      <c r="G393" s="589">
        <v>12190</v>
      </c>
      <c r="H393" s="589">
        <v>1</v>
      </c>
      <c r="I393" s="589">
        <v>2438</v>
      </c>
      <c r="J393" s="589"/>
      <c r="K393" s="589"/>
      <c r="L393" s="589"/>
      <c r="M393" s="589"/>
      <c r="N393" s="589"/>
      <c r="O393" s="589"/>
      <c r="P393" s="577"/>
      <c r="Q393" s="590"/>
    </row>
    <row r="394" spans="1:17" ht="14.4" customHeight="1" x14ac:dyDescent="0.3">
      <c r="A394" s="571" t="s">
        <v>485</v>
      </c>
      <c r="B394" s="572" t="s">
        <v>2382</v>
      </c>
      <c r="C394" s="572" t="s">
        <v>2169</v>
      </c>
      <c r="D394" s="572" t="s">
        <v>2649</v>
      </c>
      <c r="E394" s="572" t="s">
        <v>2650</v>
      </c>
      <c r="F394" s="589">
        <v>7</v>
      </c>
      <c r="G394" s="589">
        <v>4788</v>
      </c>
      <c r="H394" s="589">
        <v>1</v>
      </c>
      <c r="I394" s="589">
        <v>684</v>
      </c>
      <c r="J394" s="589"/>
      <c r="K394" s="589"/>
      <c r="L394" s="589"/>
      <c r="M394" s="589"/>
      <c r="N394" s="589"/>
      <c r="O394" s="589"/>
      <c r="P394" s="577"/>
      <c r="Q394" s="590"/>
    </row>
    <row r="395" spans="1:17" ht="14.4" customHeight="1" x14ac:dyDescent="0.3">
      <c r="A395" s="571" t="s">
        <v>485</v>
      </c>
      <c r="B395" s="572" t="s">
        <v>2382</v>
      </c>
      <c r="C395" s="572" t="s">
        <v>2169</v>
      </c>
      <c r="D395" s="572" t="s">
        <v>2651</v>
      </c>
      <c r="E395" s="572" t="s">
        <v>2652</v>
      </c>
      <c r="F395" s="589">
        <v>1</v>
      </c>
      <c r="G395" s="589">
        <v>2166</v>
      </c>
      <c r="H395" s="589">
        <v>1</v>
      </c>
      <c r="I395" s="589">
        <v>2166</v>
      </c>
      <c r="J395" s="589"/>
      <c r="K395" s="589"/>
      <c r="L395" s="589"/>
      <c r="M395" s="589"/>
      <c r="N395" s="589"/>
      <c r="O395" s="589"/>
      <c r="P395" s="577"/>
      <c r="Q395" s="590"/>
    </row>
    <row r="396" spans="1:17" ht="14.4" customHeight="1" x14ac:dyDescent="0.3">
      <c r="A396" s="571" t="s">
        <v>485</v>
      </c>
      <c r="B396" s="572" t="s">
        <v>2382</v>
      </c>
      <c r="C396" s="572" t="s">
        <v>2169</v>
      </c>
      <c r="D396" s="572" t="s">
        <v>2266</v>
      </c>
      <c r="E396" s="572" t="s">
        <v>2267</v>
      </c>
      <c r="F396" s="589">
        <v>31</v>
      </c>
      <c r="G396" s="589">
        <v>9548</v>
      </c>
      <c r="H396" s="589">
        <v>1</v>
      </c>
      <c r="I396" s="589">
        <v>308</v>
      </c>
      <c r="J396" s="589"/>
      <c r="K396" s="589"/>
      <c r="L396" s="589"/>
      <c r="M396" s="589"/>
      <c r="N396" s="589"/>
      <c r="O396" s="589"/>
      <c r="P396" s="577"/>
      <c r="Q396" s="590"/>
    </row>
    <row r="397" spans="1:17" ht="14.4" customHeight="1" x14ac:dyDescent="0.3">
      <c r="A397" s="571" t="s">
        <v>485</v>
      </c>
      <c r="B397" s="572" t="s">
        <v>2382</v>
      </c>
      <c r="C397" s="572" t="s">
        <v>2169</v>
      </c>
      <c r="D397" s="572" t="s">
        <v>2268</v>
      </c>
      <c r="E397" s="572" t="s">
        <v>2269</v>
      </c>
      <c r="F397" s="589">
        <v>13</v>
      </c>
      <c r="G397" s="589">
        <v>12844</v>
      </c>
      <c r="H397" s="589">
        <v>1</v>
      </c>
      <c r="I397" s="589">
        <v>988</v>
      </c>
      <c r="J397" s="589"/>
      <c r="K397" s="589"/>
      <c r="L397" s="589"/>
      <c r="M397" s="589"/>
      <c r="N397" s="589"/>
      <c r="O397" s="589"/>
      <c r="P397" s="577"/>
      <c r="Q397" s="590"/>
    </row>
    <row r="398" spans="1:17" ht="14.4" customHeight="1" x14ac:dyDescent="0.3">
      <c r="A398" s="571" t="s">
        <v>485</v>
      </c>
      <c r="B398" s="572" t="s">
        <v>2382</v>
      </c>
      <c r="C398" s="572" t="s">
        <v>2169</v>
      </c>
      <c r="D398" s="572" t="s">
        <v>2270</v>
      </c>
      <c r="E398" s="572" t="s">
        <v>2271</v>
      </c>
      <c r="F398" s="589">
        <v>7</v>
      </c>
      <c r="G398" s="589">
        <v>5635</v>
      </c>
      <c r="H398" s="589">
        <v>1</v>
      </c>
      <c r="I398" s="589">
        <v>805</v>
      </c>
      <c r="J398" s="589"/>
      <c r="K398" s="589"/>
      <c r="L398" s="589"/>
      <c r="M398" s="589"/>
      <c r="N398" s="589"/>
      <c r="O398" s="589"/>
      <c r="P398" s="577"/>
      <c r="Q398" s="590"/>
    </row>
    <row r="399" spans="1:17" ht="14.4" customHeight="1" x14ac:dyDescent="0.3">
      <c r="A399" s="571" t="s">
        <v>485</v>
      </c>
      <c r="B399" s="572" t="s">
        <v>2382</v>
      </c>
      <c r="C399" s="572" t="s">
        <v>2169</v>
      </c>
      <c r="D399" s="572" t="s">
        <v>2653</v>
      </c>
      <c r="E399" s="572" t="s">
        <v>2654</v>
      </c>
      <c r="F399" s="589">
        <v>2</v>
      </c>
      <c r="G399" s="589">
        <v>3274</v>
      </c>
      <c r="H399" s="589">
        <v>1</v>
      </c>
      <c r="I399" s="589">
        <v>1637</v>
      </c>
      <c r="J399" s="589"/>
      <c r="K399" s="589"/>
      <c r="L399" s="589"/>
      <c r="M399" s="589"/>
      <c r="N399" s="589"/>
      <c r="O399" s="589"/>
      <c r="P399" s="577"/>
      <c r="Q399" s="590"/>
    </row>
    <row r="400" spans="1:17" ht="14.4" customHeight="1" x14ac:dyDescent="0.3">
      <c r="A400" s="571" t="s">
        <v>485</v>
      </c>
      <c r="B400" s="572" t="s">
        <v>2382</v>
      </c>
      <c r="C400" s="572" t="s">
        <v>2169</v>
      </c>
      <c r="D400" s="572" t="s">
        <v>2655</v>
      </c>
      <c r="E400" s="572" t="s">
        <v>2656</v>
      </c>
      <c r="F400" s="589">
        <v>5</v>
      </c>
      <c r="G400" s="589">
        <v>9450</v>
      </c>
      <c r="H400" s="589">
        <v>1</v>
      </c>
      <c r="I400" s="589">
        <v>1890</v>
      </c>
      <c r="J400" s="589"/>
      <c r="K400" s="589"/>
      <c r="L400" s="589"/>
      <c r="M400" s="589"/>
      <c r="N400" s="589"/>
      <c r="O400" s="589"/>
      <c r="P400" s="577"/>
      <c r="Q400" s="590"/>
    </row>
    <row r="401" spans="1:17" ht="14.4" customHeight="1" x14ac:dyDescent="0.3">
      <c r="A401" s="571" t="s">
        <v>485</v>
      </c>
      <c r="B401" s="572" t="s">
        <v>2382</v>
      </c>
      <c r="C401" s="572" t="s">
        <v>2169</v>
      </c>
      <c r="D401" s="572" t="s">
        <v>2657</v>
      </c>
      <c r="E401" s="572" t="s">
        <v>2658</v>
      </c>
      <c r="F401" s="589">
        <v>4</v>
      </c>
      <c r="G401" s="589">
        <v>13876</v>
      </c>
      <c r="H401" s="589">
        <v>1</v>
      </c>
      <c r="I401" s="589">
        <v>3469</v>
      </c>
      <c r="J401" s="589"/>
      <c r="K401" s="589"/>
      <c r="L401" s="589"/>
      <c r="M401" s="589"/>
      <c r="N401" s="589"/>
      <c r="O401" s="589"/>
      <c r="P401" s="577"/>
      <c r="Q401" s="590"/>
    </row>
    <row r="402" spans="1:17" ht="14.4" customHeight="1" x14ac:dyDescent="0.3">
      <c r="A402" s="571" t="s">
        <v>485</v>
      </c>
      <c r="B402" s="572" t="s">
        <v>2382</v>
      </c>
      <c r="C402" s="572" t="s">
        <v>2169</v>
      </c>
      <c r="D402" s="572" t="s">
        <v>2349</v>
      </c>
      <c r="E402" s="572" t="s">
        <v>2350</v>
      </c>
      <c r="F402" s="589">
        <v>13</v>
      </c>
      <c r="G402" s="589">
        <v>25116</v>
      </c>
      <c r="H402" s="589">
        <v>1</v>
      </c>
      <c r="I402" s="589">
        <v>1932</v>
      </c>
      <c r="J402" s="589"/>
      <c r="K402" s="589"/>
      <c r="L402" s="589"/>
      <c r="M402" s="589"/>
      <c r="N402" s="589"/>
      <c r="O402" s="589"/>
      <c r="P402" s="577"/>
      <c r="Q402" s="590"/>
    </row>
    <row r="403" spans="1:17" ht="14.4" customHeight="1" x14ac:dyDescent="0.3">
      <c r="A403" s="571" t="s">
        <v>485</v>
      </c>
      <c r="B403" s="572" t="s">
        <v>2382</v>
      </c>
      <c r="C403" s="572" t="s">
        <v>2169</v>
      </c>
      <c r="D403" s="572" t="s">
        <v>2659</v>
      </c>
      <c r="E403" s="572" t="s">
        <v>2660</v>
      </c>
      <c r="F403" s="589">
        <v>4</v>
      </c>
      <c r="G403" s="589">
        <v>5212</v>
      </c>
      <c r="H403" s="589">
        <v>1</v>
      </c>
      <c r="I403" s="589">
        <v>1303</v>
      </c>
      <c r="J403" s="589"/>
      <c r="K403" s="589"/>
      <c r="L403" s="589"/>
      <c r="M403" s="589"/>
      <c r="N403" s="589"/>
      <c r="O403" s="589"/>
      <c r="P403" s="577"/>
      <c r="Q403" s="590"/>
    </row>
    <row r="404" spans="1:17" ht="14.4" customHeight="1" x14ac:dyDescent="0.3">
      <c r="A404" s="571" t="s">
        <v>485</v>
      </c>
      <c r="B404" s="572" t="s">
        <v>2382</v>
      </c>
      <c r="C404" s="572" t="s">
        <v>2169</v>
      </c>
      <c r="D404" s="572" t="s">
        <v>2661</v>
      </c>
      <c r="E404" s="572" t="s">
        <v>2662</v>
      </c>
      <c r="F404" s="589">
        <v>1</v>
      </c>
      <c r="G404" s="589">
        <v>15728</v>
      </c>
      <c r="H404" s="589">
        <v>1</v>
      </c>
      <c r="I404" s="589">
        <v>15728</v>
      </c>
      <c r="J404" s="589"/>
      <c r="K404" s="589"/>
      <c r="L404" s="589"/>
      <c r="M404" s="589"/>
      <c r="N404" s="589"/>
      <c r="O404" s="589"/>
      <c r="P404" s="577"/>
      <c r="Q404" s="590"/>
    </row>
    <row r="405" spans="1:17" ht="14.4" customHeight="1" x14ac:dyDescent="0.3">
      <c r="A405" s="571" t="s">
        <v>485</v>
      </c>
      <c r="B405" s="572" t="s">
        <v>2382</v>
      </c>
      <c r="C405" s="572" t="s">
        <v>2169</v>
      </c>
      <c r="D405" s="572" t="s">
        <v>2310</v>
      </c>
      <c r="E405" s="572" t="s">
        <v>2311</v>
      </c>
      <c r="F405" s="589">
        <v>6</v>
      </c>
      <c r="G405" s="589">
        <v>6900</v>
      </c>
      <c r="H405" s="589">
        <v>1</v>
      </c>
      <c r="I405" s="589">
        <v>1150</v>
      </c>
      <c r="J405" s="589"/>
      <c r="K405" s="589"/>
      <c r="L405" s="589"/>
      <c r="M405" s="589"/>
      <c r="N405" s="589"/>
      <c r="O405" s="589"/>
      <c r="P405" s="577"/>
      <c r="Q405" s="590"/>
    </row>
    <row r="406" spans="1:17" ht="14.4" customHeight="1" x14ac:dyDescent="0.3">
      <c r="A406" s="571" t="s">
        <v>485</v>
      </c>
      <c r="B406" s="572" t="s">
        <v>2382</v>
      </c>
      <c r="C406" s="572" t="s">
        <v>2169</v>
      </c>
      <c r="D406" s="572" t="s">
        <v>2274</v>
      </c>
      <c r="E406" s="572" t="s">
        <v>2275</v>
      </c>
      <c r="F406" s="589">
        <v>10</v>
      </c>
      <c r="G406" s="589">
        <v>13010</v>
      </c>
      <c r="H406" s="589">
        <v>1</v>
      </c>
      <c r="I406" s="589">
        <v>1301</v>
      </c>
      <c r="J406" s="589"/>
      <c r="K406" s="589"/>
      <c r="L406" s="589"/>
      <c r="M406" s="589"/>
      <c r="N406" s="589"/>
      <c r="O406" s="589"/>
      <c r="P406" s="577"/>
      <c r="Q406" s="590"/>
    </row>
    <row r="407" spans="1:17" ht="14.4" customHeight="1" x14ac:dyDescent="0.3">
      <c r="A407" s="571" t="s">
        <v>485</v>
      </c>
      <c r="B407" s="572" t="s">
        <v>2382</v>
      </c>
      <c r="C407" s="572" t="s">
        <v>2169</v>
      </c>
      <c r="D407" s="572" t="s">
        <v>2320</v>
      </c>
      <c r="E407" s="572" t="s">
        <v>2321</v>
      </c>
      <c r="F407" s="589">
        <v>8</v>
      </c>
      <c r="G407" s="589">
        <v>14344</v>
      </c>
      <c r="H407" s="589">
        <v>1</v>
      </c>
      <c r="I407" s="589">
        <v>1793</v>
      </c>
      <c r="J407" s="589"/>
      <c r="K407" s="589"/>
      <c r="L407" s="589"/>
      <c r="M407" s="589"/>
      <c r="N407" s="589"/>
      <c r="O407" s="589"/>
      <c r="P407" s="577"/>
      <c r="Q407" s="590"/>
    </row>
    <row r="408" spans="1:17" ht="14.4" customHeight="1" x14ac:dyDescent="0.3">
      <c r="A408" s="571" t="s">
        <v>485</v>
      </c>
      <c r="B408" s="572" t="s">
        <v>2382</v>
      </c>
      <c r="C408" s="572" t="s">
        <v>2169</v>
      </c>
      <c r="D408" s="572" t="s">
        <v>2663</v>
      </c>
      <c r="E408" s="572" t="s">
        <v>2664</v>
      </c>
      <c r="F408" s="589">
        <v>5</v>
      </c>
      <c r="G408" s="589">
        <v>13445</v>
      </c>
      <c r="H408" s="589">
        <v>1</v>
      </c>
      <c r="I408" s="589">
        <v>2689</v>
      </c>
      <c r="J408" s="589"/>
      <c r="K408" s="589"/>
      <c r="L408" s="589"/>
      <c r="M408" s="589"/>
      <c r="N408" s="589"/>
      <c r="O408" s="589"/>
      <c r="P408" s="577"/>
      <c r="Q408" s="590"/>
    </row>
    <row r="409" spans="1:17" ht="14.4" customHeight="1" x14ac:dyDescent="0.3">
      <c r="A409" s="571" t="s">
        <v>485</v>
      </c>
      <c r="B409" s="572" t="s">
        <v>2382</v>
      </c>
      <c r="C409" s="572" t="s">
        <v>2169</v>
      </c>
      <c r="D409" s="572" t="s">
        <v>2312</v>
      </c>
      <c r="E409" s="572" t="s">
        <v>2313</v>
      </c>
      <c r="F409" s="589">
        <v>8</v>
      </c>
      <c r="G409" s="589">
        <v>512</v>
      </c>
      <c r="H409" s="589">
        <v>1</v>
      </c>
      <c r="I409" s="589">
        <v>64</v>
      </c>
      <c r="J409" s="589"/>
      <c r="K409" s="589"/>
      <c r="L409" s="589"/>
      <c r="M409" s="589"/>
      <c r="N409" s="589"/>
      <c r="O409" s="589"/>
      <c r="P409" s="577"/>
      <c r="Q409" s="590"/>
    </row>
    <row r="410" spans="1:17" ht="14.4" customHeight="1" x14ac:dyDescent="0.3">
      <c r="A410" s="571" t="s">
        <v>485</v>
      </c>
      <c r="B410" s="572" t="s">
        <v>2382</v>
      </c>
      <c r="C410" s="572" t="s">
        <v>2169</v>
      </c>
      <c r="D410" s="572" t="s">
        <v>2322</v>
      </c>
      <c r="E410" s="572" t="s">
        <v>2319</v>
      </c>
      <c r="F410" s="589">
        <v>2</v>
      </c>
      <c r="G410" s="589">
        <v>1750</v>
      </c>
      <c r="H410" s="589">
        <v>1</v>
      </c>
      <c r="I410" s="589">
        <v>875</v>
      </c>
      <c r="J410" s="589"/>
      <c r="K410" s="589"/>
      <c r="L410" s="589"/>
      <c r="M410" s="589"/>
      <c r="N410" s="589"/>
      <c r="O410" s="589"/>
      <c r="P410" s="577"/>
      <c r="Q410" s="590"/>
    </row>
    <row r="411" spans="1:17" ht="14.4" customHeight="1" x14ac:dyDescent="0.3">
      <c r="A411" s="571" t="s">
        <v>485</v>
      </c>
      <c r="B411" s="572" t="s">
        <v>2382</v>
      </c>
      <c r="C411" s="572" t="s">
        <v>2169</v>
      </c>
      <c r="D411" s="572" t="s">
        <v>2665</v>
      </c>
      <c r="E411" s="572" t="s">
        <v>2666</v>
      </c>
      <c r="F411" s="589">
        <v>4</v>
      </c>
      <c r="G411" s="589">
        <v>4800</v>
      </c>
      <c r="H411" s="589">
        <v>1</v>
      </c>
      <c r="I411" s="589">
        <v>1200</v>
      </c>
      <c r="J411" s="589"/>
      <c r="K411" s="589"/>
      <c r="L411" s="589"/>
      <c r="M411" s="589"/>
      <c r="N411" s="589"/>
      <c r="O411" s="589"/>
      <c r="P411" s="577"/>
      <c r="Q411" s="590"/>
    </row>
    <row r="412" spans="1:17" ht="14.4" customHeight="1" x14ac:dyDescent="0.3">
      <c r="A412" s="571" t="s">
        <v>485</v>
      </c>
      <c r="B412" s="572" t="s">
        <v>2382</v>
      </c>
      <c r="C412" s="572" t="s">
        <v>2169</v>
      </c>
      <c r="D412" s="572" t="s">
        <v>2278</v>
      </c>
      <c r="E412" s="572" t="s">
        <v>2279</v>
      </c>
      <c r="F412" s="589">
        <v>9</v>
      </c>
      <c r="G412" s="589">
        <v>9117</v>
      </c>
      <c r="H412" s="589">
        <v>1</v>
      </c>
      <c r="I412" s="589">
        <v>1013</v>
      </c>
      <c r="J412" s="589"/>
      <c r="K412" s="589"/>
      <c r="L412" s="589"/>
      <c r="M412" s="589"/>
      <c r="N412" s="589"/>
      <c r="O412" s="589"/>
      <c r="P412" s="577"/>
      <c r="Q412" s="590"/>
    </row>
    <row r="413" spans="1:17" ht="14.4" customHeight="1" x14ac:dyDescent="0.3">
      <c r="A413" s="571" t="s">
        <v>485</v>
      </c>
      <c r="B413" s="572" t="s">
        <v>2382</v>
      </c>
      <c r="C413" s="572" t="s">
        <v>2169</v>
      </c>
      <c r="D413" s="572" t="s">
        <v>2667</v>
      </c>
      <c r="E413" s="572" t="s">
        <v>2668</v>
      </c>
      <c r="F413" s="589">
        <v>4</v>
      </c>
      <c r="G413" s="589">
        <v>15224</v>
      </c>
      <c r="H413" s="589">
        <v>1</v>
      </c>
      <c r="I413" s="589">
        <v>3806</v>
      </c>
      <c r="J413" s="589"/>
      <c r="K413" s="589"/>
      <c r="L413" s="589"/>
      <c r="M413" s="589"/>
      <c r="N413" s="589"/>
      <c r="O413" s="589"/>
      <c r="P413" s="577"/>
      <c r="Q413" s="590"/>
    </row>
    <row r="414" spans="1:17" ht="14.4" customHeight="1" x14ac:dyDescent="0.3">
      <c r="A414" s="571" t="s">
        <v>485</v>
      </c>
      <c r="B414" s="572" t="s">
        <v>2382</v>
      </c>
      <c r="C414" s="572" t="s">
        <v>2169</v>
      </c>
      <c r="D414" s="572" t="s">
        <v>2669</v>
      </c>
      <c r="E414" s="572" t="s">
        <v>2670</v>
      </c>
      <c r="F414" s="589">
        <v>1</v>
      </c>
      <c r="G414" s="589">
        <v>1699</v>
      </c>
      <c r="H414" s="589">
        <v>1</v>
      </c>
      <c r="I414" s="589">
        <v>1699</v>
      </c>
      <c r="J414" s="589"/>
      <c r="K414" s="589"/>
      <c r="L414" s="589"/>
      <c r="M414" s="589"/>
      <c r="N414" s="589"/>
      <c r="O414" s="589"/>
      <c r="P414" s="577"/>
      <c r="Q414" s="590"/>
    </row>
    <row r="415" spans="1:17" ht="14.4" customHeight="1" x14ac:dyDescent="0.3">
      <c r="A415" s="571" t="s">
        <v>485</v>
      </c>
      <c r="B415" s="572" t="s">
        <v>2382</v>
      </c>
      <c r="C415" s="572" t="s">
        <v>2169</v>
      </c>
      <c r="D415" s="572" t="s">
        <v>2671</v>
      </c>
      <c r="E415" s="572" t="s">
        <v>2672</v>
      </c>
      <c r="F415" s="589">
        <v>7</v>
      </c>
      <c r="G415" s="589">
        <v>8603</v>
      </c>
      <c r="H415" s="589">
        <v>1</v>
      </c>
      <c r="I415" s="589">
        <v>1229</v>
      </c>
      <c r="J415" s="589"/>
      <c r="K415" s="589"/>
      <c r="L415" s="589"/>
      <c r="M415" s="589"/>
      <c r="N415" s="589"/>
      <c r="O415" s="589"/>
      <c r="P415" s="577"/>
      <c r="Q415" s="590"/>
    </row>
    <row r="416" spans="1:17" ht="14.4" customHeight="1" x14ac:dyDescent="0.3">
      <c r="A416" s="571" t="s">
        <v>485</v>
      </c>
      <c r="B416" s="572" t="s">
        <v>2382</v>
      </c>
      <c r="C416" s="572" t="s">
        <v>2169</v>
      </c>
      <c r="D416" s="572" t="s">
        <v>2673</v>
      </c>
      <c r="E416" s="572" t="s">
        <v>2674</v>
      </c>
      <c r="F416" s="589">
        <v>2</v>
      </c>
      <c r="G416" s="589">
        <v>2492</v>
      </c>
      <c r="H416" s="589">
        <v>1</v>
      </c>
      <c r="I416" s="589">
        <v>1246</v>
      </c>
      <c r="J416" s="589"/>
      <c r="K416" s="589"/>
      <c r="L416" s="589"/>
      <c r="M416" s="589"/>
      <c r="N416" s="589"/>
      <c r="O416" s="589"/>
      <c r="P416" s="577"/>
      <c r="Q416" s="590"/>
    </row>
    <row r="417" spans="1:17" ht="14.4" customHeight="1" x14ac:dyDescent="0.3">
      <c r="A417" s="571" t="s">
        <v>485</v>
      </c>
      <c r="B417" s="572" t="s">
        <v>2382</v>
      </c>
      <c r="C417" s="572" t="s">
        <v>2169</v>
      </c>
      <c r="D417" s="572" t="s">
        <v>2675</v>
      </c>
      <c r="E417" s="572" t="s">
        <v>2676</v>
      </c>
      <c r="F417" s="589">
        <v>1</v>
      </c>
      <c r="G417" s="589">
        <v>695</v>
      </c>
      <c r="H417" s="589">
        <v>1</v>
      </c>
      <c r="I417" s="589">
        <v>695</v>
      </c>
      <c r="J417" s="589"/>
      <c r="K417" s="589"/>
      <c r="L417" s="589"/>
      <c r="M417" s="589"/>
      <c r="N417" s="589"/>
      <c r="O417" s="589"/>
      <c r="P417" s="577"/>
      <c r="Q417" s="590"/>
    </row>
    <row r="418" spans="1:17" ht="14.4" customHeight="1" x14ac:dyDescent="0.3">
      <c r="A418" s="571" t="s">
        <v>485</v>
      </c>
      <c r="B418" s="572" t="s">
        <v>2382</v>
      </c>
      <c r="C418" s="572" t="s">
        <v>2169</v>
      </c>
      <c r="D418" s="572" t="s">
        <v>2677</v>
      </c>
      <c r="E418" s="572" t="s">
        <v>2678</v>
      </c>
      <c r="F418" s="589">
        <v>1</v>
      </c>
      <c r="G418" s="589">
        <v>4929</v>
      </c>
      <c r="H418" s="589">
        <v>1</v>
      </c>
      <c r="I418" s="589">
        <v>4929</v>
      </c>
      <c r="J418" s="589"/>
      <c r="K418" s="589"/>
      <c r="L418" s="589"/>
      <c r="M418" s="589"/>
      <c r="N418" s="589"/>
      <c r="O418" s="589"/>
      <c r="P418" s="577"/>
      <c r="Q418" s="590"/>
    </row>
    <row r="419" spans="1:17" ht="14.4" customHeight="1" x14ac:dyDescent="0.3">
      <c r="A419" s="571" t="s">
        <v>485</v>
      </c>
      <c r="B419" s="572" t="s">
        <v>2382</v>
      </c>
      <c r="C419" s="572" t="s">
        <v>2169</v>
      </c>
      <c r="D419" s="572" t="s">
        <v>2679</v>
      </c>
      <c r="E419" s="572" t="s">
        <v>2680</v>
      </c>
      <c r="F419" s="589">
        <v>1</v>
      </c>
      <c r="G419" s="589">
        <v>3789</v>
      </c>
      <c r="H419" s="589">
        <v>1</v>
      </c>
      <c r="I419" s="589">
        <v>3789</v>
      </c>
      <c r="J419" s="589"/>
      <c r="K419" s="589"/>
      <c r="L419" s="589"/>
      <c r="M419" s="589"/>
      <c r="N419" s="589"/>
      <c r="O419" s="589"/>
      <c r="P419" s="577"/>
      <c r="Q419" s="590"/>
    </row>
    <row r="420" spans="1:17" ht="14.4" customHeight="1" x14ac:dyDescent="0.3">
      <c r="A420" s="571" t="s">
        <v>485</v>
      </c>
      <c r="B420" s="572" t="s">
        <v>2382</v>
      </c>
      <c r="C420" s="572" t="s">
        <v>2169</v>
      </c>
      <c r="D420" s="572" t="s">
        <v>2681</v>
      </c>
      <c r="E420" s="572" t="s">
        <v>2682</v>
      </c>
      <c r="F420" s="589">
        <v>1</v>
      </c>
      <c r="G420" s="589">
        <v>3332</v>
      </c>
      <c r="H420" s="589">
        <v>1</v>
      </c>
      <c r="I420" s="589">
        <v>3332</v>
      </c>
      <c r="J420" s="589"/>
      <c r="K420" s="589"/>
      <c r="L420" s="589"/>
      <c r="M420" s="589"/>
      <c r="N420" s="589"/>
      <c r="O420" s="589"/>
      <c r="P420" s="577"/>
      <c r="Q420" s="590"/>
    </row>
    <row r="421" spans="1:17" ht="14.4" customHeight="1" x14ac:dyDescent="0.3">
      <c r="A421" s="571" t="s">
        <v>485</v>
      </c>
      <c r="B421" s="572" t="s">
        <v>2382</v>
      </c>
      <c r="C421" s="572" t="s">
        <v>2169</v>
      </c>
      <c r="D421" s="572" t="s">
        <v>2683</v>
      </c>
      <c r="E421" s="572" t="s">
        <v>2684</v>
      </c>
      <c r="F421" s="589">
        <v>1</v>
      </c>
      <c r="G421" s="589">
        <v>1019</v>
      </c>
      <c r="H421" s="589">
        <v>1</v>
      </c>
      <c r="I421" s="589">
        <v>1019</v>
      </c>
      <c r="J421" s="589"/>
      <c r="K421" s="589"/>
      <c r="L421" s="589"/>
      <c r="M421" s="589"/>
      <c r="N421" s="589"/>
      <c r="O421" s="589"/>
      <c r="P421" s="577"/>
      <c r="Q421" s="590"/>
    </row>
    <row r="422" spans="1:17" ht="14.4" customHeight="1" x14ac:dyDescent="0.3">
      <c r="A422" s="571" t="s">
        <v>485</v>
      </c>
      <c r="B422" s="572" t="s">
        <v>2382</v>
      </c>
      <c r="C422" s="572" t="s">
        <v>2169</v>
      </c>
      <c r="D422" s="572" t="s">
        <v>2685</v>
      </c>
      <c r="E422" s="572" t="s">
        <v>2686</v>
      </c>
      <c r="F422" s="589">
        <v>1</v>
      </c>
      <c r="G422" s="589">
        <v>2728</v>
      </c>
      <c r="H422" s="589">
        <v>1</v>
      </c>
      <c r="I422" s="589">
        <v>2728</v>
      </c>
      <c r="J422" s="589"/>
      <c r="K422" s="589"/>
      <c r="L422" s="589"/>
      <c r="M422" s="589"/>
      <c r="N422" s="589"/>
      <c r="O422" s="589"/>
      <c r="P422" s="577"/>
      <c r="Q422" s="590"/>
    </row>
    <row r="423" spans="1:17" ht="14.4" customHeight="1" x14ac:dyDescent="0.3">
      <c r="A423" s="571" t="s">
        <v>485</v>
      </c>
      <c r="B423" s="572" t="s">
        <v>2382</v>
      </c>
      <c r="C423" s="572" t="s">
        <v>2169</v>
      </c>
      <c r="D423" s="572" t="s">
        <v>2687</v>
      </c>
      <c r="E423" s="572" t="s">
        <v>2688</v>
      </c>
      <c r="F423" s="589">
        <v>1</v>
      </c>
      <c r="G423" s="589">
        <v>1549</v>
      </c>
      <c r="H423" s="589">
        <v>1</v>
      </c>
      <c r="I423" s="589">
        <v>1549</v>
      </c>
      <c r="J423" s="589"/>
      <c r="K423" s="589"/>
      <c r="L423" s="589"/>
      <c r="M423" s="589"/>
      <c r="N423" s="589"/>
      <c r="O423" s="589"/>
      <c r="P423" s="577"/>
      <c r="Q423" s="590"/>
    </row>
    <row r="424" spans="1:17" ht="14.4" customHeight="1" x14ac:dyDescent="0.3">
      <c r="A424" s="571" t="s">
        <v>485</v>
      </c>
      <c r="B424" s="572" t="s">
        <v>2382</v>
      </c>
      <c r="C424" s="572" t="s">
        <v>2169</v>
      </c>
      <c r="D424" s="572" t="s">
        <v>2689</v>
      </c>
      <c r="E424" s="572" t="s">
        <v>2690</v>
      </c>
      <c r="F424" s="589">
        <v>0</v>
      </c>
      <c r="G424" s="589">
        <v>0</v>
      </c>
      <c r="H424" s="589"/>
      <c r="I424" s="589"/>
      <c r="J424" s="589"/>
      <c r="K424" s="589"/>
      <c r="L424" s="589"/>
      <c r="M424" s="589"/>
      <c r="N424" s="589"/>
      <c r="O424" s="589"/>
      <c r="P424" s="577"/>
      <c r="Q424" s="590"/>
    </row>
    <row r="425" spans="1:17" ht="14.4" customHeight="1" x14ac:dyDescent="0.3">
      <c r="A425" s="571" t="s">
        <v>485</v>
      </c>
      <c r="B425" s="572" t="s">
        <v>2382</v>
      </c>
      <c r="C425" s="572" t="s">
        <v>2169</v>
      </c>
      <c r="D425" s="572" t="s">
        <v>2351</v>
      </c>
      <c r="E425" s="572" t="s">
        <v>2352</v>
      </c>
      <c r="F425" s="589">
        <v>3</v>
      </c>
      <c r="G425" s="589">
        <v>1074</v>
      </c>
      <c r="H425" s="589">
        <v>1</v>
      </c>
      <c r="I425" s="589">
        <v>358</v>
      </c>
      <c r="J425" s="589"/>
      <c r="K425" s="589"/>
      <c r="L425" s="589"/>
      <c r="M425" s="589"/>
      <c r="N425" s="589"/>
      <c r="O425" s="589"/>
      <c r="P425" s="577"/>
      <c r="Q425" s="590"/>
    </row>
    <row r="426" spans="1:17" ht="14.4" customHeight="1" x14ac:dyDescent="0.3">
      <c r="A426" s="571" t="s">
        <v>485</v>
      </c>
      <c r="B426" s="572" t="s">
        <v>2382</v>
      </c>
      <c r="C426" s="572" t="s">
        <v>2169</v>
      </c>
      <c r="D426" s="572" t="s">
        <v>2343</v>
      </c>
      <c r="E426" s="572" t="s">
        <v>2344</v>
      </c>
      <c r="F426" s="589">
        <v>1</v>
      </c>
      <c r="G426" s="589">
        <v>2113</v>
      </c>
      <c r="H426" s="589">
        <v>1</v>
      </c>
      <c r="I426" s="589">
        <v>2113</v>
      </c>
      <c r="J426" s="589"/>
      <c r="K426" s="589"/>
      <c r="L426" s="589"/>
      <c r="M426" s="589"/>
      <c r="N426" s="589"/>
      <c r="O426" s="589"/>
      <c r="P426" s="577"/>
      <c r="Q426" s="590"/>
    </row>
    <row r="427" spans="1:17" ht="14.4" customHeight="1" x14ac:dyDescent="0.3">
      <c r="A427" s="571" t="s">
        <v>485</v>
      </c>
      <c r="B427" s="572" t="s">
        <v>2382</v>
      </c>
      <c r="C427" s="572" t="s">
        <v>2169</v>
      </c>
      <c r="D427" s="572" t="s">
        <v>2691</v>
      </c>
      <c r="E427" s="572" t="s">
        <v>2692</v>
      </c>
      <c r="F427" s="589">
        <v>1</v>
      </c>
      <c r="G427" s="589">
        <v>3579</v>
      </c>
      <c r="H427" s="589">
        <v>1</v>
      </c>
      <c r="I427" s="589">
        <v>3579</v>
      </c>
      <c r="J427" s="589"/>
      <c r="K427" s="589"/>
      <c r="L427" s="589"/>
      <c r="M427" s="589"/>
      <c r="N427" s="589"/>
      <c r="O427" s="589"/>
      <c r="P427" s="577"/>
      <c r="Q427" s="590"/>
    </row>
    <row r="428" spans="1:17" ht="14.4" customHeight="1" x14ac:dyDescent="0.3">
      <c r="A428" s="571" t="s">
        <v>485</v>
      </c>
      <c r="B428" s="572" t="s">
        <v>2382</v>
      </c>
      <c r="C428" s="572" t="s">
        <v>2169</v>
      </c>
      <c r="D428" s="572" t="s">
        <v>2693</v>
      </c>
      <c r="E428" s="572" t="s">
        <v>2694</v>
      </c>
      <c r="F428" s="589">
        <v>2</v>
      </c>
      <c r="G428" s="589">
        <v>18680</v>
      </c>
      <c r="H428" s="589">
        <v>1</v>
      </c>
      <c r="I428" s="589">
        <v>9340</v>
      </c>
      <c r="J428" s="589"/>
      <c r="K428" s="589"/>
      <c r="L428" s="589"/>
      <c r="M428" s="589"/>
      <c r="N428" s="589"/>
      <c r="O428" s="589"/>
      <c r="P428" s="577"/>
      <c r="Q428" s="590"/>
    </row>
    <row r="429" spans="1:17" ht="14.4" customHeight="1" x14ac:dyDescent="0.3">
      <c r="A429" s="571" t="s">
        <v>485</v>
      </c>
      <c r="B429" s="572" t="s">
        <v>2382</v>
      </c>
      <c r="C429" s="572" t="s">
        <v>2169</v>
      </c>
      <c r="D429" s="572" t="s">
        <v>2695</v>
      </c>
      <c r="E429" s="572" t="s">
        <v>2696</v>
      </c>
      <c r="F429" s="589">
        <v>1</v>
      </c>
      <c r="G429" s="589">
        <v>788</v>
      </c>
      <c r="H429" s="589">
        <v>1</v>
      </c>
      <c r="I429" s="589">
        <v>788</v>
      </c>
      <c r="J429" s="589"/>
      <c r="K429" s="589"/>
      <c r="L429" s="589"/>
      <c r="M429" s="589"/>
      <c r="N429" s="589"/>
      <c r="O429" s="589"/>
      <c r="P429" s="577"/>
      <c r="Q429" s="590"/>
    </row>
    <row r="430" spans="1:17" ht="14.4" customHeight="1" x14ac:dyDescent="0.3">
      <c r="A430" s="571" t="s">
        <v>485</v>
      </c>
      <c r="B430" s="572" t="s">
        <v>2382</v>
      </c>
      <c r="C430" s="572" t="s">
        <v>2169</v>
      </c>
      <c r="D430" s="572" t="s">
        <v>2697</v>
      </c>
      <c r="E430" s="572" t="s">
        <v>2698</v>
      </c>
      <c r="F430" s="589">
        <v>4</v>
      </c>
      <c r="G430" s="589">
        <v>11196</v>
      </c>
      <c r="H430" s="589">
        <v>1</v>
      </c>
      <c r="I430" s="589">
        <v>2799</v>
      </c>
      <c r="J430" s="589"/>
      <c r="K430" s="589"/>
      <c r="L430" s="589"/>
      <c r="M430" s="589"/>
      <c r="N430" s="589"/>
      <c r="O430" s="589"/>
      <c r="P430" s="577"/>
      <c r="Q430" s="590"/>
    </row>
    <row r="431" spans="1:17" ht="14.4" customHeight="1" x14ac:dyDescent="0.3">
      <c r="A431" s="571" t="s">
        <v>485</v>
      </c>
      <c r="B431" s="572" t="s">
        <v>2382</v>
      </c>
      <c r="C431" s="572" t="s">
        <v>2169</v>
      </c>
      <c r="D431" s="572" t="s">
        <v>2699</v>
      </c>
      <c r="E431" s="572" t="s">
        <v>2700</v>
      </c>
      <c r="F431" s="589">
        <v>1</v>
      </c>
      <c r="G431" s="589">
        <v>3177</v>
      </c>
      <c r="H431" s="589">
        <v>1</v>
      </c>
      <c r="I431" s="589">
        <v>3177</v>
      </c>
      <c r="J431" s="589"/>
      <c r="K431" s="589"/>
      <c r="L431" s="589"/>
      <c r="M431" s="589"/>
      <c r="N431" s="589"/>
      <c r="O431" s="589"/>
      <c r="P431" s="577"/>
      <c r="Q431" s="590"/>
    </row>
    <row r="432" spans="1:17" ht="14.4" customHeight="1" x14ac:dyDescent="0.3">
      <c r="A432" s="571" t="s">
        <v>485</v>
      </c>
      <c r="B432" s="572" t="s">
        <v>2382</v>
      </c>
      <c r="C432" s="572" t="s">
        <v>2169</v>
      </c>
      <c r="D432" s="572" t="s">
        <v>2701</v>
      </c>
      <c r="E432" s="572" t="s">
        <v>2702</v>
      </c>
      <c r="F432" s="589">
        <v>1</v>
      </c>
      <c r="G432" s="589">
        <v>2345</v>
      </c>
      <c r="H432" s="589">
        <v>1</v>
      </c>
      <c r="I432" s="589">
        <v>2345</v>
      </c>
      <c r="J432" s="589"/>
      <c r="K432" s="589"/>
      <c r="L432" s="589"/>
      <c r="M432" s="589"/>
      <c r="N432" s="589"/>
      <c r="O432" s="589"/>
      <c r="P432" s="577"/>
      <c r="Q432" s="590"/>
    </row>
    <row r="433" spans="1:17" ht="14.4" customHeight="1" x14ac:dyDescent="0.3">
      <c r="A433" s="571" t="s">
        <v>485</v>
      </c>
      <c r="B433" s="572" t="s">
        <v>2703</v>
      </c>
      <c r="C433" s="572" t="s">
        <v>2169</v>
      </c>
      <c r="D433" s="572" t="s">
        <v>2704</v>
      </c>
      <c r="E433" s="572" t="s">
        <v>2705</v>
      </c>
      <c r="F433" s="589">
        <v>1</v>
      </c>
      <c r="G433" s="589">
        <v>5665</v>
      </c>
      <c r="H433" s="589">
        <v>1</v>
      </c>
      <c r="I433" s="589">
        <v>5665</v>
      </c>
      <c r="J433" s="589"/>
      <c r="K433" s="589"/>
      <c r="L433" s="589"/>
      <c r="M433" s="589"/>
      <c r="N433" s="589"/>
      <c r="O433" s="589"/>
      <c r="P433" s="577"/>
      <c r="Q433" s="590"/>
    </row>
    <row r="434" spans="1:17" ht="14.4" customHeight="1" x14ac:dyDescent="0.3">
      <c r="A434" s="571" t="s">
        <v>485</v>
      </c>
      <c r="B434" s="572" t="s">
        <v>2383</v>
      </c>
      <c r="C434" s="572" t="s">
        <v>2169</v>
      </c>
      <c r="D434" s="572" t="s">
        <v>2384</v>
      </c>
      <c r="E434" s="572" t="s">
        <v>2385</v>
      </c>
      <c r="F434" s="589">
        <v>12</v>
      </c>
      <c r="G434" s="589">
        <v>2772</v>
      </c>
      <c r="H434" s="589">
        <v>1</v>
      </c>
      <c r="I434" s="589">
        <v>231</v>
      </c>
      <c r="J434" s="589"/>
      <c r="K434" s="589"/>
      <c r="L434" s="589"/>
      <c r="M434" s="589"/>
      <c r="N434" s="589"/>
      <c r="O434" s="589"/>
      <c r="P434" s="577"/>
      <c r="Q434" s="590"/>
    </row>
    <row r="435" spans="1:17" ht="14.4" customHeight="1" x14ac:dyDescent="0.3">
      <c r="A435" s="571" t="s">
        <v>2706</v>
      </c>
      <c r="B435" s="572" t="s">
        <v>2132</v>
      </c>
      <c r="C435" s="572" t="s">
        <v>2169</v>
      </c>
      <c r="D435" s="572" t="s">
        <v>2176</v>
      </c>
      <c r="E435" s="572" t="s">
        <v>2177</v>
      </c>
      <c r="F435" s="589"/>
      <c r="G435" s="589"/>
      <c r="H435" s="589"/>
      <c r="I435" s="589"/>
      <c r="J435" s="589">
        <v>2</v>
      </c>
      <c r="K435" s="589">
        <v>68</v>
      </c>
      <c r="L435" s="589"/>
      <c r="M435" s="589">
        <v>34</v>
      </c>
      <c r="N435" s="589"/>
      <c r="O435" s="589"/>
      <c r="P435" s="577"/>
      <c r="Q435" s="590"/>
    </row>
    <row r="436" spans="1:17" ht="14.4" customHeight="1" x14ac:dyDescent="0.3">
      <c r="A436" s="571" t="s">
        <v>2706</v>
      </c>
      <c r="B436" s="572" t="s">
        <v>2132</v>
      </c>
      <c r="C436" s="572" t="s">
        <v>2169</v>
      </c>
      <c r="D436" s="572" t="s">
        <v>2182</v>
      </c>
      <c r="E436" s="572" t="s">
        <v>2183</v>
      </c>
      <c r="F436" s="589"/>
      <c r="G436" s="589"/>
      <c r="H436" s="589"/>
      <c r="I436" s="589"/>
      <c r="J436" s="589">
        <v>0</v>
      </c>
      <c r="K436" s="589">
        <v>0</v>
      </c>
      <c r="L436" s="589"/>
      <c r="M436" s="589"/>
      <c r="N436" s="589"/>
      <c r="O436" s="589"/>
      <c r="P436" s="577"/>
      <c r="Q436" s="590"/>
    </row>
    <row r="437" spans="1:17" ht="14.4" customHeight="1" x14ac:dyDescent="0.3">
      <c r="A437" s="571" t="s">
        <v>2706</v>
      </c>
      <c r="B437" s="572" t="s">
        <v>2132</v>
      </c>
      <c r="C437" s="572" t="s">
        <v>2169</v>
      </c>
      <c r="D437" s="572" t="s">
        <v>2188</v>
      </c>
      <c r="E437" s="572" t="s">
        <v>2189</v>
      </c>
      <c r="F437" s="589"/>
      <c r="G437" s="589"/>
      <c r="H437" s="589"/>
      <c r="I437" s="589"/>
      <c r="J437" s="589">
        <v>2</v>
      </c>
      <c r="K437" s="589">
        <v>464</v>
      </c>
      <c r="L437" s="589"/>
      <c r="M437" s="589">
        <v>232</v>
      </c>
      <c r="N437" s="589"/>
      <c r="O437" s="589"/>
      <c r="P437" s="577"/>
      <c r="Q437" s="590"/>
    </row>
    <row r="438" spans="1:17" ht="14.4" customHeight="1" x14ac:dyDescent="0.3">
      <c r="A438" s="571" t="s">
        <v>2706</v>
      </c>
      <c r="B438" s="572" t="s">
        <v>2132</v>
      </c>
      <c r="C438" s="572" t="s">
        <v>2169</v>
      </c>
      <c r="D438" s="572" t="s">
        <v>2190</v>
      </c>
      <c r="E438" s="572" t="s">
        <v>2191</v>
      </c>
      <c r="F438" s="589"/>
      <c r="G438" s="589"/>
      <c r="H438" s="589"/>
      <c r="I438" s="589"/>
      <c r="J438" s="589">
        <v>2</v>
      </c>
      <c r="K438" s="589">
        <v>232</v>
      </c>
      <c r="L438" s="589"/>
      <c r="M438" s="589">
        <v>116</v>
      </c>
      <c r="N438" s="589">
        <v>2</v>
      </c>
      <c r="O438" s="589">
        <v>232</v>
      </c>
      <c r="P438" s="577"/>
      <c r="Q438" s="590">
        <v>116</v>
      </c>
    </row>
    <row r="439" spans="1:17" ht="14.4" customHeight="1" x14ac:dyDescent="0.3">
      <c r="A439" s="571" t="s">
        <v>2706</v>
      </c>
      <c r="B439" s="572" t="s">
        <v>2132</v>
      </c>
      <c r="C439" s="572" t="s">
        <v>2169</v>
      </c>
      <c r="D439" s="572" t="s">
        <v>2198</v>
      </c>
      <c r="E439" s="572" t="s">
        <v>2199</v>
      </c>
      <c r="F439" s="589"/>
      <c r="G439" s="589"/>
      <c r="H439" s="589"/>
      <c r="I439" s="589"/>
      <c r="J439" s="589">
        <v>1</v>
      </c>
      <c r="K439" s="589">
        <v>659</v>
      </c>
      <c r="L439" s="589"/>
      <c r="M439" s="589">
        <v>659</v>
      </c>
      <c r="N439" s="589"/>
      <c r="O439" s="589"/>
      <c r="P439" s="577"/>
      <c r="Q439" s="590"/>
    </row>
    <row r="440" spans="1:17" ht="14.4" customHeight="1" x14ac:dyDescent="0.3">
      <c r="A440" s="571" t="s">
        <v>2706</v>
      </c>
      <c r="B440" s="572" t="s">
        <v>2132</v>
      </c>
      <c r="C440" s="572" t="s">
        <v>2169</v>
      </c>
      <c r="D440" s="572" t="s">
        <v>2220</v>
      </c>
      <c r="E440" s="572" t="s">
        <v>2221</v>
      </c>
      <c r="F440" s="589"/>
      <c r="G440" s="589"/>
      <c r="H440" s="589"/>
      <c r="I440" s="589"/>
      <c r="J440" s="589">
        <v>2</v>
      </c>
      <c r="K440" s="589">
        <v>162</v>
      </c>
      <c r="L440" s="589"/>
      <c r="M440" s="589">
        <v>81</v>
      </c>
      <c r="N440" s="589"/>
      <c r="O440" s="589"/>
      <c r="P440" s="577"/>
      <c r="Q440" s="590"/>
    </row>
    <row r="441" spans="1:17" ht="14.4" customHeight="1" x14ac:dyDescent="0.3">
      <c r="A441" s="571" t="s">
        <v>2707</v>
      </c>
      <c r="B441" s="572" t="s">
        <v>2132</v>
      </c>
      <c r="C441" s="572" t="s">
        <v>2155</v>
      </c>
      <c r="D441" s="572" t="s">
        <v>2533</v>
      </c>
      <c r="E441" s="572" t="s">
        <v>2123</v>
      </c>
      <c r="F441" s="589"/>
      <c r="G441" s="589"/>
      <c r="H441" s="589"/>
      <c r="I441" s="589"/>
      <c r="J441" s="589">
        <v>1</v>
      </c>
      <c r="K441" s="589">
        <v>75</v>
      </c>
      <c r="L441" s="589"/>
      <c r="M441" s="589">
        <v>75</v>
      </c>
      <c r="N441" s="589"/>
      <c r="O441" s="589"/>
      <c r="P441" s="577"/>
      <c r="Q441" s="590"/>
    </row>
    <row r="442" spans="1:17" ht="14.4" customHeight="1" x14ac:dyDescent="0.3">
      <c r="A442" s="571" t="s">
        <v>2707</v>
      </c>
      <c r="B442" s="572" t="s">
        <v>2132</v>
      </c>
      <c r="C442" s="572" t="s">
        <v>2155</v>
      </c>
      <c r="D442" s="572" t="s">
        <v>2708</v>
      </c>
      <c r="E442" s="572" t="s">
        <v>2709</v>
      </c>
      <c r="F442" s="589"/>
      <c r="G442" s="589"/>
      <c r="H442" s="589"/>
      <c r="I442" s="589"/>
      <c r="J442" s="589">
        <v>4</v>
      </c>
      <c r="K442" s="589">
        <v>2161.7199999999998</v>
      </c>
      <c r="L442" s="589"/>
      <c r="M442" s="589">
        <v>540.42999999999995</v>
      </c>
      <c r="N442" s="589"/>
      <c r="O442" s="589"/>
      <c r="P442" s="577"/>
      <c r="Q442" s="590"/>
    </row>
    <row r="443" spans="1:17" ht="14.4" customHeight="1" x14ac:dyDescent="0.3">
      <c r="A443" s="571" t="s">
        <v>2707</v>
      </c>
      <c r="B443" s="572" t="s">
        <v>2132</v>
      </c>
      <c r="C443" s="572" t="s">
        <v>2169</v>
      </c>
      <c r="D443" s="572" t="s">
        <v>2170</v>
      </c>
      <c r="E443" s="572" t="s">
        <v>2171</v>
      </c>
      <c r="F443" s="589"/>
      <c r="G443" s="589"/>
      <c r="H443" s="589"/>
      <c r="I443" s="589"/>
      <c r="J443" s="589">
        <v>2</v>
      </c>
      <c r="K443" s="589">
        <v>256</v>
      </c>
      <c r="L443" s="589"/>
      <c r="M443" s="589">
        <v>128</v>
      </c>
      <c r="N443" s="589"/>
      <c r="O443" s="589"/>
      <c r="P443" s="577"/>
      <c r="Q443" s="590"/>
    </row>
    <row r="444" spans="1:17" ht="14.4" customHeight="1" x14ac:dyDescent="0.3">
      <c r="A444" s="571" t="s">
        <v>2707</v>
      </c>
      <c r="B444" s="572" t="s">
        <v>2132</v>
      </c>
      <c r="C444" s="572" t="s">
        <v>2169</v>
      </c>
      <c r="D444" s="572" t="s">
        <v>2176</v>
      </c>
      <c r="E444" s="572" t="s">
        <v>2177</v>
      </c>
      <c r="F444" s="589"/>
      <c r="G444" s="589"/>
      <c r="H444" s="589"/>
      <c r="I444" s="589"/>
      <c r="J444" s="589">
        <v>3</v>
      </c>
      <c r="K444" s="589">
        <v>102</v>
      </c>
      <c r="L444" s="589"/>
      <c r="M444" s="589">
        <v>34</v>
      </c>
      <c r="N444" s="589">
        <v>1</v>
      </c>
      <c r="O444" s="589">
        <v>34</v>
      </c>
      <c r="P444" s="577"/>
      <c r="Q444" s="590">
        <v>34</v>
      </c>
    </row>
    <row r="445" spans="1:17" ht="14.4" customHeight="1" x14ac:dyDescent="0.3">
      <c r="A445" s="571" t="s">
        <v>2707</v>
      </c>
      <c r="B445" s="572" t="s">
        <v>2132</v>
      </c>
      <c r="C445" s="572" t="s">
        <v>2169</v>
      </c>
      <c r="D445" s="572" t="s">
        <v>2188</v>
      </c>
      <c r="E445" s="572" t="s">
        <v>2189</v>
      </c>
      <c r="F445" s="589">
        <v>4</v>
      </c>
      <c r="G445" s="589">
        <v>1328</v>
      </c>
      <c r="H445" s="589">
        <v>1</v>
      </c>
      <c r="I445" s="589">
        <v>332</v>
      </c>
      <c r="J445" s="589">
        <v>5</v>
      </c>
      <c r="K445" s="589">
        <v>1160</v>
      </c>
      <c r="L445" s="589">
        <v>0.87349397590361444</v>
      </c>
      <c r="M445" s="589">
        <v>232</v>
      </c>
      <c r="N445" s="589">
        <v>9</v>
      </c>
      <c r="O445" s="589">
        <v>2102</v>
      </c>
      <c r="P445" s="577">
        <v>1.5828313253012047</v>
      </c>
      <c r="Q445" s="590">
        <v>233.55555555555554</v>
      </c>
    </row>
    <row r="446" spans="1:17" ht="14.4" customHeight="1" x14ac:dyDescent="0.3">
      <c r="A446" s="571" t="s">
        <v>2707</v>
      </c>
      <c r="B446" s="572" t="s">
        <v>2132</v>
      </c>
      <c r="C446" s="572" t="s">
        <v>2169</v>
      </c>
      <c r="D446" s="572" t="s">
        <v>2190</v>
      </c>
      <c r="E446" s="572" t="s">
        <v>2191</v>
      </c>
      <c r="F446" s="589">
        <v>6</v>
      </c>
      <c r="G446" s="589">
        <v>1002</v>
      </c>
      <c r="H446" s="589">
        <v>1</v>
      </c>
      <c r="I446" s="589">
        <v>167</v>
      </c>
      <c r="J446" s="589">
        <v>14</v>
      </c>
      <c r="K446" s="589">
        <v>1624</v>
      </c>
      <c r="L446" s="589">
        <v>1.6207584830339321</v>
      </c>
      <c r="M446" s="589">
        <v>116</v>
      </c>
      <c r="N446" s="589">
        <v>10</v>
      </c>
      <c r="O446" s="589">
        <v>1180</v>
      </c>
      <c r="P446" s="577">
        <v>1.1776447105788423</v>
      </c>
      <c r="Q446" s="590">
        <v>118</v>
      </c>
    </row>
    <row r="447" spans="1:17" ht="14.4" customHeight="1" x14ac:dyDescent="0.3">
      <c r="A447" s="571" t="s">
        <v>2707</v>
      </c>
      <c r="B447" s="572" t="s">
        <v>2132</v>
      </c>
      <c r="C447" s="572" t="s">
        <v>2169</v>
      </c>
      <c r="D447" s="572" t="s">
        <v>2192</v>
      </c>
      <c r="E447" s="572" t="s">
        <v>2193</v>
      </c>
      <c r="F447" s="589"/>
      <c r="G447" s="589"/>
      <c r="H447" s="589"/>
      <c r="I447" s="589"/>
      <c r="J447" s="589"/>
      <c r="K447" s="589"/>
      <c r="L447" s="589"/>
      <c r="M447" s="589"/>
      <c r="N447" s="589">
        <v>3</v>
      </c>
      <c r="O447" s="589">
        <v>1593</v>
      </c>
      <c r="P447" s="577"/>
      <c r="Q447" s="590">
        <v>531</v>
      </c>
    </row>
    <row r="448" spans="1:17" ht="14.4" customHeight="1" x14ac:dyDescent="0.3">
      <c r="A448" s="571" t="s">
        <v>2707</v>
      </c>
      <c r="B448" s="572" t="s">
        <v>2132</v>
      </c>
      <c r="C448" s="572" t="s">
        <v>2169</v>
      </c>
      <c r="D448" s="572" t="s">
        <v>2200</v>
      </c>
      <c r="E448" s="572" t="s">
        <v>2201</v>
      </c>
      <c r="F448" s="589"/>
      <c r="G448" s="589"/>
      <c r="H448" s="589"/>
      <c r="I448" s="589"/>
      <c r="J448" s="589">
        <v>2</v>
      </c>
      <c r="K448" s="589">
        <v>2002</v>
      </c>
      <c r="L448" s="589"/>
      <c r="M448" s="589">
        <v>1001</v>
      </c>
      <c r="N448" s="589">
        <v>14</v>
      </c>
      <c r="O448" s="589">
        <v>14126</v>
      </c>
      <c r="P448" s="577"/>
      <c r="Q448" s="590">
        <v>1009</v>
      </c>
    </row>
    <row r="449" spans="1:17" ht="14.4" customHeight="1" x14ac:dyDescent="0.3">
      <c r="A449" s="571" t="s">
        <v>2707</v>
      </c>
      <c r="B449" s="572" t="s">
        <v>2132</v>
      </c>
      <c r="C449" s="572" t="s">
        <v>2169</v>
      </c>
      <c r="D449" s="572" t="s">
        <v>2287</v>
      </c>
      <c r="E449" s="572" t="s">
        <v>2288</v>
      </c>
      <c r="F449" s="589"/>
      <c r="G449" s="589"/>
      <c r="H449" s="589"/>
      <c r="I449" s="589"/>
      <c r="J449" s="589">
        <v>1</v>
      </c>
      <c r="K449" s="589">
        <v>2000</v>
      </c>
      <c r="L449" s="589"/>
      <c r="M449" s="589">
        <v>2000</v>
      </c>
      <c r="N449" s="589"/>
      <c r="O449" s="589"/>
      <c r="P449" s="577"/>
      <c r="Q449" s="590"/>
    </row>
    <row r="450" spans="1:17" ht="14.4" customHeight="1" x14ac:dyDescent="0.3">
      <c r="A450" s="571" t="s">
        <v>2707</v>
      </c>
      <c r="B450" s="572" t="s">
        <v>2132</v>
      </c>
      <c r="C450" s="572" t="s">
        <v>2169</v>
      </c>
      <c r="D450" s="572" t="s">
        <v>2202</v>
      </c>
      <c r="E450" s="572" t="s">
        <v>2203</v>
      </c>
      <c r="F450" s="589"/>
      <c r="G450" s="589"/>
      <c r="H450" s="589"/>
      <c r="I450" s="589"/>
      <c r="J450" s="589"/>
      <c r="K450" s="589"/>
      <c r="L450" s="589"/>
      <c r="M450" s="589"/>
      <c r="N450" s="589">
        <v>12</v>
      </c>
      <c r="O450" s="589">
        <v>14748</v>
      </c>
      <c r="P450" s="577"/>
      <c r="Q450" s="590">
        <v>1229</v>
      </c>
    </row>
    <row r="451" spans="1:17" ht="14.4" customHeight="1" x14ac:dyDescent="0.3">
      <c r="A451" s="571" t="s">
        <v>2707</v>
      </c>
      <c r="B451" s="572" t="s">
        <v>2132</v>
      </c>
      <c r="C451" s="572" t="s">
        <v>2169</v>
      </c>
      <c r="D451" s="572" t="s">
        <v>2329</v>
      </c>
      <c r="E451" s="572" t="s">
        <v>2330</v>
      </c>
      <c r="F451" s="589"/>
      <c r="G451" s="589"/>
      <c r="H451" s="589"/>
      <c r="I451" s="589"/>
      <c r="J451" s="589"/>
      <c r="K451" s="589"/>
      <c r="L451" s="589"/>
      <c r="M451" s="589"/>
      <c r="N451" s="589">
        <v>1</v>
      </c>
      <c r="O451" s="589">
        <v>1634</v>
      </c>
      <c r="P451" s="577"/>
      <c r="Q451" s="590">
        <v>1634</v>
      </c>
    </row>
    <row r="452" spans="1:17" ht="14.4" customHeight="1" x14ac:dyDescent="0.3">
      <c r="A452" s="571" t="s">
        <v>2707</v>
      </c>
      <c r="B452" s="572" t="s">
        <v>2132</v>
      </c>
      <c r="C452" s="572" t="s">
        <v>2169</v>
      </c>
      <c r="D452" s="572" t="s">
        <v>2216</v>
      </c>
      <c r="E452" s="572" t="s">
        <v>2217</v>
      </c>
      <c r="F452" s="589">
        <v>1</v>
      </c>
      <c r="G452" s="589">
        <v>0</v>
      </c>
      <c r="H452" s="589"/>
      <c r="I452" s="589">
        <v>0</v>
      </c>
      <c r="J452" s="589"/>
      <c r="K452" s="589"/>
      <c r="L452" s="589"/>
      <c r="M452" s="589"/>
      <c r="N452" s="589"/>
      <c r="O452" s="589"/>
      <c r="P452" s="577"/>
      <c r="Q452" s="590"/>
    </row>
    <row r="453" spans="1:17" ht="14.4" customHeight="1" x14ac:dyDescent="0.3">
      <c r="A453" s="571" t="s">
        <v>2707</v>
      </c>
      <c r="B453" s="572" t="s">
        <v>2132</v>
      </c>
      <c r="C453" s="572" t="s">
        <v>2169</v>
      </c>
      <c r="D453" s="572" t="s">
        <v>2218</v>
      </c>
      <c r="E453" s="572" t="s">
        <v>2219</v>
      </c>
      <c r="F453" s="589"/>
      <c r="G453" s="589"/>
      <c r="H453" s="589"/>
      <c r="I453" s="589"/>
      <c r="J453" s="589">
        <v>0</v>
      </c>
      <c r="K453" s="589">
        <v>0</v>
      </c>
      <c r="L453" s="589"/>
      <c r="M453" s="589"/>
      <c r="N453" s="589"/>
      <c r="O453" s="589"/>
      <c r="P453" s="577"/>
      <c r="Q453" s="590"/>
    </row>
    <row r="454" spans="1:17" ht="14.4" customHeight="1" x14ac:dyDescent="0.3">
      <c r="A454" s="571" t="s">
        <v>2707</v>
      </c>
      <c r="B454" s="572" t="s">
        <v>2132</v>
      </c>
      <c r="C454" s="572" t="s">
        <v>2169</v>
      </c>
      <c r="D454" s="572" t="s">
        <v>2220</v>
      </c>
      <c r="E454" s="572" t="s">
        <v>2221</v>
      </c>
      <c r="F454" s="589"/>
      <c r="G454" s="589"/>
      <c r="H454" s="589"/>
      <c r="I454" s="589"/>
      <c r="J454" s="589">
        <v>1</v>
      </c>
      <c r="K454" s="589">
        <v>81</v>
      </c>
      <c r="L454" s="589"/>
      <c r="M454" s="589">
        <v>81</v>
      </c>
      <c r="N454" s="589">
        <v>1</v>
      </c>
      <c r="O454" s="589">
        <v>82</v>
      </c>
      <c r="P454" s="577"/>
      <c r="Q454" s="590">
        <v>82</v>
      </c>
    </row>
    <row r="455" spans="1:17" ht="14.4" customHeight="1" x14ac:dyDescent="0.3">
      <c r="A455" s="571" t="s">
        <v>2707</v>
      </c>
      <c r="B455" s="572" t="s">
        <v>2132</v>
      </c>
      <c r="C455" s="572" t="s">
        <v>2169</v>
      </c>
      <c r="D455" s="572" t="s">
        <v>2297</v>
      </c>
      <c r="E455" s="572" t="s">
        <v>2193</v>
      </c>
      <c r="F455" s="589"/>
      <c r="G455" s="589"/>
      <c r="H455" s="589"/>
      <c r="I455" s="589"/>
      <c r="J455" s="589">
        <v>4</v>
      </c>
      <c r="K455" s="589">
        <v>2672</v>
      </c>
      <c r="L455" s="589"/>
      <c r="M455" s="589">
        <v>668</v>
      </c>
      <c r="N455" s="589">
        <v>6</v>
      </c>
      <c r="O455" s="589">
        <v>4038</v>
      </c>
      <c r="P455" s="577"/>
      <c r="Q455" s="590">
        <v>673</v>
      </c>
    </row>
    <row r="456" spans="1:17" ht="14.4" customHeight="1" x14ac:dyDescent="0.3">
      <c r="A456" s="571" t="s">
        <v>2707</v>
      </c>
      <c r="B456" s="572" t="s">
        <v>2132</v>
      </c>
      <c r="C456" s="572" t="s">
        <v>2169</v>
      </c>
      <c r="D456" s="572" t="s">
        <v>2236</v>
      </c>
      <c r="E456" s="572" t="s">
        <v>2237</v>
      </c>
      <c r="F456" s="589"/>
      <c r="G456" s="589"/>
      <c r="H456" s="589"/>
      <c r="I456" s="589"/>
      <c r="J456" s="589">
        <v>1</v>
      </c>
      <c r="K456" s="589">
        <v>1043</v>
      </c>
      <c r="L456" s="589"/>
      <c r="M456" s="589">
        <v>1043</v>
      </c>
      <c r="N456" s="589"/>
      <c r="O456" s="589"/>
      <c r="P456" s="577"/>
      <c r="Q456" s="590"/>
    </row>
    <row r="457" spans="1:17" ht="14.4" customHeight="1" x14ac:dyDescent="0.3">
      <c r="A457" s="571" t="s">
        <v>2707</v>
      </c>
      <c r="B457" s="572" t="s">
        <v>2132</v>
      </c>
      <c r="C457" s="572" t="s">
        <v>2169</v>
      </c>
      <c r="D457" s="572" t="s">
        <v>2246</v>
      </c>
      <c r="E457" s="572" t="s">
        <v>2247</v>
      </c>
      <c r="F457" s="589"/>
      <c r="G457" s="589"/>
      <c r="H457" s="589"/>
      <c r="I457" s="589"/>
      <c r="J457" s="589">
        <v>1</v>
      </c>
      <c r="K457" s="589">
        <v>351</v>
      </c>
      <c r="L457" s="589"/>
      <c r="M457" s="589">
        <v>351</v>
      </c>
      <c r="N457" s="589"/>
      <c r="O457" s="589"/>
      <c r="P457" s="577"/>
      <c r="Q457" s="590"/>
    </row>
    <row r="458" spans="1:17" ht="14.4" customHeight="1" x14ac:dyDescent="0.3">
      <c r="A458" s="571" t="s">
        <v>2707</v>
      </c>
      <c r="B458" s="572" t="s">
        <v>2132</v>
      </c>
      <c r="C458" s="572" t="s">
        <v>2169</v>
      </c>
      <c r="D458" s="572" t="s">
        <v>2250</v>
      </c>
      <c r="E458" s="572" t="s">
        <v>2251</v>
      </c>
      <c r="F458" s="589"/>
      <c r="G458" s="589"/>
      <c r="H458" s="589"/>
      <c r="I458" s="589"/>
      <c r="J458" s="589"/>
      <c r="K458" s="589"/>
      <c r="L458" s="589"/>
      <c r="M458" s="589"/>
      <c r="N458" s="589">
        <v>7</v>
      </c>
      <c r="O458" s="589">
        <v>11144</v>
      </c>
      <c r="P458" s="577"/>
      <c r="Q458" s="590">
        <v>1592</v>
      </c>
    </row>
    <row r="459" spans="1:17" ht="14.4" customHeight="1" x14ac:dyDescent="0.3">
      <c r="A459" s="571" t="s">
        <v>2707</v>
      </c>
      <c r="B459" s="572" t="s">
        <v>2132</v>
      </c>
      <c r="C459" s="572" t="s">
        <v>2169</v>
      </c>
      <c r="D459" s="572" t="s">
        <v>2308</v>
      </c>
      <c r="E459" s="572" t="s">
        <v>2309</v>
      </c>
      <c r="F459" s="589"/>
      <c r="G459" s="589"/>
      <c r="H459" s="589"/>
      <c r="I459" s="589"/>
      <c r="J459" s="589">
        <v>1</v>
      </c>
      <c r="K459" s="589">
        <v>1653</v>
      </c>
      <c r="L459" s="589"/>
      <c r="M459" s="589">
        <v>1653</v>
      </c>
      <c r="N459" s="589"/>
      <c r="O459" s="589"/>
      <c r="P459" s="577"/>
      <c r="Q459" s="590"/>
    </row>
    <row r="460" spans="1:17" ht="14.4" customHeight="1" x14ac:dyDescent="0.3">
      <c r="A460" s="571" t="s">
        <v>2707</v>
      </c>
      <c r="B460" s="572" t="s">
        <v>2132</v>
      </c>
      <c r="C460" s="572" t="s">
        <v>2169</v>
      </c>
      <c r="D460" s="572" t="s">
        <v>2260</v>
      </c>
      <c r="E460" s="572" t="s">
        <v>2261</v>
      </c>
      <c r="F460" s="589"/>
      <c r="G460" s="589"/>
      <c r="H460" s="589"/>
      <c r="I460" s="589"/>
      <c r="J460" s="589"/>
      <c r="K460" s="589"/>
      <c r="L460" s="589"/>
      <c r="M460" s="589"/>
      <c r="N460" s="589">
        <v>2</v>
      </c>
      <c r="O460" s="589">
        <v>1944</v>
      </c>
      <c r="P460" s="577"/>
      <c r="Q460" s="590">
        <v>972</v>
      </c>
    </row>
    <row r="461" spans="1:17" ht="14.4" customHeight="1" x14ac:dyDescent="0.3">
      <c r="A461" s="571" t="s">
        <v>2707</v>
      </c>
      <c r="B461" s="572" t="s">
        <v>2132</v>
      </c>
      <c r="C461" s="572" t="s">
        <v>2169</v>
      </c>
      <c r="D461" s="572" t="s">
        <v>845</v>
      </c>
      <c r="E461" s="572" t="s">
        <v>2419</v>
      </c>
      <c r="F461" s="589"/>
      <c r="G461" s="589"/>
      <c r="H461" s="589"/>
      <c r="I461" s="589"/>
      <c r="J461" s="589"/>
      <c r="K461" s="589"/>
      <c r="L461" s="589"/>
      <c r="M461" s="589"/>
      <c r="N461" s="589">
        <v>2</v>
      </c>
      <c r="O461" s="589">
        <v>2377</v>
      </c>
      <c r="P461" s="577"/>
      <c r="Q461" s="590">
        <v>1188.5</v>
      </c>
    </row>
    <row r="462" spans="1:17" ht="14.4" customHeight="1" x14ac:dyDescent="0.3">
      <c r="A462" s="571" t="s">
        <v>2707</v>
      </c>
      <c r="B462" s="572" t="s">
        <v>2132</v>
      </c>
      <c r="C462" s="572" t="s">
        <v>2169</v>
      </c>
      <c r="D462" s="572" t="s">
        <v>2266</v>
      </c>
      <c r="E462" s="572" t="s">
        <v>2267</v>
      </c>
      <c r="F462" s="589"/>
      <c r="G462" s="589"/>
      <c r="H462" s="589"/>
      <c r="I462" s="589"/>
      <c r="J462" s="589">
        <v>8</v>
      </c>
      <c r="K462" s="589">
        <v>2488</v>
      </c>
      <c r="L462" s="589"/>
      <c r="M462" s="589">
        <v>311</v>
      </c>
      <c r="N462" s="589"/>
      <c r="O462" s="589"/>
      <c r="P462" s="577"/>
      <c r="Q462" s="590"/>
    </row>
    <row r="463" spans="1:17" ht="14.4" customHeight="1" x14ac:dyDescent="0.3">
      <c r="A463" s="571" t="s">
        <v>2707</v>
      </c>
      <c r="B463" s="572" t="s">
        <v>2132</v>
      </c>
      <c r="C463" s="572" t="s">
        <v>2169</v>
      </c>
      <c r="D463" s="572" t="s">
        <v>2272</v>
      </c>
      <c r="E463" s="572" t="s">
        <v>2273</v>
      </c>
      <c r="F463" s="589"/>
      <c r="G463" s="589"/>
      <c r="H463" s="589"/>
      <c r="I463" s="589"/>
      <c r="J463" s="589"/>
      <c r="K463" s="589"/>
      <c r="L463" s="589"/>
      <c r="M463" s="589"/>
      <c r="N463" s="589">
        <v>1</v>
      </c>
      <c r="O463" s="589">
        <v>860</v>
      </c>
      <c r="P463" s="577"/>
      <c r="Q463" s="590">
        <v>860</v>
      </c>
    </row>
    <row r="464" spans="1:17" ht="14.4" customHeight="1" x14ac:dyDescent="0.3">
      <c r="A464" s="571" t="s">
        <v>2707</v>
      </c>
      <c r="B464" s="572" t="s">
        <v>2132</v>
      </c>
      <c r="C464" s="572" t="s">
        <v>2169</v>
      </c>
      <c r="D464" s="572" t="s">
        <v>2351</v>
      </c>
      <c r="E464" s="572" t="s">
        <v>2352</v>
      </c>
      <c r="F464" s="589"/>
      <c r="G464" s="589"/>
      <c r="H464" s="589"/>
      <c r="I464" s="589"/>
      <c r="J464" s="589"/>
      <c r="K464" s="589"/>
      <c r="L464" s="589"/>
      <c r="M464" s="589"/>
      <c r="N464" s="589">
        <v>5</v>
      </c>
      <c r="O464" s="589">
        <v>1820</v>
      </c>
      <c r="P464" s="577"/>
      <c r="Q464" s="590">
        <v>364</v>
      </c>
    </row>
    <row r="465" spans="1:17" ht="14.4" customHeight="1" x14ac:dyDescent="0.3">
      <c r="A465" s="571" t="s">
        <v>2707</v>
      </c>
      <c r="B465" s="572" t="s">
        <v>2382</v>
      </c>
      <c r="C465" s="572" t="s">
        <v>2169</v>
      </c>
      <c r="D465" s="572" t="s">
        <v>2456</v>
      </c>
      <c r="E465" s="572" t="s">
        <v>2457</v>
      </c>
      <c r="F465" s="589">
        <v>1</v>
      </c>
      <c r="G465" s="589">
        <v>1525</v>
      </c>
      <c r="H465" s="589">
        <v>1</v>
      </c>
      <c r="I465" s="589">
        <v>1525</v>
      </c>
      <c r="J465" s="589"/>
      <c r="K465" s="589"/>
      <c r="L465" s="589"/>
      <c r="M465" s="589"/>
      <c r="N465" s="589"/>
      <c r="O465" s="589"/>
      <c r="P465" s="577"/>
      <c r="Q465" s="590"/>
    </row>
    <row r="466" spans="1:17" ht="14.4" customHeight="1" x14ac:dyDescent="0.3">
      <c r="A466" s="571" t="s">
        <v>2707</v>
      </c>
      <c r="B466" s="572" t="s">
        <v>2382</v>
      </c>
      <c r="C466" s="572" t="s">
        <v>2169</v>
      </c>
      <c r="D466" s="572" t="s">
        <v>2649</v>
      </c>
      <c r="E466" s="572" t="s">
        <v>2650</v>
      </c>
      <c r="F466" s="589">
        <v>1</v>
      </c>
      <c r="G466" s="589">
        <v>684</v>
      </c>
      <c r="H466" s="589">
        <v>1</v>
      </c>
      <c r="I466" s="589">
        <v>684</v>
      </c>
      <c r="J466" s="589"/>
      <c r="K466" s="589"/>
      <c r="L466" s="589"/>
      <c r="M466" s="589"/>
      <c r="N466" s="589"/>
      <c r="O466" s="589"/>
      <c r="P466" s="577"/>
      <c r="Q466" s="590"/>
    </row>
    <row r="467" spans="1:17" ht="14.4" customHeight="1" x14ac:dyDescent="0.3">
      <c r="A467" s="571" t="s">
        <v>2707</v>
      </c>
      <c r="B467" s="572" t="s">
        <v>2382</v>
      </c>
      <c r="C467" s="572" t="s">
        <v>2169</v>
      </c>
      <c r="D467" s="572" t="s">
        <v>2320</v>
      </c>
      <c r="E467" s="572" t="s">
        <v>2321</v>
      </c>
      <c r="F467" s="589">
        <v>1</v>
      </c>
      <c r="G467" s="589">
        <v>1793</v>
      </c>
      <c r="H467" s="589">
        <v>1</v>
      </c>
      <c r="I467" s="589">
        <v>1793</v>
      </c>
      <c r="J467" s="589"/>
      <c r="K467" s="589"/>
      <c r="L467" s="589"/>
      <c r="M467" s="589"/>
      <c r="N467" s="589"/>
      <c r="O467" s="589"/>
      <c r="P467" s="577"/>
      <c r="Q467" s="590"/>
    </row>
    <row r="468" spans="1:17" ht="14.4" customHeight="1" x14ac:dyDescent="0.3">
      <c r="A468" s="571" t="s">
        <v>2710</v>
      </c>
      <c r="B468" s="572" t="s">
        <v>2132</v>
      </c>
      <c r="C468" s="572" t="s">
        <v>2169</v>
      </c>
      <c r="D468" s="572" t="s">
        <v>2188</v>
      </c>
      <c r="E468" s="572" t="s">
        <v>2189</v>
      </c>
      <c r="F468" s="589"/>
      <c r="G468" s="589"/>
      <c r="H468" s="589"/>
      <c r="I468" s="589"/>
      <c r="J468" s="589">
        <v>1</v>
      </c>
      <c r="K468" s="589">
        <v>232</v>
      </c>
      <c r="L468" s="589"/>
      <c r="M468" s="589">
        <v>232</v>
      </c>
      <c r="N468" s="589">
        <v>2</v>
      </c>
      <c r="O468" s="589">
        <v>468</v>
      </c>
      <c r="P468" s="577"/>
      <c r="Q468" s="590">
        <v>234</v>
      </c>
    </row>
    <row r="469" spans="1:17" ht="14.4" customHeight="1" x14ac:dyDescent="0.3">
      <c r="A469" s="571" t="s">
        <v>2710</v>
      </c>
      <c r="B469" s="572" t="s">
        <v>2132</v>
      </c>
      <c r="C469" s="572" t="s">
        <v>2169</v>
      </c>
      <c r="D469" s="572" t="s">
        <v>2190</v>
      </c>
      <c r="E469" s="572" t="s">
        <v>2191</v>
      </c>
      <c r="F469" s="589"/>
      <c r="G469" s="589"/>
      <c r="H469" s="589"/>
      <c r="I469" s="589"/>
      <c r="J469" s="589"/>
      <c r="K469" s="589"/>
      <c r="L469" s="589"/>
      <c r="M469" s="589"/>
      <c r="N469" s="589">
        <v>1</v>
      </c>
      <c r="O469" s="589">
        <v>118</v>
      </c>
      <c r="P469" s="577"/>
      <c r="Q469" s="590">
        <v>118</v>
      </c>
    </row>
    <row r="470" spans="1:17" ht="14.4" customHeight="1" x14ac:dyDescent="0.3">
      <c r="A470" s="571" t="s">
        <v>2710</v>
      </c>
      <c r="B470" s="572" t="s">
        <v>2132</v>
      </c>
      <c r="C470" s="572" t="s">
        <v>2169</v>
      </c>
      <c r="D470" s="572" t="s">
        <v>2198</v>
      </c>
      <c r="E470" s="572" t="s">
        <v>2199</v>
      </c>
      <c r="F470" s="589"/>
      <c r="G470" s="589"/>
      <c r="H470" s="589"/>
      <c r="I470" s="589"/>
      <c r="J470" s="589">
        <v>6</v>
      </c>
      <c r="K470" s="589">
        <v>3954</v>
      </c>
      <c r="L470" s="589"/>
      <c r="M470" s="589">
        <v>659</v>
      </c>
      <c r="N470" s="589"/>
      <c r="O470" s="589"/>
      <c r="P470" s="577"/>
      <c r="Q470" s="590"/>
    </row>
    <row r="471" spans="1:17" ht="14.4" customHeight="1" x14ac:dyDescent="0.3">
      <c r="A471" s="571" t="s">
        <v>2710</v>
      </c>
      <c r="B471" s="572" t="s">
        <v>2132</v>
      </c>
      <c r="C471" s="572" t="s">
        <v>2169</v>
      </c>
      <c r="D471" s="572" t="s">
        <v>2220</v>
      </c>
      <c r="E471" s="572" t="s">
        <v>2221</v>
      </c>
      <c r="F471" s="589"/>
      <c r="G471" s="589"/>
      <c r="H471" s="589"/>
      <c r="I471" s="589"/>
      <c r="J471" s="589">
        <v>1</v>
      </c>
      <c r="K471" s="589">
        <v>81</v>
      </c>
      <c r="L471" s="589"/>
      <c r="M471" s="589">
        <v>81</v>
      </c>
      <c r="N471" s="589">
        <v>1</v>
      </c>
      <c r="O471" s="589">
        <v>82</v>
      </c>
      <c r="P471" s="577"/>
      <c r="Q471" s="590">
        <v>82</v>
      </c>
    </row>
    <row r="472" spans="1:17" ht="14.4" customHeight="1" x14ac:dyDescent="0.3">
      <c r="A472" s="571" t="s">
        <v>2710</v>
      </c>
      <c r="B472" s="572" t="s">
        <v>2132</v>
      </c>
      <c r="C472" s="572" t="s">
        <v>2169</v>
      </c>
      <c r="D472" s="572" t="s">
        <v>2240</v>
      </c>
      <c r="E472" s="572" t="s">
        <v>2241</v>
      </c>
      <c r="F472" s="589"/>
      <c r="G472" s="589"/>
      <c r="H472" s="589"/>
      <c r="I472" s="589"/>
      <c r="J472" s="589">
        <v>2</v>
      </c>
      <c r="K472" s="589">
        <v>1368</v>
      </c>
      <c r="L472" s="589"/>
      <c r="M472" s="589">
        <v>684</v>
      </c>
      <c r="N472" s="589"/>
      <c r="O472" s="589"/>
      <c r="P472" s="577"/>
      <c r="Q472" s="590"/>
    </row>
    <row r="473" spans="1:17" ht="14.4" customHeight="1" x14ac:dyDescent="0.3">
      <c r="A473" s="571" t="s">
        <v>2710</v>
      </c>
      <c r="B473" s="572" t="s">
        <v>2132</v>
      </c>
      <c r="C473" s="572" t="s">
        <v>2169</v>
      </c>
      <c r="D473" s="572" t="s">
        <v>2252</v>
      </c>
      <c r="E473" s="572" t="s">
        <v>2253</v>
      </c>
      <c r="F473" s="589"/>
      <c r="G473" s="589"/>
      <c r="H473" s="589"/>
      <c r="I473" s="589"/>
      <c r="J473" s="589"/>
      <c r="K473" s="589"/>
      <c r="L473" s="589"/>
      <c r="M473" s="589"/>
      <c r="N473" s="589">
        <v>1</v>
      </c>
      <c r="O473" s="589">
        <v>116</v>
      </c>
      <c r="P473" s="577"/>
      <c r="Q473" s="590">
        <v>116</v>
      </c>
    </row>
    <row r="474" spans="1:17" ht="14.4" customHeight="1" x14ac:dyDescent="0.3">
      <c r="A474" s="571" t="s">
        <v>2711</v>
      </c>
      <c r="B474" s="572" t="s">
        <v>2132</v>
      </c>
      <c r="C474" s="572" t="s">
        <v>2169</v>
      </c>
      <c r="D474" s="572" t="s">
        <v>2176</v>
      </c>
      <c r="E474" s="572" t="s">
        <v>2177</v>
      </c>
      <c r="F474" s="589">
        <v>1</v>
      </c>
      <c r="G474" s="589">
        <v>34</v>
      </c>
      <c r="H474" s="589">
        <v>1</v>
      </c>
      <c r="I474" s="589">
        <v>34</v>
      </c>
      <c r="J474" s="589"/>
      <c r="K474" s="589"/>
      <c r="L474" s="589"/>
      <c r="M474" s="589"/>
      <c r="N474" s="589"/>
      <c r="O474" s="589"/>
      <c r="P474" s="577"/>
      <c r="Q474" s="590"/>
    </row>
    <row r="475" spans="1:17" ht="14.4" customHeight="1" x14ac:dyDescent="0.3">
      <c r="A475" s="571" t="s">
        <v>2711</v>
      </c>
      <c r="B475" s="572" t="s">
        <v>2132</v>
      </c>
      <c r="C475" s="572" t="s">
        <v>2169</v>
      </c>
      <c r="D475" s="572" t="s">
        <v>2188</v>
      </c>
      <c r="E475" s="572" t="s">
        <v>2189</v>
      </c>
      <c r="F475" s="589">
        <v>4</v>
      </c>
      <c r="G475" s="589">
        <v>1328</v>
      </c>
      <c r="H475" s="589">
        <v>1</v>
      </c>
      <c r="I475" s="589">
        <v>332</v>
      </c>
      <c r="J475" s="589">
        <v>3</v>
      </c>
      <c r="K475" s="589">
        <v>696</v>
      </c>
      <c r="L475" s="589">
        <v>0.52409638554216864</v>
      </c>
      <c r="M475" s="589">
        <v>232</v>
      </c>
      <c r="N475" s="589"/>
      <c r="O475" s="589"/>
      <c r="P475" s="577"/>
      <c r="Q475" s="590"/>
    </row>
    <row r="476" spans="1:17" ht="14.4" customHeight="1" x14ac:dyDescent="0.3">
      <c r="A476" s="571" t="s">
        <v>2711</v>
      </c>
      <c r="B476" s="572" t="s">
        <v>2132</v>
      </c>
      <c r="C476" s="572" t="s">
        <v>2169</v>
      </c>
      <c r="D476" s="572" t="s">
        <v>2190</v>
      </c>
      <c r="E476" s="572" t="s">
        <v>2191</v>
      </c>
      <c r="F476" s="589">
        <v>4</v>
      </c>
      <c r="G476" s="589">
        <v>668</v>
      </c>
      <c r="H476" s="589">
        <v>1</v>
      </c>
      <c r="I476" s="589">
        <v>167</v>
      </c>
      <c r="J476" s="589">
        <v>13</v>
      </c>
      <c r="K476" s="589">
        <v>1508</v>
      </c>
      <c r="L476" s="589">
        <v>2.2574850299401197</v>
      </c>
      <c r="M476" s="589">
        <v>116</v>
      </c>
      <c r="N476" s="589"/>
      <c r="O476" s="589"/>
      <c r="P476" s="577"/>
      <c r="Q476" s="590"/>
    </row>
    <row r="477" spans="1:17" ht="14.4" customHeight="1" x14ac:dyDescent="0.3">
      <c r="A477" s="571" t="s">
        <v>2711</v>
      </c>
      <c r="B477" s="572" t="s">
        <v>2132</v>
      </c>
      <c r="C477" s="572" t="s">
        <v>2169</v>
      </c>
      <c r="D477" s="572" t="s">
        <v>2297</v>
      </c>
      <c r="E477" s="572" t="s">
        <v>2193</v>
      </c>
      <c r="F477" s="589"/>
      <c r="G477" s="589"/>
      <c r="H477" s="589"/>
      <c r="I477" s="589"/>
      <c r="J477" s="589">
        <v>3</v>
      </c>
      <c r="K477" s="589">
        <v>2004</v>
      </c>
      <c r="L477" s="589"/>
      <c r="M477" s="589">
        <v>668</v>
      </c>
      <c r="N477" s="589"/>
      <c r="O477" s="589"/>
      <c r="P477" s="577"/>
      <c r="Q477" s="590"/>
    </row>
    <row r="478" spans="1:17" ht="14.4" customHeight="1" x14ac:dyDescent="0.3">
      <c r="A478" s="571" t="s">
        <v>2711</v>
      </c>
      <c r="B478" s="572" t="s">
        <v>2132</v>
      </c>
      <c r="C478" s="572" t="s">
        <v>2169</v>
      </c>
      <c r="D478" s="572" t="s">
        <v>2246</v>
      </c>
      <c r="E478" s="572" t="s">
        <v>2247</v>
      </c>
      <c r="F478" s="589"/>
      <c r="G478" s="589"/>
      <c r="H478" s="589"/>
      <c r="I478" s="589"/>
      <c r="J478" s="589">
        <v>1</v>
      </c>
      <c r="K478" s="589">
        <v>351</v>
      </c>
      <c r="L478" s="589"/>
      <c r="M478" s="589">
        <v>351</v>
      </c>
      <c r="N478" s="589"/>
      <c r="O478" s="589"/>
      <c r="P478" s="577"/>
      <c r="Q478" s="590"/>
    </row>
    <row r="479" spans="1:17" ht="14.4" customHeight="1" x14ac:dyDescent="0.3">
      <c r="A479" s="571" t="s">
        <v>2711</v>
      </c>
      <c r="B479" s="572" t="s">
        <v>2132</v>
      </c>
      <c r="C479" s="572" t="s">
        <v>2169</v>
      </c>
      <c r="D479" s="572" t="s">
        <v>2248</v>
      </c>
      <c r="E479" s="572" t="s">
        <v>2249</v>
      </c>
      <c r="F479" s="589"/>
      <c r="G479" s="589"/>
      <c r="H479" s="589"/>
      <c r="I479" s="589"/>
      <c r="J479" s="589">
        <v>1</v>
      </c>
      <c r="K479" s="589">
        <v>623</v>
      </c>
      <c r="L479" s="589"/>
      <c r="M479" s="589">
        <v>623</v>
      </c>
      <c r="N479" s="589"/>
      <c r="O479" s="589"/>
      <c r="P479" s="577"/>
      <c r="Q479" s="590"/>
    </row>
    <row r="480" spans="1:17" ht="14.4" customHeight="1" x14ac:dyDescent="0.3">
      <c r="A480" s="571" t="s">
        <v>2711</v>
      </c>
      <c r="B480" s="572" t="s">
        <v>2132</v>
      </c>
      <c r="C480" s="572" t="s">
        <v>2169</v>
      </c>
      <c r="D480" s="572" t="s">
        <v>2256</v>
      </c>
      <c r="E480" s="572" t="s">
        <v>2257</v>
      </c>
      <c r="F480" s="589"/>
      <c r="G480" s="589"/>
      <c r="H480" s="589"/>
      <c r="I480" s="589"/>
      <c r="J480" s="589">
        <v>1</v>
      </c>
      <c r="K480" s="589">
        <v>241</v>
      </c>
      <c r="L480" s="589"/>
      <c r="M480" s="589">
        <v>241</v>
      </c>
      <c r="N480" s="589"/>
      <c r="O480" s="589"/>
      <c r="P480" s="577"/>
      <c r="Q480" s="590"/>
    </row>
    <row r="481" spans="1:17" ht="14.4" customHeight="1" x14ac:dyDescent="0.3">
      <c r="A481" s="571" t="s">
        <v>2711</v>
      </c>
      <c r="B481" s="572" t="s">
        <v>2132</v>
      </c>
      <c r="C481" s="572" t="s">
        <v>2169</v>
      </c>
      <c r="D481" s="572" t="s">
        <v>2308</v>
      </c>
      <c r="E481" s="572" t="s">
        <v>2309</v>
      </c>
      <c r="F481" s="589"/>
      <c r="G481" s="589"/>
      <c r="H481" s="589"/>
      <c r="I481" s="589"/>
      <c r="J481" s="589">
        <v>2</v>
      </c>
      <c r="K481" s="589">
        <v>3306</v>
      </c>
      <c r="L481" s="589"/>
      <c r="M481" s="589">
        <v>1653</v>
      </c>
      <c r="N481" s="589"/>
      <c r="O481" s="589"/>
      <c r="P481" s="577"/>
      <c r="Q481" s="590"/>
    </row>
    <row r="482" spans="1:17" ht="14.4" customHeight="1" x14ac:dyDescent="0.3">
      <c r="A482" s="571" t="s">
        <v>2711</v>
      </c>
      <c r="B482" s="572" t="s">
        <v>2132</v>
      </c>
      <c r="C482" s="572" t="s">
        <v>2169</v>
      </c>
      <c r="D482" s="572" t="s">
        <v>845</v>
      </c>
      <c r="E482" s="572" t="s">
        <v>2419</v>
      </c>
      <c r="F482" s="589"/>
      <c r="G482" s="589"/>
      <c r="H482" s="589"/>
      <c r="I482" s="589"/>
      <c r="J482" s="589">
        <v>2</v>
      </c>
      <c r="K482" s="589">
        <v>2372</v>
      </c>
      <c r="L482" s="589"/>
      <c r="M482" s="589">
        <v>1186</v>
      </c>
      <c r="N482" s="589"/>
      <c r="O482" s="589"/>
      <c r="P482" s="577"/>
      <c r="Q482" s="590"/>
    </row>
    <row r="483" spans="1:17" ht="14.4" customHeight="1" x14ac:dyDescent="0.3">
      <c r="A483" s="571" t="s">
        <v>2712</v>
      </c>
      <c r="B483" s="572" t="s">
        <v>2132</v>
      </c>
      <c r="C483" s="572" t="s">
        <v>2169</v>
      </c>
      <c r="D483" s="572" t="s">
        <v>2176</v>
      </c>
      <c r="E483" s="572" t="s">
        <v>2177</v>
      </c>
      <c r="F483" s="589">
        <v>1</v>
      </c>
      <c r="G483" s="589">
        <v>34</v>
      </c>
      <c r="H483" s="589">
        <v>1</v>
      </c>
      <c r="I483" s="589">
        <v>34</v>
      </c>
      <c r="J483" s="589">
        <v>2</v>
      </c>
      <c r="K483" s="589">
        <v>68</v>
      </c>
      <c r="L483" s="589">
        <v>2</v>
      </c>
      <c r="M483" s="589">
        <v>34</v>
      </c>
      <c r="N483" s="589">
        <v>2</v>
      </c>
      <c r="O483" s="589">
        <v>69</v>
      </c>
      <c r="P483" s="577">
        <v>2.0294117647058822</v>
      </c>
      <c r="Q483" s="590">
        <v>34.5</v>
      </c>
    </row>
    <row r="484" spans="1:17" ht="14.4" customHeight="1" x14ac:dyDescent="0.3">
      <c r="A484" s="571" t="s">
        <v>2712</v>
      </c>
      <c r="B484" s="572" t="s">
        <v>2132</v>
      </c>
      <c r="C484" s="572" t="s">
        <v>2169</v>
      </c>
      <c r="D484" s="572" t="s">
        <v>2188</v>
      </c>
      <c r="E484" s="572" t="s">
        <v>2189</v>
      </c>
      <c r="F484" s="589">
        <v>2</v>
      </c>
      <c r="G484" s="589">
        <v>664</v>
      </c>
      <c r="H484" s="589">
        <v>1</v>
      </c>
      <c r="I484" s="589">
        <v>332</v>
      </c>
      <c r="J484" s="589">
        <v>5</v>
      </c>
      <c r="K484" s="589">
        <v>1160</v>
      </c>
      <c r="L484" s="589">
        <v>1.7469879518072289</v>
      </c>
      <c r="M484" s="589">
        <v>232</v>
      </c>
      <c r="N484" s="589"/>
      <c r="O484" s="589"/>
      <c r="P484" s="577"/>
      <c r="Q484" s="590"/>
    </row>
    <row r="485" spans="1:17" ht="14.4" customHeight="1" x14ac:dyDescent="0.3">
      <c r="A485" s="571" t="s">
        <v>2712</v>
      </c>
      <c r="B485" s="572" t="s">
        <v>2132</v>
      </c>
      <c r="C485" s="572" t="s">
        <v>2169</v>
      </c>
      <c r="D485" s="572" t="s">
        <v>2190</v>
      </c>
      <c r="E485" s="572" t="s">
        <v>2191</v>
      </c>
      <c r="F485" s="589">
        <v>4</v>
      </c>
      <c r="G485" s="589">
        <v>668</v>
      </c>
      <c r="H485" s="589">
        <v>1</v>
      </c>
      <c r="I485" s="589">
        <v>167</v>
      </c>
      <c r="J485" s="589">
        <v>10</v>
      </c>
      <c r="K485" s="589">
        <v>1160</v>
      </c>
      <c r="L485" s="589">
        <v>1.7365269461077844</v>
      </c>
      <c r="M485" s="589">
        <v>116</v>
      </c>
      <c r="N485" s="589">
        <v>14</v>
      </c>
      <c r="O485" s="589">
        <v>1632</v>
      </c>
      <c r="P485" s="577">
        <v>2.44311377245509</v>
      </c>
      <c r="Q485" s="590">
        <v>116.57142857142857</v>
      </c>
    </row>
    <row r="486" spans="1:17" ht="14.4" customHeight="1" x14ac:dyDescent="0.3">
      <c r="A486" s="571" t="s">
        <v>2712</v>
      </c>
      <c r="B486" s="572" t="s">
        <v>2132</v>
      </c>
      <c r="C486" s="572" t="s">
        <v>2169</v>
      </c>
      <c r="D486" s="572" t="s">
        <v>2200</v>
      </c>
      <c r="E486" s="572" t="s">
        <v>2201</v>
      </c>
      <c r="F486" s="589"/>
      <c r="G486" s="589"/>
      <c r="H486" s="589"/>
      <c r="I486" s="589"/>
      <c r="J486" s="589"/>
      <c r="K486" s="589"/>
      <c r="L486" s="589"/>
      <c r="M486" s="589"/>
      <c r="N486" s="589">
        <v>1</v>
      </c>
      <c r="O486" s="589">
        <v>1009</v>
      </c>
      <c r="P486" s="577"/>
      <c r="Q486" s="590">
        <v>1009</v>
      </c>
    </row>
    <row r="487" spans="1:17" ht="14.4" customHeight="1" x14ac:dyDescent="0.3">
      <c r="A487" s="571" t="s">
        <v>2712</v>
      </c>
      <c r="B487" s="572" t="s">
        <v>2132</v>
      </c>
      <c r="C487" s="572" t="s">
        <v>2169</v>
      </c>
      <c r="D487" s="572" t="s">
        <v>2287</v>
      </c>
      <c r="E487" s="572" t="s">
        <v>2288</v>
      </c>
      <c r="F487" s="589"/>
      <c r="G487" s="589"/>
      <c r="H487" s="589"/>
      <c r="I487" s="589"/>
      <c r="J487" s="589"/>
      <c r="K487" s="589"/>
      <c r="L487" s="589"/>
      <c r="M487" s="589"/>
      <c r="N487" s="589">
        <v>1</v>
      </c>
      <c r="O487" s="589">
        <v>2012</v>
      </c>
      <c r="P487" s="577"/>
      <c r="Q487" s="590">
        <v>2012</v>
      </c>
    </row>
    <row r="488" spans="1:17" ht="14.4" customHeight="1" x14ac:dyDescent="0.3">
      <c r="A488" s="571" t="s">
        <v>2712</v>
      </c>
      <c r="B488" s="572" t="s">
        <v>2132</v>
      </c>
      <c r="C488" s="572" t="s">
        <v>2169</v>
      </c>
      <c r="D488" s="572" t="s">
        <v>2371</v>
      </c>
      <c r="E488" s="572" t="s">
        <v>2372</v>
      </c>
      <c r="F488" s="589">
        <v>6</v>
      </c>
      <c r="G488" s="589">
        <v>0</v>
      </c>
      <c r="H488" s="589"/>
      <c r="I488" s="589">
        <v>0</v>
      </c>
      <c r="J488" s="589"/>
      <c r="K488" s="589"/>
      <c r="L488" s="589"/>
      <c r="M488" s="589"/>
      <c r="N488" s="589"/>
      <c r="O488" s="589"/>
      <c r="P488" s="577"/>
      <c r="Q488" s="590"/>
    </row>
    <row r="489" spans="1:17" ht="14.4" customHeight="1" x14ac:dyDescent="0.3">
      <c r="A489" s="571" t="s">
        <v>2712</v>
      </c>
      <c r="B489" s="572" t="s">
        <v>2132</v>
      </c>
      <c r="C489" s="572" t="s">
        <v>2169</v>
      </c>
      <c r="D489" s="572" t="s">
        <v>2220</v>
      </c>
      <c r="E489" s="572" t="s">
        <v>2221</v>
      </c>
      <c r="F489" s="589"/>
      <c r="G489" s="589"/>
      <c r="H489" s="589"/>
      <c r="I489" s="589"/>
      <c r="J489" s="589">
        <v>2</v>
      </c>
      <c r="K489" s="589">
        <v>162</v>
      </c>
      <c r="L489" s="589"/>
      <c r="M489" s="589">
        <v>81</v>
      </c>
      <c r="N489" s="589"/>
      <c r="O489" s="589"/>
      <c r="P489" s="577"/>
      <c r="Q489" s="590"/>
    </row>
    <row r="490" spans="1:17" ht="14.4" customHeight="1" x14ac:dyDescent="0.3">
      <c r="A490" s="571" t="s">
        <v>2712</v>
      </c>
      <c r="B490" s="572" t="s">
        <v>2132</v>
      </c>
      <c r="C490" s="572" t="s">
        <v>2169</v>
      </c>
      <c r="D490" s="572" t="s">
        <v>2246</v>
      </c>
      <c r="E490" s="572" t="s">
        <v>2247</v>
      </c>
      <c r="F490" s="589"/>
      <c r="G490" s="589"/>
      <c r="H490" s="589"/>
      <c r="I490" s="589"/>
      <c r="J490" s="589">
        <v>2</v>
      </c>
      <c r="K490" s="589">
        <v>702</v>
      </c>
      <c r="L490" s="589"/>
      <c r="M490" s="589">
        <v>351</v>
      </c>
      <c r="N490" s="589">
        <v>4</v>
      </c>
      <c r="O490" s="589">
        <v>1412</v>
      </c>
      <c r="P490" s="577"/>
      <c r="Q490" s="590">
        <v>353</v>
      </c>
    </row>
    <row r="491" spans="1:17" ht="14.4" customHeight="1" x14ac:dyDescent="0.3">
      <c r="A491" s="571" t="s">
        <v>2712</v>
      </c>
      <c r="B491" s="572" t="s">
        <v>2132</v>
      </c>
      <c r="C491" s="572" t="s">
        <v>2169</v>
      </c>
      <c r="D491" s="572" t="s">
        <v>2248</v>
      </c>
      <c r="E491" s="572" t="s">
        <v>2249</v>
      </c>
      <c r="F491" s="589"/>
      <c r="G491" s="589"/>
      <c r="H491" s="589"/>
      <c r="I491" s="589"/>
      <c r="J491" s="589"/>
      <c r="K491" s="589"/>
      <c r="L491" s="589"/>
      <c r="M491" s="589"/>
      <c r="N491" s="589">
        <v>1</v>
      </c>
      <c r="O491" s="589">
        <v>627</v>
      </c>
      <c r="P491" s="577"/>
      <c r="Q491" s="590">
        <v>627</v>
      </c>
    </row>
    <row r="492" spans="1:17" ht="14.4" customHeight="1" x14ac:dyDescent="0.3">
      <c r="A492" s="571" t="s">
        <v>2712</v>
      </c>
      <c r="B492" s="572" t="s">
        <v>2132</v>
      </c>
      <c r="C492" s="572" t="s">
        <v>2169</v>
      </c>
      <c r="D492" s="572" t="s">
        <v>845</v>
      </c>
      <c r="E492" s="572" t="s">
        <v>2419</v>
      </c>
      <c r="F492" s="589"/>
      <c r="G492" s="589"/>
      <c r="H492" s="589"/>
      <c r="I492" s="589"/>
      <c r="J492" s="589"/>
      <c r="K492" s="589"/>
      <c r="L492" s="589"/>
      <c r="M492" s="589"/>
      <c r="N492" s="589">
        <v>1</v>
      </c>
      <c r="O492" s="589">
        <v>1186</v>
      </c>
      <c r="P492" s="577"/>
      <c r="Q492" s="590">
        <v>1186</v>
      </c>
    </row>
    <row r="493" spans="1:17" ht="14.4" customHeight="1" x14ac:dyDescent="0.3">
      <c r="A493" s="571" t="s">
        <v>2712</v>
      </c>
      <c r="B493" s="572" t="s">
        <v>2132</v>
      </c>
      <c r="C493" s="572" t="s">
        <v>2169</v>
      </c>
      <c r="D493" s="572" t="s">
        <v>2270</v>
      </c>
      <c r="E493" s="572" t="s">
        <v>2271</v>
      </c>
      <c r="F493" s="589"/>
      <c r="G493" s="589"/>
      <c r="H493" s="589"/>
      <c r="I493" s="589"/>
      <c r="J493" s="589">
        <v>1</v>
      </c>
      <c r="K493" s="589">
        <v>808</v>
      </c>
      <c r="L493" s="589"/>
      <c r="M493" s="589">
        <v>808</v>
      </c>
      <c r="N493" s="589"/>
      <c r="O493" s="589"/>
      <c r="P493" s="577"/>
      <c r="Q493" s="590"/>
    </row>
    <row r="494" spans="1:17" ht="14.4" customHeight="1" x14ac:dyDescent="0.3">
      <c r="A494" s="571" t="s">
        <v>2712</v>
      </c>
      <c r="B494" s="572" t="s">
        <v>2132</v>
      </c>
      <c r="C494" s="572" t="s">
        <v>2169</v>
      </c>
      <c r="D494" s="572" t="s">
        <v>2320</v>
      </c>
      <c r="E494" s="572" t="s">
        <v>2321</v>
      </c>
      <c r="F494" s="589"/>
      <c r="G494" s="589"/>
      <c r="H494" s="589"/>
      <c r="I494" s="589"/>
      <c r="J494" s="589"/>
      <c r="K494" s="589"/>
      <c r="L494" s="589"/>
      <c r="M494" s="589"/>
      <c r="N494" s="589">
        <v>1</v>
      </c>
      <c r="O494" s="589">
        <v>1801</v>
      </c>
      <c r="P494" s="577"/>
      <c r="Q494" s="590">
        <v>1801</v>
      </c>
    </row>
    <row r="495" spans="1:17" ht="14.4" customHeight="1" thickBot="1" x14ac:dyDescent="0.35">
      <c r="A495" s="579" t="s">
        <v>2712</v>
      </c>
      <c r="B495" s="580" t="s">
        <v>2382</v>
      </c>
      <c r="C495" s="580" t="s">
        <v>2169</v>
      </c>
      <c r="D495" s="580" t="s">
        <v>2424</v>
      </c>
      <c r="E495" s="580" t="s">
        <v>2425</v>
      </c>
      <c r="F495" s="591"/>
      <c r="G495" s="591"/>
      <c r="H495" s="591"/>
      <c r="I495" s="591"/>
      <c r="J495" s="591">
        <v>3</v>
      </c>
      <c r="K495" s="591">
        <v>10452</v>
      </c>
      <c r="L495" s="591"/>
      <c r="M495" s="591">
        <v>3484</v>
      </c>
      <c r="N495" s="591"/>
      <c r="O495" s="591"/>
      <c r="P495" s="585"/>
      <c r="Q495" s="59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5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1262763</v>
      </c>
      <c r="C3" s="237">
        <f t="shared" ref="C3:L3" si="0">SUBTOTAL(9,C6:C1048576)</f>
        <v>8</v>
      </c>
      <c r="D3" s="237">
        <f t="shared" si="0"/>
        <v>200214</v>
      </c>
      <c r="E3" s="237">
        <f t="shared" si="0"/>
        <v>0.23060288476800894</v>
      </c>
      <c r="F3" s="237">
        <f t="shared" si="0"/>
        <v>93569</v>
      </c>
      <c r="G3" s="240">
        <f>IF(B3&lt;&gt;0,F3/B3,"")</f>
        <v>7.4098623415478598E-2</v>
      </c>
      <c r="H3" s="236">
        <f t="shared" si="0"/>
        <v>65320.520000000004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35" t="s">
        <v>97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</row>
    <row r="5" spans="1:13" s="223" customFormat="1" ht="14.4" customHeight="1" thickBot="1" x14ac:dyDescent="0.35">
      <c r="A5" s="663"/>
      <c r="B5" s="664">
        <v>2012</v>
      </c>
      <c r="C5" s="665"/>
      <c r="D5" s="665">
        <v>2013</v>
      </c>
      <c r="E5" s="665"/>
      <c r="F5" s="665">
        <v>2014</v>
      </c>
      <c r="G5" s="638" t="s">
        <v>2</v>
      </c>
      <c r="H5" s="664">
        <v>2012</v>
      </c>
      <c r="I5" s="665"/>
      <c r="J5" s="665">
        <v>2013</v>
      </c>
      <c r="K5" s="665"/>
      <c r="L5" s="665">
        <v>2014</v>
      </c>
      <c r="M5" s="638" t="s">
        <v>2</v>
      </c>
    </row>
    <row r="6" spans="1:13" ht="14.4" customHeight="1" x14ac:dyDescent="0.3">
      <c r="A6" s="596" t="s">
        <v>2714</v>
      </c>
      <c r="B6" s="639">
        <v>150133</v>
      </c>
      <c r="C6" s="565">
        <v>1</v>
      </c>
      <c r="D6" s="639"/>
      <c r="E6" s="565"/>
      <c r="F6" s="639"/>
      <c r="G6" s="570"/>
      <c r="H6" s="639">
        <v>55808.350000000006</v>
      </c>
      <c r="I6" s="565">
        <v>1</v>
      </c>
      <c r="J6" s="639"/>
      <c r="K6" s="565"/>
      <c r="L6" s="639"/>
      <c r="M6" s="135"/>
    </row>
    <row r="7" spans="1:13" ht="14.4" customHeight="1" x14ac:dyDescent="0.3">
      <c r="A7" s="597" t="s">
        <v>2410</v>
      </c>
      <c r="B7" s="640">
        <v>14217</v>
      </c>
      <c r="C7" s="572">
        <v>1</v>
      </c>
      <c r="D7" s="640">
        <v>65</v>
      </c>
      <c r="E7" s="572">
        <v>4.5719912780474081E-3</v>
      </c>
      <c r="F7" s="640"/>
      <c r="G7" s="577"/>
      <c r="H7" s="640"/>
      <c r="I7" s="572"/>
      <c r="J7" s="640"/>
      <c r="K7" s="572"/>
      <c r="L7" s="640"/>
      <c r="M7" s="578"/>
    </row>
    <row r="8" spans="1:13" ht="14.4" customHeight="1" x14ac:dyDescent="0.3">
      <c r="A8" s="597" t="s">
        <v>2715</v>
      </c>
      <c r="B8" s="640">
        <v>42343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8"/>
    </row>
    <row r="9" spans="1:13" ht="14.4" customHeight="1" x14ac:dyDescent="0.3">
      <c r="A9" s="597" t="s">
        <v>2716</v>
      </c>
      <c r="B9" s="640">
        <v>88192</v>
      </c>
      <c r="C9" s="572">
        <v>1</v>
      </c>
      <c r="D9" s="640"/>
      <c r="E9" s="572"/>
      <c r="F9" s="640"/>
      <c r="G9" s="577"/>
      <c r="H9" s="640">
        <v>9512.17</v>
      </c>
      <c r="I9" s="572">
        <v>1</v>
      </c>
      <c r="J9" s="640"/>
      <c r="K9" s="572"/>
      <c r="L9" s="640"/>
      <c r="M9" s="578"/>
    </row>
    <row r="10" spans="1:13" ht="14.4" customHeight="1" x14ac:dyDescent="0.3">
      <c r="A10" s="597" t="s">
        <v>2717</v>
      </c>
      <c r="B10" s="640">
        <v>17197</v>
      </c>
      <c r="C10" s="572">
        <v>1</v>
      </c>
      <c r="D10" s="640"/>
      <c r="E10" s="572"/>
      <c r="F10" s="640"/>
      <c r="G10" s="577"/>
      <c r="H10" s="640"/>
      <c r="I10" s="572"/>
      <c r="J10" s="640"/>
      <c r="K10" s="572"/>
      <c r="L10" s="640"/>
      <c r="M10" s="578"/>
    </row>
    <row r="11" spans="1:13" ht="14.4" customHeight="1" x14ac:dyDescent="0.3">
      <c r="A11" s="597" t="s">
        <v>2718</v>
      </c>
      <c r="B11" s="640">
        <v>885494</v>
      </c>
      <c r="C11" s="572">
        <v>1</v>
      </c>
      <c r="D11" s="640">
        <v>200149</v>
      </c>
      <c r="E11" s="572">
        <v>0.22603089348996153</v>
      </c>
      <c r="F11" s="640">
        <v>93569</v>
      </c>
      <c r="G11" s="577">
        <v>0.10566870018317459</v>
      </c>
      <c r="H11" s="640"/>
      <c r="I11" s="572"/>
      <c r="J11" s="640"/>
      <c r="K11" s="572"/>
      <c r="L11" s="640"/>
      <c r="M11" s="578"/>
    </row>
    <row r="12" spans="1:13" ht="14.4" customHeight="1" x14ac:dyDescent="0.3">
      <c r="A12" s="597" t="s">
        <v>2719</v>
      </c>
      <c r="B12" s="640">
        <v>62522</v>
      </c>
      <c r="C12" s="572">
        <v>1</v>
      </c>
      <c r="D12" s="640"/>
      <c r="E12" s="572"/>
      <c r="F12" s="640"/>
      <c r="G12" s="577"/>
      <c r="H12" s="640"/>
      <c r="I12" s="572"/>
      <c r="J12" s="640"/>
      <c r="K12" s="572"/>
      <c r="L12" s="640"/>
      <c r="M12" s="578"/>
    </row>
    <row r="13" spans="1:13" ht="14.4" customHeight="1" thickBot="1" x14ac:dyDescent="0.35">
      <c r="A13" s="642" t="s">
        <v>2720</v>
      </c>
      <c r="B13" s="641">
        <v>2665</v>
      </c>
      <c r="C13" s="580">
        <v>1</v>
      </c>
      <c r="D13" s="641"/>
      <c r="E13" s="580"/>
      <c r="F13" s="641"/>
      <c r="G13" s="585"/>
      <c r="H13" s="641"/>
      <c r="I13" s="580"/>
      <c r="J13" s="641"/>
      <c r="K13" s="580"/>
      <c r="L13" s="641"/>
      <c r="M13" s="58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52" t="s">
        <v>2995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9722.380000000001</v>
      </c>
      <c r="G3" s="117">
        <f t="shared" si="0"/>
        <v>1328083.52</v>
      </c>
      <c r="H3" s="118"/>
      <c r="I3" s="118"/>
      <c r="J3" s="113">
        <f t="shared" si="0"/>
        <v>1096</v>
      </c>
      <c r="K3" s="117">
        <f t="shared" si="0"/>
        <v>200214</v>
      </c>
      <c r="L3" s="118"/>
      <c r="M3" s="118"/>
      <c r="N3" s="113">
        <f t="shared" si="0"/>
        <v>515</v>
      </c>
      <c r="O3" s="117">
        <f t="shared" si="0"/>
        <v>93569</v>
      </c>
      <c r="P3" s="88">
        <f>IF(G3=0,"",O3/G3)</f>
        <v>7.045415336529437E-2</v>
      </c>
      <c r="Q3" s="115">
        <f>IF(N3=0,"",O3/N3)</f>
        <v>181.6873786407767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71</v>
      </c>
      <c r="E4" s="427" t="s">
        <v>11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2721</v>
      </c>
      <c r="B6" s="565" t="s">
        <v>2722</v>
      </c>
      <c r="C6" s="565" t="s">
        <v>2500</v>
      </c>
      <c r="D6" s="565" t="s">
        <v>2723</v>
      </c>
      <c r="E6" s="565" t="s">
        <v>2123</v>
      </c>
      <c r="F6" s="129">
        <v>2440</v>
      </c>
      <c r="G6" s="129">
        <v>43829.599999999999</v>
      </c>
      <c r="H6" s="129">
        <v>1</v>
      </c>
      <c r="I6" s="129">
        <v>17.96295081967213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2721</v>
      </c>
      <c r="B7" s="572" t="s">
        <v>2722</v>
      </c>
      <c r="C7" s="572" t="s">
        <v>2500</v>
      </c>
      <c r="D7" s="572" t="s">
        <v>2724</v>
      </c>
      <c r="E7" s="572" t="s">
        <v>2123</v>
      </c>
      <c r="F7" s="589">
        <v>925</v>
      </c>
      <c r="G7" s="589">
        <v>11978.75</v>
      </c>
      <c r="H7" s="589">
        <v>1</v>
      </c>
      <c r="I7" s="589">
        <v>12.95</v>
      </c>
      <c r="J7" s="589"/>
      <c r="K7" s="589"/>
      <c r="L7" s="589"/>
      <c r="M7" s="589"/>
      <c r="N7" s="589"/>
      <c r="O7" s="589"/>
      <c r="P7" s="577"/>
      <c r="Q7" s="590"/>
    </row>
    <row r="8" spans="1:17" ht="14.4" customHeight="1" x14ac:dyDescent="0.3">
      <c r="A8" s="571" t="s">
        <v>2721</v>
      </c>
      <c r="B8" s="572" t="s">
        <v>2722</v>
      </c>
      <c r="C8" s="572" t="s">
        <v>2169</v>
      </c>
      <c r="D8" s="572" t="s">
        <v>2725</v>
      </c>
      <c r="E8" s="572" t="s">
        <v>2726</v>
      </c>
      <c r="F8" s="589">
        <v>2</v>
      </c>
      <c r="G8" s="589">
        <v>3502</v>
      </c>
      <c r="H8" s="589">
        <v>1</v>
      </c>
      <c r="I8" s="589">
        <v>1751</v>
      </c>
      <c r="J8" s="589"/>
      <c r="K8" s="589"/>
      <c r="L8" s="589"/>
      <c r="M8" s="589"/>
      <c r="N8" s="589"/>
      <c r="O8" s="589"/>
      <c r="P8" s="577"/>
      <c r="Q8" s="590"/>
    </row>
    <row r="9" spans="1:17" ht="14.4" customHeight="1" x14ac:dyDescent="0.3">
      <c r="A9" s="571" t="s">
        <v>2721</v>
      </c>
      <c r="B9" s="572" t="s">
        <v>2722</v>
      </c>
      <c r="C9" s="572" t="s">
        <v>2169</v>
      </c>
      <c r="D9" s="572" t="s">
        <v>2727</v>
      </c>
      <c r="E9" s="572" t="s">
        <v>2728</v>
      </c>
      <c r="F9" s="589">
        <v>42</v>
      </c>
      <c r="G9" s="589">
        <v>144102</v>
      </c>
      <c r="H9" s="589">
        <v>1</v>
      </c>
      <c r="I9" s="589">
        <v>3431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2721</v>
      </c>
      <c r="B10" s="572" t="s">
        <v>2722</v>
      </c>
      <c r="C10" s="572" t="s">
        <v>2169</v>
      </c>
      <c r="D10" s="572" t="s">
        <v>2729</v>
      </c>
      <c r="E10" s="572" t="s">
        <v>2730</v>
      </c>
      <c r="F10" s="589">
        <v>1</v>
      </c>
      <c r="G10" s="589">
        <v>2529</v>
      </c>
      <c r="H10" s="589">
        <v>1</v>
      </c>
      <c r="I10" s="589">
        <v>2529</v>
      </c>
      <c r="J10" s="589"/>
      <c r="K10" s="589"/>
      <c r="L10" s="589"/>
      <c r="M10" s="589"/>
      <c r="N10" s="589"/>
      <c r="O10" s="589"/>
      <c r="P10" s="577"/>
      <c r="Q10" s="590"/>
    </row>
    <row r="11" spans="1:17" ht="14.4" customHeight="1" x14ac:dyDescent="0.3">
      <c r="A11" s="571" t="s">
        <v>2710</v>
      </c>
      <c r="B11" s="572" t="s">
        <v>2731</v>
      </c>
      <c r="C11" s="572" t="s">
        <v>2169</v>
      </c>
      <c r="D11" s="572" t="s">
        <v>2732</v>
      </c>
      <c r="E11" s="572" t="s">
        <v>2733</v>
      </c>
      <c r="F11" s="589">
        <v>19</v>
      </c>
      <c r="G11" s="589">
        <v>1216</v>
      </c>
      <c r="H11" s="589">
        <v>1</v>
      </c>
      <c r="I11" s="589">
        <v>64</v>
      </c>
      <c r="J11" s="589">
        <v>1</v>
      </c>
      <c r="K11" s="589">
        <v>65</v>
      </c>
      <c r="L11" s="589">
        <v>5.3453947368421052E-2</v>
      </c>
      <c r="M11" s="589">
        <v>65</v>
      </c>
      <c r="N11" s="589"/>
      <c r="O11" s="589"/>
      <c r="P11" s="577"/>
      <c r="Q11" s="590"/>
    </row>
    <row r="12" spans="1:17" ht="14.4" customHeight="1" x14ac:dyDescent="0.3">
      <c r="A12" s="571" t="s">
        <v>2710</v>
      </c>
      <c r="B12" s="572" t="s">
        <v>2731</v>
      </c>
      <c r="C12" s="572" t="s">
        <v>2169</v>
      </c>
      <c r="D12" s="572" t="s">
        <v>2734</v>
      </c>
      <c r="E12" s="572" t="s">
        <v>2735</v>
      </c>
      <c r="F12" s="589">
        <v>1</v>
      </c>
      <c r="G12" s="589">
        <v>54</v>
      </c>
      <c r="H12" s="589">
        <v>1</v>
      </c>
      <c r="I12" s="589">
        <v>54</v>
      </c>
      <c r="J12" s="589"/>
      <c r="K12" s="589"/>
      <c r="L12" s="589"/>
      <c r="M12" s="589"/>
      <c r="N12" s="589"/>
      <c r="O12" s="589"/>
      <c r="P12" s="577"/>
      <c r="Q12" s="590"/>
    </row>
    <row r="13" spans="1:17" ht="14.4" customHeight="1" x14ac:dyDescent="0.3">
      <c r="A13" s="571" t="s">
        <v>2710</v>
      </c>
      <c r="B13" s="572" t="s">
        <v>2731</v>
      </c>
      <c r="C13" s="572" t="s">
        <v>2169</v>
      </c>
      <c r="D13" s="572" t="s">
        <v>2736</v>
      </c>
      <c r="E13" s="572" t="s">
        <v>2737</v>
      </c>
      <c r="F13" s="589">
        <v>137</v>
      </c>
      <c r="G13" s="589">
        <v>10549</v>
      </c>
      <c r="H13" s="589">
        <v>1</v>
      </c>
      <c r="I13" s="589">
        <v>77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2710</v>
      </c>
      <c r="B14" s="572" t="s">
        <v>2731</v>
      </c>
      <c r="C14" s="572" t="s">
        <v>2169</v>
      </c>
      <c r="D14" s="572" t="s">
        <v>2738</v>
      </c>
      <c r="E14" s="572" t="s">
        <v>2739</v>
      </c>
      <c r="F14" s="589">
        <v>2</v>
      </c>
      <c r="G14" s="589">
        <v>418</v>
      </c>
      <c r="H14" s="589">
        <v>1</v>
      </c>
      <c r="I14" s="589">
        <v>209</v>
      </c>
      <c r="J14" s="589"/>
      <c r="K14" s="589"/>
      <c r="L14" s="589"/>
      <c r="M14" s="589"/>
      <c r="N14" s="589"/>
      <c r="O14" s="589"/>
      <c r="P14" s="577"/>
      <c r="Q14" s="590"/>
    </row>
    <row r="15" spans="1:17" ht="14.4" customHeight="1" x14ac:dyDescent="0.3">
      <c r="A15" s="571" t="s">
        <v>2710</v>
      </c>
      <c r="B15" s="572" t="s">
        <v>2731</v>
      </c>
      <c r="C15" s="572" t="s">
        <v>2169</v>
      </c>
      <c r="D15" s="572" t="s">
        <v>2740</v>
      </c>
      <c r="E15" s="572" t="s">
        <v>2741</v>
      </c>
      <c r="F15" s="589">
        <v>5</v>
      </c>
      <c r="G15" s="589">
        <v>900</v>
      </c>
      <c r="H15" s="589">
        <v>1</v>
      </c>
      <c r="I15" s="589">
        <v>180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2710</v>
      </c>
      <c r="B16" s="572" t="s">
        <v>2731</v>
      </c>
      <c r="C16" s="572" t="s">
        <v>2169</v>
      </c>
      <c r="D16" s="572" t="s">
        <v>2742</v>
      </c>
      <c r="E16" s="572" t="s">
        <v>2743</v>
      </c>
      <c r="F16" s="589">
        <v>5</v>
      </c>
      <c r="G16" s="589">
        <v>1080</v>
      </c>
      <c r="H16" s="589">
        <v>1</v>
      </c>
      <c r="I16" s="589">
        <v>216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2744</v>
      </c>
      <c r="B17" s="572" t="s">
        <v>2745</v>
      </c>
      <c r="C17" s="572" t="s">
        <v>2169</v>
      </c>
      <c r="D17" s="572" t="s">
        <v>2746</v>
      </c>
      <c r="E17" s="572" t="s">
        <v>2747</v>
      </c>
      <c r="F17" s="589">
        <v>51</v>
      </c>
      <c r="G17" s="589">
        <v>1377</v>
      </c>
      <c r="H17" s="589">
        <v>1</v>
      </c>
      <c r="I17" s="589">
        <v>27</v>
      </c>
      <c r="J17" s="589"/>
      <c r="K17" s="589"/>
      <c r="L17" s="589"/>
      <c r="M17" s="589"/>
      <c r="N17" s="589"/>
      <c r="O17" s="589"/>
      <c r="P17" s="577"/>
      <c r="Q17" s="590"/>
    </row>
    <row r="18" spans="1:17" ht="14.4" customHeight="1" x14ac:dyDescent="0.3">
      <c r="A18" s="571" t="s">
        <v>2744</v>
      </c>
      <c r="B18" s="572" t="s">
        <v>2745</v>
      </c>
      <c r="C18" s="572" t="s">
        <v>2169</v>
      </c>
      <c r="D18" s="572" t="s">
        <v>2748</v>
      </c>
      <c r="E18" s="572" t="s">
        <v>2749</v>
      </c>
      <c r="F18" s="589">
        <v>11</v>
      </c>
      <c r="G18" s="589">
        <v>594</v>
      </c>
      <c r="H18" s="589">
        <v>1</v>
      </c>
      <c r="I18" s="589">
        <v>54</v>
      </c>
      <c r="J18" s="589"/>
      <c r="K18" s="589"/>
      <c r="L18" s="589"/>
      <c r="M18" s="589"/>
      <c r="N18" s="589"/>
      <c r="O18" s="589"/>
      <c r="P18" s="577"/>
      <c r="Q18" s="590"/>
    </row>
    <row r="19" spans="1:17" ht="14.4" customHeight="1" x14ac:dyDescent="0.3">
      <c r="A19" s="571" t="s">
        <v>2744</v>
      </c>
      <c r="B19" s="572" t="s">
        <v>2745</v>
      </c>
      <c r="C19" s="572" t="s">
        <v>2169</v>
      </c>
      <c r="D19" s="572" t="s">
        <v>2750</v>
      </c>
      <c r="E19" s="572" t="s">
        <v>2751</v>
      </c>
      <c r="F19" s="589">
        <v>50</v>
      </c>
      <c r="G19" s="589">
        <v>1200</v>
      </c>
      <c r="H19" s="589">
        <v>1</v>
      </c>
      <c r="I19" s="589">
        <v>24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2744</v>
      </c>
      <c r="B20" s="572" t="s">
        <v>2745</v>
      </c>
      <c r="C20" s="572" t="s">
        <v>2169</v>
      </c>
      <c r="D20" s="572" t="s">
        <v>2752</v>
      </c>
      <c r="E20" s="572" t="s">
        <v>2753</v>
      </c>
      <c r="F20" s="589">
        <v>55</v>
      </c>
      <c r="G20" s="589">
        <v>1485</v>
      </c>
      <c r="H20" s="589">
        <v>1</v>
      </c>
      <c r="I20" s="589">
        <v>27</v>
      </c>
      <c r="J20" s="589"/>
      <c r="K20" s="589"/>
      <c r="L20" s="589"/>
      <c r="M20" s="589"/>
      <c r="N20" s="589"/>
      <c r="O20" s="589"/>
      <c r="P20" s="577"/>
      <c r="Q20" s="590"/>
    </row>
    <row r="21" spans="1:17" ht="14.4" customHeight="1" x14ac:dyDescent="0.3">
      <c r="A21" s="571" t="s">
        <v>2744</v>
      </c>
      <c r="B21" s="572" t="s">
        <v>2745</v>
      </c>
      <c r="C21" s="572" t="s">
        <v>2169</v>
      </c>
      <c r="D21" s="572" t="s">
        <v>2754</v>
      </c>
      <c r="E21" s="572" t="s">
        <v>2755</v>
      </c>
      <c r="F21" s="589">
        <v>6</v>
      </c>
      <c r="G21" s="589">
        <v>336</v>
      </c>
      <c r="H21" s="589">
        <v>1</v>
      </c>
      <c r="I21" s="589">
        <v>56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2744</v>
      </c>
      <c r="B22" s="572" t="s">
        <v>2745</v>
      </c>
      <c r="C22" s="572" t="s">
        <v>2169</v>
      </c>
      <c r="D22" s="572" t="s">
        <v>2756</v>
      </c>
      <c r="E22" s="572" t="s">
        <v>2757</v>
      </c>
      <c r="F22" s="589">
        <v>43</v>
      </c>
      <c r="G22" s="589">
        <v>1161</v>
      </c>
      <c r="H22" s="589">
        <v>1</v>
      </c>
      <c r="I22" s="589">
        <v>27</v>
      </c>
      <c r="J22" s="589"/>
      <c r="K22" s="589"/>
      <c r="L22" s="589"/>
      <c r="M22" s="589"/>
      <c r="N22" s="589"/>
      <c r="O22" s="589"/>
      <c r="P22" s="577"/>
      <c r="Q22" s="590"/>
    </row>
    <row r="23" spans="1:17" ht="14.4" customHeight="1" x14ac:dyDescent="0.3">
      <c r="A23" s="571" t="s">
        <v>2744</v>
      </c>
      <c r="B23" s="572" t="s">
        <v>2745</v>
      </c>
      <c r="C23" s="572" t="s">
        <v>2169</v>
      </c>
      <c r="D23" s="572" t="s">
        <v>2758</v>
      </c>
      <c r="E23" s="572" t="s">
        <v>2759</v>
      </c>
      <c r="F23" s="589">
        <v>66</v>
      </c>
      <c r="G23" s="589">
        <v>1452</v>
      </c>
      <c r="H23" s="589">
        <v>1</v>
      </c>
      <c r="I23" s="589">
        <v>22</v>
      </c>
      <c r="J23" s="589"/>
      <c r="K23" s="589"/>
      <c r="L23" s="589"/>
      <c r="M23" s="589"/>
      <c r="N23" s="589"/>
      <c r="O23" s="589"/>
      <c r="P23" s="577"/>
      <c r="Q23" s="590"/>
    </row>
    <row r="24" spans="1:17" ht="14.4" customHeight="1" x14ac:dyDescent="0.3">
      <c r="A24" s="571" t="s">
        <v>2744</v>
      </c>
      <c r="B24" s="572" t="s">
        <v>2745</v>
      </c>
      <c r="C24" s="572" t="s">
        <v>2169</v>
      </c>
      <c r="D24" s="572" t="s">
        <v>2760</v>
      </c>
      <c r="E24" s="572" t="s">
        <v>2761</v>
      </c>
      <c r="F24" s="589">
        <v>3</v>
      </c>
      <c r="G24" s="589">
        <v>186</v>
      </c>
      <c r="H24" s="589">
        <v>1</v>
      </c>
      <c r="I24" s="589">
        <v>62</v>
      </c>
      <c r="J24" s="589"/>
      <c r="K24" s="589"/>
      <c r="L24" s="589"/>
      <c r="M24" s="589"/>
      <c r="N24" s="589"/>
      <c r="O24" s="589"/>
      <c r="P24" s="577"/>
      <c r="Q24" s="590"/>
    </row>
    <row r="25" spans="1:17" ht="14.4" customHeight="1" x14ac:dyDescent="0.3">
      <c r="A25" s="571" t="s">
        <v>2744</v>
      </c>
      <c r="B25" s="572" t="s">
        <v>2745</v>
      </c>
      <c r="C25" s="572" t="s">
        <v>2169</v>
      </c>
      <c r="D25" s="572" t="s">
        <v>2762</v>
      </c>
      <c r="E25" s="572" t="s">
        <v>2763</v>
      </c>
      <c r="F25" s="589">
        <v>5</v>
      </c>
      <c r="G25" s="589">
        <v>305</v>
      </c>
      <c r="H25" s="589">
        <v>1</v>
      </c>
      <c r="I25" s="589">
        <v>61</v>
      </c>
      <c r="J25" s="589"/>
      <c r="K25" s="589"/>
      <c r="L25" s="589"/>
      <c r="M25" s="589"/>
      <c r="N25" s="589"/>
      <c r="O25" s="589"/>
      <c r="P25" s="577"/>
      <c r="Q25" s="590"/>
    </row>
    <row r="26" spans="1:17" ht="14.4" customHeight="1" x14ac:dyDescent="0.3">
      <c r="A26" s="571" t="s">
        <v>2744</v>
      </c>
      <c r="B26" s="572" t="s">
        <v>2745</v>
      </c>
      <c r="C26" s="572" t="s">
        <v>2169</v>
      </c>
      <c r="D26" s="572" t="s">
        <v>2764</v>
      </c>
      <c r="E26" s="572" t="s">
        <v>2765</v>
      </c>
      <c r="F26" s="589">
        <v>5</v>
      </c>
      <c r="G26" s="589">
        <v>4935</v>
      </c>
      <c r="H26" s="589">
        <v>1</v>
      </c>
      <c r="I26" s="589">
        <v>987</v>
      </c>
      <c r="J26" s="589"/>
      <c r="K26" s="589"/>
      <c r="L26" s="589"/>
      <c r="M26" s="589"/>
      <c r="N26" s="589"/>
      <c r="O26" s="589"/>
      <c r="P26" s="577"/>
      <c r="Q26" s="590"/>
    </row>
    <row r="27" spans="1:17" ht="14.4" customHeight="1" x14ac:dyDescent="0.3">
      <c r="A27" s="571" t="s">
        <v>2744</v>
      </c>
      <c r="B27" s="572" t="s">
        <v>2745</v>
      </c>
      <c r="C27" s="572" t="s">
        <v>2169</v>
      </c>
      <c r="D27" s="572" t="s">
        <v>2766</v>
      </c>
      <c r="E27" s="572" t="s">
        <v>2767</v>
      </c>
      <c r="F27" s="589">
        <v>3</v>
      </c>
      <c r="G27" s="589">
        <v>51</v>
      </c>
      <c r="H27" s="589">
        <v>1</v>
      </c>
      <c r="I27" s="589">
        <v>17</v>
      </c>
      <c r="J27" s="589"/>
      <c r="K27" s="589"/>
      <c r="L27" s="589"/>
      <c r="M27" s="589"/>
      <c r="N27" s="589"/>
      <c r="O27" s="589"/>
      <c r="P27" s="577"/>
      <c r="Q27" s="590"/>
    </row>
    <row r="28" spans="1:17" ht="14.4" customHeight="1" x14ac:dyDescent="0.3">
      <c r="A28" s="571" t="s">
        <v>2744</v>
      </c>
      <c r="B28" s="572" t="s">
        <v>2745</v>
      </c>
      <c r="C28" s="572" t="s">
        <v>2169</v>
      </c>
      <c r="D28" s="572" t="s">
        <v>2768</v>
      </c>
      <c r="E28" s="572" t="s">
        <v>2769</v>
      </c>
      <c r="F28" s="589">
        <v>1</v>
      </c>
      <c r="G28" s="589">
        <v>62</v>
      </c>
      <c r="H28" s="589">
        <v>1</v>
      </c>
      <c r="I28" s="589">
        <v>62</v>
      </c>
      <c r="J28" s="589"/>
      <c r="K28" s="589"/>
      <c r="L28" s="589"/>
      <c r="M28" s="589"/>
      <c r="N28" s="589"/>
      <c r="O28" s="589"/>
      <c r="P28" s="577"/>
      <c r="Q28" s="590"/>
    </row>
    <row r="29" spans="1:17" ht="14.4" customHeight="1" x14ac:dyDescent="0.3">
      <c r="A29" s="571" t="s">
        <v>2744</v>
      </c>
      <c r="B29" s="572" t="s">
        <v>2745</v>
      </c>
      <c r="C29" s="572" t="s">
        <v>2169</v>
      </c>
      <c r="D29" s="572" t="s">
        <v>2770</v>
      </c>
      <c r="E29" s="572" t="s">
        <v>2771</v>
      </c>
      <c r="F29" s="589">
        <v>3</v>
      </c>
      <c r="G29" s="589">
        <v>180</v>
      </c>
      <c r="H29" s="589">
        <v>1</v>
      </c>
      <c r="I29" s="589">
        <v>60</v>
      </c>
      <c r="J29" s="589"/>
      <c r="K29" s="589"/>
      <c r="L29" s="589"/>
      <c r="M29" s="589"/>
      <c r="N29" s="589"/>
      <c r="O29" s="589"/>
      <c r="P29" s="577"/>
      <c r="Q29" s="590"/>
    </row>
    <row r="30" spans="1:17" ht="14.4" customHeight="1" x14ac:dyDescent="0.3">
      <c r="A30" s="571" t="s">
        <v>2744</v>
      </c>
      <c r="B30" s="572" t="s">
        <v>2745</v>
      </c>
      <c r="C30" s="572" t="s">
        <v>2169</v>
      </c>
      <c r="D30" s="572" t="s">
        <v>2772</v>
      </c>
      <c r="E30" s="572" t="s">
        <v>2773</v>
      </c>
      <c r="F30" s="589">
        <v>2</v>
      </c>
      <c r="G30" s="589">
        <v>1700</v>
      </c>
      <c r="H30" s="589">
        <v>1</v>
      </c>
      <c r="I30" s="589">
        <v>850</v>
      </c>
      <c r="J30" s="589"/>
      <c r="K30" s="589"/>
      <c r="L30" s="589"/>
      <c r="M30" s="589"/>
      <c r="N30" s="589"/>
      <c r="O30" s="589"/>
      <c r="P30" s="577"/>
      <c r="Q30" s="590"/>
    </row>
    <row r="31" spans="1:17" ht="14.4" customHeight="1" x14ac:dyDescent="0.3">
      <c r="A31" s="571" t="s">
        <v>2744</v>
      </c>
      <c r="B31" s="572" t="s">
        <v>2745</v>
      </c>
      <c r="C31" s="572" t="s">
        <v>2169</v>
      </c>
      <c r="D31" s="572" t="s">
        <v>2774</v>
      </c>
      <c r="E31" s="572" t="s">
        <v>2775</v>
      </c>
      <c r="F31" s="589">
        <v>72</v>
      </c>
      <c r="G31" s="589">
        <v>2088</v>
      </c>
      <c r="H31" s="589">
        <v>1</v>
      </c>
      <c r="I31" s="589">
        <v>29</v>
      </c>
      <c r="J31" s="589"/>
      <c r="K31" s="589"/>
      <c r="L31" s="589"/>
      <c r="M31" s="589"/>
      <c r="N31" s="589"/>
      <c r="O31" s="589"/>
      <c r="P31" s="577"/>
      <c r="Q31" s="590"/>
    </row>
    <row r="32" spans="1:17" ht="14.4" customHeight="1" x14ac:dyDescent="0.3">
      <c r="A32" s="571" t="s">
        <v>2744</v>
      </c>
      <c r="B32" s="572" t="s">
        <v>2745</v>
      </c>
      <c r="C32" s="572" t="s">
        <v>2169</v>
      </c>
      <c r="D32" s="572" t="s">
        <v>2776</v>
      </c>
      <c r="E32" s="572" t="s">
        <v>2777</v>
      </c>
      <c r="F32" s="589">
        <v>3</v>
      </c>
      <c r="G32" s="589">
        <v>150</v>
      </c>
      <c r="H32" s="589">
        <v>1</v>
      </c>
      <c r="I32" s="589">
        <v>50</v>
      </c>
      <c r="J32" s="589"/>
      <c r="K32" s="589"/>
      <c r="L32" s="589"/>
      <c r="M32" s="589"/>
      <c r="N32" s="589"/>
      <c r="O32" s="589"/>
      <c r="P32" s="577"/>
      <c r="Q32" s="590"/>
    </row>
    <row r="33" spans="1:17" ht="14.4" customHeight="1" x14ac:dyDescent="0.3">
      <c r="A33" s="571" t="s">
        <v>2744</v>
      </c>
      <c r="B33" s="572" t="s">
        <v>2745</v>
      </c>
      <c r="C33" s="572" t="s">
        <v>2169</v>
      </c>
      <c r="D33" s="572" t="s">
        <v>2778</v>
      </c>
      <c r="E33" s="572" t="s">
        <v>2779</v>
      </c>
      <c r="F33" s="589">
        <v>24</v>
      </c>
      <c r="G33" s="589">
        <v>288</v>
      </c>
      <c r="H33" s="589">
        <v>1</v>
      </c>
      <c r="I33" s="589">
        <v>12</v>
      </c>
      <c r="J33" s="589"/>
      <c r="K33" s="589"/>
      <c r="L33" s="589"/>
      <c r="M33" s="589"/>
      <c r="N33" s="589"/>
      <c r="O33" s="589"/>
      <c r="P33" s="577"/>
      <c r="Q33" s="590"/>
    </row>
    <row r="34" spans="1:17" ht="14.4" customHeight="1" x14ac:dyDescent="0.3">
      <c r="A34" s="571" t="s">
        <v>2744</v>
      </c>
      <c r="B34" s="572" t="s">
        <v>2745</v>
      </c>
      <c r="C34" s="572" t="s">
        <v>2169</v>
      </c>
      <c r="D34" s="572" t="s">
        <v>2780</v>
      </c>
      <c r="E34" s="572" t="s">
        <v>2781</v>
      </c>
      <c r="F34" s="589">
        <v>1</v>
      </c>
      <c r="G34" s="589">
        <v>180</v>
      </c>
      <c r="H34" s="589">
        <v>1</v>
      </c>
      <c r="I34" s="589">
        <v>180</v>
      </c>
      <c r="J34" s="589"/>
      <c r="K34" s="589"/>
      <c r="L34" s="589"/>
      <c r="M34" s="589"/>
      <c r="N34" s="589"/>
      <c r="O34" s="589"/>
      <c r="P34" s="577"/>
      <c r="Q34" s="590"/>
    </row>
    <row r="35" spans="1:17" ht="14.4" customHeight="1" x14ac:dyDescent="0.3">
      <c r="A35" s="571" t="s">
        <v>2744</v>
      </c>
      <c r="B35" s="572" t="s">
        <v>2745</v>
      </c>
      <c r="C35" s="572" t="s">
        <v>2169</v>
      </c>
      <c r="D35" s="572" t="s">
        <v>2782</v>
      </c>
      <c r="E35" s="572" t="s">
        <v>2783</v>
      </c>
      <c r="F35" s="589">
        <v>6</v>
      </c>
      <c r="G35" s="589">
        <v>426</v>
      </c>
      <c r="H35" s="589">
        <v>1</v>
      </c>
      <c r="I35" s="589">
        <v>71</v>
      </c>
      <c r="J35" s="589"/>
      <c r="K35" s="589"/>
      <c r="L35" s="589"/>
      <c r="M35" s="589"/>
      <c r="N35" s="589"/>
      <c r="O35" s="589"/>
      <c r="P35" s="577"/>
      <c r="Q35" s="590"/>
    </row>
    <row r="36" spans="1:17" ht="14.4" customHeight="1" x14ac:dyDescent="0.3">
      <c r="A36" s="571" t="s">
        <v>2744</v>
      </c>
      <c r="B36" s="572" t="s">
        <v>2745</v>
      </c>
      <c r="C36" s="572" t="s">
        <v>2169</v>
      </c>
      <c r="D36" s="572" t="s">
        <v>2784</v>
      </c>
      <c r="E36" s="572" t="s">
        <v>2785</v>
      </c>
      <c r="F36" s="589">
        <v>1</v>
      </c>
      <c r="G36" s="589">
        <v>181</v>
      </c>
      <c r="H36" s="589">
        <v>1</v>
      </c>
      <c r="I36" s="589">
        <v>181</v>
      </c>
      <c r="J36" s="589"/>
      <c r="K36" s="589"/>
      <c r="L36" s="589"/>
      <c r="M36" s="589"/>
      <c r="N36" s="589"/>
      <c r="O36" s="589"/>
      <c r="P36" s="577"/>
      <c r="Q36" s="590"/>
    </row>
    <row r="37" spans="1:17" ht="14.4" customHeight="1" x14ac:dyDescent="0.3">
      <c r="A37" s="571" t="s">
        <v>2744</v>
      </c>
      <c r="B37" s="572" t="s">
        <v>2745</v>
      </c>
      <c r="C37" s="572" t="s">
        <v>2169</v>
      </c>
      <c r="D37" s="572" t="s">
        <v>2786</v>
      </c>
      <c r="E37" s="572" t="s">
        <v>2787</v>
      </c>
      <c r="F37" s="589">
        <v>82</v>
      </c>
      <c r="G37" s="589">
        <v>12054</v>
      </c>
      <c r="H37" s="589">
        <v>1</v>
      </c>
      <c r="I37" s="589">
        <v>147</v>
      </c>
      <c r="J37" s="589"/>
      <c r="K37" s="589"/>
      <c r="L37" s="589"/>
      <c r="M37" s="589"/>
      <c r="N37" s="589"/>
      <c r="O37" s="589"/>
      <c r="P37" s="577"/>
      <c r="Q37" s="590"/>
    </row>
    <row r="38" spans="1:17" ht="14.4" customHeight="1" x14ac:dyDescent="0.3">
      <c r="A38" s="571" t="s">
        <v>2744</v>
      </c>
      <c r="B38" s="572" t="s">
        <v>2745</v>
      </c>
      <c r="C38" s="572" t="s">
        <v>2169</v>
      </c>
      <c r="D38" s="572" t="s">
        <v>2788</v>
      </c>
      <c r="E38" s="572" t="s">
        <v>2789</v>
      </c>
      <c r="F38" s="589">
        <v>74</v>
      </c>
      <c r="G38" s="589">
        <v>2146</v>
      </c>
      <c r="H38" s="589">
        <v>1</v>
      </c>
      <c r="I38" s="589">
        <v>29</v>
      </c>
      <c r="J38" s="589"/>
      <c r="K38" s="589"/>
      <c r="L38" s="589"/>
      <c r="M38" s="589"/>
      <c r="N38" s="589"/>
      <c r="O38" s="589"/>
      <c r="P38" s="577"/>
      <c r="Q38" s="590"/>
    </row>
    <row r="39" spans="1:17" ht="14.4" customHeight="1" x14ac:dyDescent="0.3">
      <c r="A39" s="571" t="s">
        <v>2744</v>
      </c>
      <c r="B39" s="572" t="s">
        <v>2745</v>
      </c>
      <c r="C39" s="572" t="s">
        <v>2169</v>
      </c>
      <c r="D39" s="572" t="s">
        <v>2790</v>
      </c>
      <c r="E39" s="572" t="s">
        <v>2791</v>
      </c>
      <c r="F39" s="589">
        <v>28</v>
      </c>
      <c r="G39" s="589">
        <v>868</v>
      </c>
      <c r="H39" s="589">
        <v>1</v>
      </c>
      <c r="I39" s="589">
        <v>31</v>
      </c>
      <c r="J39" s="589"/>
      <c r="K39" s="589"/>
      <c r="L39" s="589"/>
      <c r="M39" s="589"/>
      <c r="N39" s="589"/>
      <c r="O39" s="589"/>
      <c r="P39" s="577"/>
      <c r="Q39" s="590"/>
    </row>
    <row r="40" spans="1:17" ht="14.4" customHeight="1" x14ac:dyDescent="0.3">
      <c r="A40" s="571" t="s">
        <v>2744</v>
      </c>
      <c r="B40" s="572" t="s">
        <v>2745</v>
      </c>
      <c r="C40" s="572" t="s">
        <v>2169</v>
      </c>
      <c r="D40" s="572" t="s">
        <v>2792</v>
      </c>
      <c r="E40" s="572" t="s">
        <v>2793</v>
      </c>
      <c r="F40" s="589">
        <v>51</v>
      </c>
      <c r="G40" s="589">
        <v>1377</v>
      </c>
      <c r="H40" s="589">
        <v>1</v>
      </c>
      <c r="I40" s="589">
        <v>27</v>
      </c>
      <c r="J40" s="589"/>
      <c r="K40" s="589"/>
      <c r="L40" s="589"/>
      <c r="M40" s="589"/>
      <c r="N40" s="589"/>
      <c r="O40" s="589"/>
      <c r="P40" s="577"/>
      <c r="Q40" s="590"/>
    </row>
    <row r="41" spans="1:17" ht="14.4" customHeight="1" x14ac:dyDescent="0.3">
      <c r="A41" s="571" t="s">
        <v>2744</v>
      </c>
      <c r="B41" s="572" t="s">
        <v>2745</v>
      </c>
      <c r="C41" s="572" t="s">
        <v>2169</v>
      </c>
      <c r="D41" s="572" t="s">
        <v>2794</v>
      </c>
      <c r="E41" s="572" t="s">
        <v>2795</v>
      </c>
      <c r="F41" s="589">
        <v>55</v>
      </c>
      <c r="G41" s="589">
        <v>1375</v>
      </c>
      <c r="H41" s="589">
        <v>1</v>
      </c>
      <c r="I41" s="589">
        <v>25</v>
      </c>
      <c r="J41" s="589"/>
      <c r="K41" s="589"/>
      <c r="L41" s="589"/>
      <c r="M41" s="589"/>
      <c r="N41" s="589"/>
      <c r="O41" s="589"/>
      <c r="P41" s="577"/>
      <c r="Q41" s="590"/>
    </row>
    <row r="42" spans="1:17" ht="14.4" customHeight="1" x14ac:dyDescent="0.3">
      <c r="A42" s="571" t="s">
        <v>2744</v>
      </c>
      <c r="B42" s="572" t="s">
        <v>2745</v>
      </c>
      <c r="C42" s="572" t="s">
        <v>2169</v>
      </c>
      <c r="D42" s="572" t="s">
        <v>2796</v>
      </c>
      <c r="E42" s="572" t="s">
        <v>2797</v>
      </c>
      <c r="F42" s="589">
        <v>1</v>
      </c>
      <c r="G42" s="589">
        <v>33</v>
      </c>
      <c r="H42" s="589">
        <v>1</v>
      </c>
      <c r="I42" s="589">
        <v>33</v>
      </c>
      <c r="J42" s="589"/>
      <c r="K42" s="589"/>
      <c r="L42" s="589"/>
      <c r="M42" s="589"/>
      <c r="N42" s="589"/>
      <c r="O42" s="589"/>
      <c r="P42" s="577"/>
      <c r="Q42" s="590"/>
    </row>
    <row r="43" spans="1:17" ht="14.4" customHeight="1" x14ac:dyDescent="0.3">
      <c r="A43" s="571" t="s">
        <v>2744</v>
      </c>
      <c r="B43" s="572" t="s">
        <v>2745</v>
      </c>
      <c r="C43" s="572" t="s">
        <v>2169</v>
      </c>
      <c r="D43" s="572" t="s">
        <v>2798</v>
      </c>
      <c r="E43" s="572" t="s">
        <v>2799</v>
      </c>
      <c r="F43" s="589">
        <v>2</v>
      </c>
      <c r="G43" s="589">
        <v>408</v>
      </c>
      <c r="H43" s="589">
        <v>1</v>
      </c>
      <c r="I43" s="589">
        <v>204</v>
      </c>
      <c r="J43" s="589"/>
      <c r="K43" s="589"/>
      <c r="L43" s="589"/>
      <c r="M43" s="589"/>
      <c r="N43" s="589"/>
      <c r="O43" s="589"/>
      <c r="P43" s="577"/>
      <c r="Q43" s="590"/>
    </row>
    <row r="44" spans="1:17" ht="14.4" customHeight="1" x14ac:dyDescent="0.3">
      <c r="A44" s="571" t="s">
        <v>2744</v>
      </c>
      <c r="B44" s="572" t="s">
        <v>2745</v>
      </c>
      <c r="C44" s="572" t="s">
        <v>2169</v>
      </c>
      <c r="D44" s="572" t="s">
        <v>2800</v>
      </c>
      <c r="E44" s="572" t="s">
        <v>2801</v>
      </c>
      <c r="F44" s="589">
        <v>3</v>
      </c>
      <c r="G44" s="589">
        <v>78</v>
      </c>
      <c r="H44" s="589">
        <v>1</v>
      </c>
      <c r="I44" s="589">
        <v>26</v>
      </c>
      <c r="J44" s="589"/>
      <c r="K44" s="589"/>
      <c r="L44" s="589"/>
      <c r="M44" s="589"/>
      <c r="N44" s="589"/>
      <c r="O44" s="589"/>
      <c r="P44" s="577"/>
      <c r="Q44" s="590"/>
    </row>
    <row r="45" spans="1:17" ht="14.4" customHeight="1" x14ac:dyDescent="0.3">
      <c r="A45" s="571" t="s">
        <v>2744</v>
      </c>
      <c r="B45" s="572" t="s">
        <v>2745</v>
      </c>
      <c r="C45" s="572" t="s">
        <v>2169</v>
      </c>
      <c r="D45" s="572" t="s">
        <v>2802</v>
      </c>
      <c r="E45" s="572" t="s">
        <v>2803</v>
      </c>
      <c r="F45" s="589">
        <v>1</v>
      </c>
      <c r="G45" s="589">
        <v>84</v>
      </c>
      <c r="H45" s="589">
        <v>1</v>
      </c>
      <c r="I45" s="589">
        <v>84</v>
      </c>
      <c r="J45" s="589"/>
      <c r="K45" s="589"/>
      <c r="L45" s="589"/>
      <c r="M45" s="589"/>
      <c r="N45" s="589"/>
      <c r="O45" s="589"/>
      <c r="P45" s="577"/>
      <c r="Q45" s="590"/>
    </row>
    <row r="46" spans="1:17" ht="14.4" customHeight="1" x14ac:dyDescent="0.3">
      <c r="A46" s="571" t="s">
        <v>2744</v>
      </c>
      <c r="B46" s="572" t="s">
        <v>2745</v>
      </c>
      <c r="C46" s="572" t="s">
        <v>2169</v>
      </c>
      <c r="D46" s="572" t="s">
        <v>2804</v>
      </c>
      <c r="E46" s="572" t="s">
        <v>2805</v>
      </c>
      <c r="F46" s="589">
        <v>1</v>
      </c>
      <c r="G46" s="589">
        <v>173</v>
      </c>
      <c r="H46" s="589">
        <v>1</v>
      </c>
      <c r="I46" s="589">
        <v>173</v>
      </c>
      <c r="J46" s="589"/>
      <c r="K46" s="589"/>
      <c r="L46" s="589"/>
      <c r="M46" s="589"/>
      <c r="N46" s="589"/>
      <c r="O46" s="589"/>
      <c r="P46" s="577"/>
      <c r="Q46" s="590"/>
    </row>
    <row r="47" spans="1:17" ht="14.4" customHeight="1" x14ac:dyDescent="0.3">
      <c r="A47" s="571" t="s">
        <v>2744</v>
      </c>
      <c r="B47" s="572" t="s">
        <v>2745</v>
      </c>
      <c r="C47" s="572" t="s">
        <v>2169</v>
      </c>
      <c r="D47" s="572" t="s">
        <v>2806</v>
      </c>
      <c r="E47" s="572" t="s">
        <v>2807</v>
      </c>
      <c r="F47" s="589">
        <v>1</v>
      </c>
      <c r="G47" s="589">
        <v>250</v>
      </c>
      <c r="H47" s="589">
        <v>1</v>
      </c>
      <c r="I47" s="589">
        <v>250</v>
      </c>
      <c r="J47" s="589"/>
      <c r="K47" s="589"/>
      <c r="L47" s="589"/>
      <c r="M47" s="589"/>
      <c r="N47" s="589"/>
      <c r="O47" s="589"/>
      <c r="P47" s="577"/>
      <c r="Q47" s="590"/>
    </row>
    <row r="48" spans="1:17" ht="14.4" customHeight="1" x14ac:dyDescent="0.3">
      <c r="A48" s="571" t="s">
        <v>2744</v>
      </c>
      <c r="B48" s="572" t="s">
        <v>2745</v>
      </c>
      <c r="C48" s="572" t="s">
        <v>2169</v>
      </c>
      <c r="D48" s="572" t="s">
        <v>2808</v>
      </c>
      <c r="E48" s="572" t="s">
        <v>2809</v>
      </c>
      <c r="F48" s="589">
        <v>8</v>
      </c>
      <c r="G48" s="589">
        <v>120</v>
      </c>
      <c r="H48" s="589">
        <v>1</v>
      </c>
      <c r="I48" s="589">
        <v>15</v>
      </c>
      <c r="J48" s="589"/>
      <c r="K48" s="589"/>
      <c r="L48" s="589"/>
      <c r="M48" s="589"/>
      <c r="N48" s="589"/>
      <c r="O48" s="589"/>
      <c r="P48" s="577"/>
      <c r="Q48" s="590"/>
    </row>
    <row r="49" spans="1:17" ht="14.4" customHeight="1" x14ac:dyDescent="0.3">
      <c r="A49" s="571" t="s">
        <v>2744</v>
      </c>
      <c r="B49" s="572" t="s">
        <v>2745</v>
      </c>
      <c r="C49" s="572" t="s">
        <v>2169</v>
      </c>
      <c r="D49" s="572" t="s">
        <v>2810</v>
      </c>
      <c r="E49" s="572" t="s">
        <v>2811</v>
      </c>
      <c r="F49" s="589">
        <v>18</v>
      </c>
      <c r="G49" s="589">
        <v>414</v>
      </c>
      <c r="H49" s="589">
        <v>1</v>
      </c>
      <c r="I49" s="589">
        <v>23</v>
      </c>
      <c r="J49" s="589"/>
      <c r="K49" s="589"/>
      <c r="L49" s="589"/>
      <c r="M49" s="589"/>
      <c r="N49" s="589"/>
      <c r="O49" s="589"/>
      <c r="P49" s="577"/>
      <c r="Q49" s="590"/>
    </row>
    <row r="50" spans="1:17" ht="14.4" customHeight="1" x14ac:dyDescent="0.3">
      <c r="A50" s="571" t="s">
        <v>2744</v>
      </c>
      <c r="B50" s="572" t="s">
        <v>2745</v>
      </c>
      <c r="C50" s="572" t="s">
        <v>2169</v>
      </c>
      <c r="D50" s="572" t="s">
        <v>2812</v>
      </c>
      <c r="E50" s="572" t="s">
        <v>2813</v>
      </c>
      <c r="F50" s="589">
        <v>46</v>
      </c>
      <c r="G50" s="589">
        <v>1058</v>
      </c>
      <c r="H50" s="589">
        <v>1</v>
      </c>
      <c r="I50" s="589">
        <v>23</v>
      </c>
      <c r="J50" s="589"/>
      <c r="K50" s="589"/>
      <c r="L50" s="589"/>
      <c r="M50" s="589"/>
      <c r="N50" s="589"/>
      <c r="O50" s="589"/>
      <c r="P50" s="577"/>
      <c r="Q50" s="590"/>
    </row>
    <row r="51" spans="1:17" ht="14.4" customHeight="1" x14ac:dyDescent="0.3">
      <c r="A51" s="571" t="s">
        <v>2744</v>
      </c>
      <c r="B51" s="572" t="s">
        <v>2745</v>
      </c>
      <c r="C51" s="572" t="s">
        <v>2169</v>
      </c>
      <c r="D51" s="572" t="s">
        <v>2814</v>
      </c>
      <c r="E51" s="572" t="s">
        <v>2815</v>
      </c>
      <c r="F51" s="589">
        <v>17</v>
      </c>
      <c r="G51" s="589">
        <v>493</v>
      </c>
      <c r="H51" s="589">
        <v>1</v>
      </c>
      <c r="I51" s="589">
        <v>29</v>
      </c>
      <c r="J51" s="589"/>
      <c r="K51" s="589"/>
      <c r="L51" s="589"/>
      <c r="M51" s="589"/>
      <c r="N51" s="589"/>
      <c r="O51" s="589"/>
      <c r="P51" s="577"/>
      <c r="Q51" s="590"/>
    </row>
    <row r="52" spans="1:17" ht="14.4" customHeight="1" x14ac:dyDescent="0.3">
      <c r="A52" s="571" t="s">
        <v>2744</v>
      </c>
      <c r="B52" s="572" t="s">
        <v>2745</v>
      </c>
      <c r="C52" s="572" t="s">
        <v>2169</v>
      </c>
      <c r="D52" s="572" t="s">
        <v>2816</v>
      </c>
      <c r="E52" s="572" t="s">
        <v>2817</v>
      </c>
      <c r="F52" s="589">
        <v>4</v>
      </c>
      <c r="G52" s="589">
        <v>60</v>
      </c>
      <c r="H52" s="589">
        <v>1</v>
      </c>
      <c r="I52" s="589">
        <v>15</v>
      </c>
      <c r="J52" s="589"/>
      <c r="K52" s="589"/>
      <c r="L52" s="589"/>
      <c r="M52" s="589"/>
      <c r="N52" s="589"/>
      <c r="O52" s="589"/>
      <c r="P52" s="577"/>
      <c r="Q52" s="590"/>
    </row>
    <row r="53" spans="1:17" ht="14.4" customHeight="1" x14ac:dyDescent="0.3">
      <c r="A53" s="571" t="s">
        <v>2744</v>
      </c>
      <c r="B53" s="572" t="s">
        <v>2745</v>
      </c>
      <c r="C53" s="572" t="s">
        <v>2169</v>
      </c>
      <c r="D53" s="572" t="s">
        <v>2818</v>
      </c>
      <c r="E53" s="572" t="s">
        <v>2819</v>
      </c>
      <c r="F53" s="589">
        <v>13</v>
      </c>
      <c r="G53" s="589">
        <v>247</v>
      </c>
      <c r="H53" s="589">
        <v>1</v>
      </c>
      <c r="I53" s="589">
        <v>19</v>
      </c>
      <c r="J53" s="589"/>
      <c r="K53" s="589"/>
      <c r="L53" s="589"/>
      <c r="M53" s="589"/>
      <c r="N53" s="589"/>
      <c r="O53" s="589"/>
      <c r="P53" s="577"/>
      <c r="Q53" s="590"/>
    </row>
    <row r="54" spans="1:17" ht="14.4" customHeight="1" x14ac:dyDescent="0.3">
      <c r="A54" s="571" t="s">
        <v>2744</v>
      </c>
      <c r="B54" s="572" t="s">
        <v>2745</v>
      </c>
      <c r="C54" s="572" t="s">
        <v>2169</v>
      </c>
      <c r="D54" s="572" t="s">
        <v>2820</v>
      </c>
      <c r="E54" s="572" t="s">
        <v>2821</v>
      </c>
      <c r="F54" s="589">
        <v>39</v>
      </c>
      <c r="G54" s="589">
        <v>780</v>
      </c>
      <c r="H54" s="589">
        <v>1</v>
      </c>
      <c r="I54" s="589">
        <v>20</v>
      </c>
      <c r="J54" s="589"/>
      <c r="K54" s="589"/>
      <c r="L54" s="589"/>
      <c r="M54" s="589"/>
      <c r="N54" s="589"/>
      <c r="O54" s="589"/>
      <c r="P54" s="577"/>
      <c r="Q54" s="590"/>
    </row>
    <row r="55" spans="1:17" ht="14.4" customHeight="1" x14ac:dyDescent="0.3">
      <c r="A55" s="571" t="s">
        <v>2744</v>
      </c>
      <c r="B55" s="572" t="s">
        <v>2745</v>
      </c>
      <c r="C55" s="572" t="s">
        <v>2169</v>
      </c>
      <c r="D55" s="572" t="s">
        <v>2822</v>
      </c>
      <c r="E55" s="572" t="s">
        <v>2823</v>
      </c>
      <c r="F55" s="589">
        <v>28</v>
      </c>
      <c r="G55" s="589">
        <v>616</v>
      </c>
      <c r="H55" s="589">
        <v>1</v>
      </c>
      <c r="I55" s="589">
        <v>22</v>
      </c>
      <c r="J55" s="589"/>
      <c r="K55" s="589"/>
      <c r="L55" s="589"/>
      <c r="M55" s="589"/>
      <c r="N55" s="589"/>
      <c r="O55" s="589"/>
      <c r="P55" s="577"/>
      <c r="Q55" s="590"/>
    </row>
    <row r="56" spans="1:17" ht="14.4" customHeight="1" x14ac:dyDescent="0.3">
      <c r="A56" s="571" t="s">
        <v>2744</v>
      </c>
      <c r="B56" s="572" t="s">
        <v>2745</v>
      </c>
      <c r="C56" s="572" t="s">
        <v>2169</v>
      </c>
      <c r="D56" s="572" t="s">
        <v>2824</v>
      </c>
      <c r="E56" s="572" t="s">
        <v>2825</v>
      </c>
      <c r="F56" s="589">
        <v>1</v>
      </c>
      <c r="G56" s="589">
        <v>166</v>
      </c>
      <c r="H56" s="589">
        <v>1</v>
      </c>
      <c r="I56" s="589">
        <v>166</v>
      </c>
      <c r="J56" s="589"/>
      <c r="K56" s="589"/>
      <c r="L56" s="589"/>
      <c r="M56" s="589"/>
      <c r="N56" s="589"/>
      <c r="O56" s="589"/>
      <c r="P56" s="577"/>
      <c r="Q56" s="590"/>
    </row>
    <row r="57" spans="1:17" ht="14.4" customHeight="1" x14ac:dyDescent="0.3">
      <c r="A57" s="571" t="s">
        <v>2744</v>
      </c>
      <c r="B57" s="572" t="s">
        <v>2745</v>
      </c>
      <c r="C57" s="572" t="s">
        <v>2169</v>
      </c>
      <c r="D57" s="572" t="s">
        <v>2826</v>
      </c>
      <c r="E57" s="572" t="s">
        <v>2827</v>
      </c>
      <c r="F57" s="589">
        <v>1</v>
      </c>
      <c r="G57" s="589">
        <v>127</v>
      </c>
      <c r="H57" s="589">
        <v>1</v>
      </c>
      <c r="I57" s="589">
        <v>127</v>
      </c>
      <c r="J57" s="589"/>
      <c r="K57" s="589"/>
      <c r="L57" s="589"/>
      <c r="M57" s="589"/>
      <c r="N57" s="589"/>
      <c r="O57" s="589"/>
      <c r="P57" s="577"/>
      <c r="Q57" s="590"/>
    </row>
    <row r="58" spans="1:17" ht="14.4" customHeight="1" x14ac:dyDescent="0.3">
      <c r="A58" s="571" t="s">
        <v>2744</v>
      </c>
      <c r="B58" s="572" t="s">
        <v>2745</v>
      </c>
      <c r="C58" s="572" t="s">
        <v>2169</v>
      </c>
      <c r="D58" s="572" t="s">
        <v>2828</v>
      </c>
      <c r="E58" s="572" t="s">
        <v>2829</v>
      </c>
      <c r="F58" s="589">
        <v>7</v>
      </c>
      <c r="G58" s="589">
        <v>161</v>
      </c>
      <c r="H58" s="589">
        <v>1</v>
      </c>
      <c r="I58" s="589">
        <v>23</v>
      </c>
      <c r="J58" s="589"/>
      <c r="K58" s="589"/>
      <c r="L58" s="589"/>
      <c r="M58" s="589"/>
      <c r="N58" s="589"/>
      <c r="O58" s="589"/>
      <c r="P58" s="577"/>
      <c r="Q58" s="590"/>
    </row>
    <row r="59" spans="1:17" ht="14.4" customHeight="1" x14ac:dyDescent="0.3">
      <c r="A59" s="571" t="s">
        <v>2744</v>
      </c>
      <c r="B59" s="572" t="s">
        <v>2745</v>
      </c>
      <c r="C59" s="572" t="s">
        <v>2169</v>
      </c>
      <c r="D59" s="572" t="s">
        <v>2830</v>
      </c>
      <c r="E59" s="572" t="s">
        <v>2831</v>
      </c>
      <c r="F59" s="589">
        <v>3</v>
      </c>
      <c r="G59" s="589">
        <v>873</v>
      </c>
      <c r="H59" s="589">
        <v>1</v>
      </c>
      <c r="I59" s="589">
        <v>291</v>
      </c>
      <c r="J59" s="589"/>
      <c r="K59" s="589"/>
      <c r="L59" s="589"/>
      <c r="M59" s="589"/>
      <c r="N59" s="589"/>
      <c r="O59" s="589"/>
      <c r="P59" s="577"/>
      <c r="Q59" s="590"/>
    </row>
    <row r="60" spans="1:17" ht="14.4" customHeight="1" x14ac:dyDescent="0.3">
      <c r="A60" s="571" t="s">
        <v>2744</v>
      </c>
      <c r="B60" s="572" t="s">
        <v>2745</v>
      </c>
      <c r="C60" s="572" t="s">
        <v>2169</v>
      </c>
      <c r="D60" s="572" t="s">
        <v>2832</v>
      </c>
      <c r="E60" s="572" t="s">
        <v>2833</v>
      </c>
      <c r="F60" s="589">
        <v>1</v>
      </c>
      <c r="G60" s="589">
        <v>45</v>
      </c>
      <c r="H60" s="589">
        <v>1</v>
      </c>
      <c r="I60" s="589">
        <v>45</v>
      </c>
      <c r="J60" s="589"/>
      <c r="K60" s="589"/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2834</v>
      </c>
      <c r="B61" s="572" t="s">
        <v>2835</v>
      </c>
      <c r="C61" s="572" t="s">
        <v>2133</v>
      </c>
      <c r="D61" s="572" t="s">
        <v>2836</v>
      </c>
      <c r="E61" s="572" t="s">
        <v>2837</v>
      </c>
      <c r="F61" s="589">
        <v>0.6</v>
      </c>
      <c r="G61" s="589">
        <v>588.25</v>
      </c>
      <c r="H61" s="589">
        <v>1</v>
      </c>
      <c r="I61" s="589">
        <v>980.41666666666674</v>
      </c>
      <c r="J61" s="589"/>
      <c r="K61" s="589"/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2834</v>
      </c>
      <c r="B62" s="572" t="s">
        <v>2835</v>
      </c>
      <c r="C62" s="572" t="s">
        <v>2133</v>
      </c>
      <c r="D62" s="572" t="s">
        <v>2838</v>
      </c>
      <c r="E62" s="572" t="s">
        <v>2839</v>
      </c>
      <c r="F62" s="589">
        <v>0.4</v>
      </c>
      <c r="G62" s="589">
        <v>5159.96</v>
      </c>
      <c r="H62" s="589">
        <v>1</v>
      </c>
      <c r="I62" s="589">
        <v>12899.9</v>
      </c>
      <c r="J62" s="589"/>
      <c r="K62" s="589"/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2834</v>
      </c>
      <c r="B63" s="572" t="s">
        <v>2835</v>
      </c>
      <c r="C63" s="572" t="s">
        <v>2133</v>
      </c>
      <c r="D63" s="572" t="s">
        <v>2840</v>
      </c>
      <c r="E63" s="572" t="s">
        <v>2839</v>
      </c>
      <c r="F63" s="589">
        <v>0.08</v>
      </c>
      <c r="G63" s="589">
        <v>515.99</v>
      </c>
      <c r="H63" s="589">
        <v>1</v>
      </c>
      <c r="I63" s="589">
        <v>6449.875</v>
      </c>
      <c r="J63" s="589"/>
      <c r="K63" s="589"/>
      <c r="L63" s="589"/>
      <c r="M63" s="589"/>
      <c r="N63" s="589"/>
      <c r="O63" s="589"/>
      <c r="P63" s="577"/>
      <c r="Q63" s="590"/>
    </row>
    <row r="64" spans="1:17" ht="14.4" customHeight="1" x14ac:dyDescent="0.3">
      <c r="A64" s="571" t="s">
        <v>2834</v>
      </c>
      <c r="B64" s="572" t="s">
        <v>2835</v>
      </c>
      <c r="C64" s="572" t="s">
        <v>2133</v>
      </c>
      <c r="D64" s="572" t="s">
        <v>2841</v>
      </c>
      <c r="E64" s="572" t="s">
        <v>2842</v>
      </c>
      <c r="F64" s="589">
        <v>0.3</v>
      </c>
      <c r="G64" s="589">
        <v>3247.9700000000003</v>
      </c>
      <c r="H64" s="589">
        <v>1</v>
      </c>
      <c r="I64" s="589">
        <v>10826.566666666668</v>
      </c>
      <c r="J64" s="589"/>
      <c r="K64" s="589"/>
      <c r="L64" s="589"/>
      <c r="M64" s="589"/>
      <c r="N64" s="589"/>
      <c r="O64" s="589"/>
      <c r="P64" s="577"/>
      <c r="Q64" s="590"/>
    </row>
    <row r="65" spans="1:17" ht="14.4" customHeight="1" x14ac:dyDescent="0.3">
      <c r="A65" s="571" t="s">
        <v>2834</v>
      </c>
      <c r="B65" s="572" t="s">
        <v>2835</v>
      </c>
      <c r="C65" s="572" t="s">
        <v>2169</v>
      </c>
      <c r="D65" s="572" t="s">
        <v>2843</v>
      </c>
      <c r="E65" s="572" t="s">
        <v>2844</v>
      </c>
      <c r="F65" s="589">
        <v>1</v>
      </c>
      <c r="G65" s="589">
        <v>204</v>
      </c>
      <c r="H65" s="589">
        <v>1</v>
      </c>
      <c r="I65" s="589">
        <v>204</v>
      </c>
      <c r="J65" s="589"/>
      <c r="K65" s="589"/>
      <c r="L65" s="589"/>
      <c r="M65" s="589"/>
      <c r="N65" s="589"/>
      <c r="O65" s="589"/>
      <c r="P65" s="577"/>
      <c r="Q65" s="590"/>
    </row>
    <row r="66" spans="1:17" ht="14.4" customHeight="1" x14ac:dyDescent="0.3">
      <c r="A66" s="571" t="s">
        <v>2834</v>
      </c>
      <c r="B66" s="572" t="s">
        <v>2835</v>
      </c>
      <c r="C66" s="572" t="s">
        <v>2169</v>
      </c>
      <c r="D66" s="572" t="s">
        <v>2845</v>
      </c>
      <c r="E66" s="572" t="s">
        <v>2846</v>
      </c>
      <c r="F66" s="589">
        <v>2</v>
      </c>
      <c r="G66" s="589">
        <v>298</v>
      </c>
      <c r="H66" s="589">
        <v>1</v>
      </c>
      <c r="I66" s="589">
        <v>149</v>
      </c>
      <c r="J66" s="589"/>
      <c r="K66" s="589"/>
      <c r="L66" s="589"/>
      <c r="M66" s="589"/>
      <c r="N66" s="589"/>
      <c r="O66" s="589"/>
      <c r="P66" s="577"/>
      <c r="Q66" s="590"/>
    </row>
    <row r="67" spans="1:17" ht="14.4" customHeight="1" x14ac:dyDescent="0.3">
      <c r="A67" s="571" t="s">
        <v>2834</v>
      </c>
      <c r="B67" s="572" t="s">
        <v>2835</v>
      </c>
      <c r="C67" s="572" t="s">
        <v>2169</v>
      </c>
      <c r="D67" s="572" t="s">
        <v>2847</v>
      </c>
      <c r="E67" s="572" t="s">
        <v>2848</v>
      </c>
      <c r="F67" s="589">
        <v>8</v>
      </c>
      <c r="G67" s="589">
        <v>1728</v>
      </c>
      <c r="H67" s="589">
        <v>1</v>
      </c>
      <c r="I67" s="589">
        <v>216</v>
      </c>
      <c r="J67" s="589"/>
      <c r="K67" s="589"/>
      <c r="L67" s="589"/>
      <c r="M67" s="589"/>
      <c r="N67" s="589"/>
      <c r="O67" s="589"/>
      <c r="P67" s="577"/>
      <c r="Q67" s="590"/>
    </row>
    <row r="68" spans="1:17" ht="14.4" customHeight="1" x14ac:dyDescent="0.3">
      <c r="A68" s="571" t="s">
        <v>2834</v>
      </c>
      <c r="B68" s="572" t="s">
        <v>2835</v>
      </c>
      <c r="C68" s="572" t="s">
        <v>2169</v>
      </c>
      <c r="D68" s="572" t="s">
        <v>2849</v>
      </c>
      <c r="E68" s="572" t="s">
        <v>2850</v>
      </c>
      <c r="F68" s="589">
        <v>1</v>
      </c>
      <c r="G68" s="589">
        <v>4122</v>
      </c>
      <c r="H68" s="589">
        <v>1</v>
      </c>
      <c r="I68" s="589">
        <v>4122</v>
      </c>
      <c r="J68" s="589"/>
      <c r="K68" s="589"/>
      <c r="L68" s="589"/>
      <c r="M68" s="589"/>
      <c r="N68" s="589"/>
      <c r="O68" s="589"/>
      <c r="P68" s="577"/>
      <c r="Q68" s="590"/>
    </row>
    <row r="69" spans="1:17" ht="14.4" customHeight="1" x14ac:dyDescent="0.3">
      <c r="A69" s="571" t="s">
        <v>2834</v>
      </c>
      <c r="B69" s="572" t="s">
        <v>2835</v>
      </c>
      <c r="C69" s="572" t="s">
        <v>2169</v>
      </c>
      <c r="D69" s="572" t="s">
        <v>2851</v>
      </c>
      <c r="E69" s="572" t="s">
        <v>2852</v>
      </c>
      <c r="F69" s="589">
        <v>4</v>
      </c>
      <c r="G69" s="589">
        <v>15244</v>
      </c>
      <c r="H69" s="589">
        <v>1</v>
      </c>
      <c r="I69" s="589">
        <v>3811</v>
      </c>
      <c r="J69" s="589"/>
      <c r="K69" s="589"/>
      <c r="L69" s="589"/>
      <c r="M69" s="589"/>
      <c r="N69" s="589"/>
      <c r="O69" s="589"/>
      <c r="P69" s="577"/>
      <c r="Q69" s="590"/>
    </row>
    <row r="70" spans="1:17" ht="14.4" customHeight="1" x14ac:dyDescent="0.3">
      <c r="A70" s="571" t="s">
        <v>2834</v>
      </c>
      <c r="B70" s="572" t="s">
        <v>2835</v>
      </c>
      <c r="C70" s="572" t="s">
        <v>2169</v>
      </c>
      <c r="D70" s="572" t="s">
        <v>2853</v>
      </c>
      <c r="E70" s="572" t="s">
        <v>2854</v>
      </c>
      <c r="F70" s="589">
        <v>1</v>
      </c>
      <c r="G70" s="589">
        <v>5145</v>
      </c>
      <c r="H70" s="589">
        <v>1</v>
      </c>
      <c r="I70" s="589">
        <v>5145</v>
      </c>
      <c r="J70" s="589"/>
      <c r="K70" s="589"/>
      <c r="L70" s="589"/>
      <c r="M70" s="589"/>
      <c r="N70" s="589"/>
      <c r="O70" s="589"/>
      <c r="P70" s="577"/>
      <c r="Q70" s="590"/>
    </row>
    <row r="71" spans="1:17" ht="14.4" customHeight="1" x14ac:dyDescent="0.3">
      <c r="A71" s="571" t="s">
        <v>2834</v>
      </c>
      <c r="B71" s="572" t="s">
        <v>2835</v>
      </c>
      <c r="C71" s="572" t="s">
        <v>2169</v>
      </c>
      <c r="D71" s="572" t="s">
        <v>2855</v>
      </c>
      <c r="E71" s="572" t="s">
        <v>2856</v>
      </c>
      <c r="F71" s="589">
        <v>2</v>
      </c>
      <c r="G71" s="589">
        <v>10130</v>
      </c>
      <c r="H71" s="589">
        <v>1</v>
      </c>
      <c r="I71" s="589">
        <v>5065</v>
      </c>
      <c r="J71" s="589"/>
      <c r="K71" s="589"/>
      <c r="L71" s="589"/>
      <c r="M71" s="589"/>
      <c r="N71" s="589"/>
      <c r="O71" s="589"/>
      <c r="P71" s="577"/>
      <c r="Q71" s="590"/>
    </row>
    <row r="72" spans="1:17" ht="14.4" customHeight="1" x14ac:dyDescent="0.3">
      <c r="A72" s="571" t="s">
        <v>2834</v>
      </c>
      <c r="B72" s="572" t="s">
        <v>2835</v>
      </c>
      <c r="C72" s="572" t="s">
        <v>2169</v>
      </c>
      <c r="D72" s="572" t="s">
        <v>2857</v>
      </c>
      <c r="E72" s="572" t="s">
        <v>2858</v>
      </c>
      <c r="F72" s="589">
        <v>1</v>
      </c>
      <c r="G72" s="589">
        <v>738</v>
      </c>
      <c r="H72" s="589">
        <v>1</v>
      </c>
      <c r="I72" s="589">
        <v>738</v>
      </c>
      <c r="J72" s="589"/>
      <c r="K72" s="589"/>
      <c r="L72" s="589"/>
      <c r="M72" s="589"/>
      <c r="N72" s="589"/>
      <c r="O72" s="589"/>
      <c r="P72" s="577"/>
      <c r="Q72" s="590"/>
    </row>
    <row r="73" spans="1:17" ht="14.4" customHeight="1" x14ac:dyDescent="0.3">
      <c r="A73" s="571" t="s">
        <v>2834</v>
      </c>
      <c r="B73" s="572" t="s">
        <v>2835</v>
      </c>
      <c r="C73" s="572" t="s">
        <v>2169</v>
      </c>
      <c r="D73" s="572" t="s">
        <v>2859</v>
      </c>
      <c r="E73" s="572" t="s">
        <v>2860</v>
      </c>
      <c r="F73" s="589">
        <v>32</v>
      </c>
      <c r="G73" s="589">
        <v>5504</v>
      </c>
      <c r="H73" s="589">
        <v>1</v>
      </c>
      <c r="I73" s="589">
        <v>172</v>
      </c>
      <c r="J73" s="589"/>
      <c r="K73" s="589"/>
      <c r="L73" s="589"/>
      <c r="M73" s="589"/>
      <c r="N73" s="589"/>
      <c r="O73" s="589"/>
      <c r="P73" s="577"/>
      <c r="Q73" s="590"/>
    </row>
    <row r="74" spans="1:17" ht="14.4" customHeight="1" x14ac:dyDescent="0.3">
      <c r="A74" s="571" t="s">
        <v>2834</v>
      </c>
      <c r="B74" s="572" t="s">
        <v>2835</v>
      </c>
      <c r="C74" s="572" t="s">
        <v>2169</v>
      </c>
      <c r="D74" s="572" t="s">
        <v>2861</v>
      </c>
      <c r="E74" s="572" t="s">
        <v>2862</v>
      </c>
      <c r="F74" s="589">
        <v>2</v>
      </c>
      <c r="G74" s="589">
        <v>3988</v>
      </c>
      <c r="H74" s="589">
        <v>1</v>
      </c>
      <c r="I74" s="589">
        <v>1994</v>
      </c>
      <c r="J74" s="589"/>
      <c r="K74" s="589"/>
      <c r="L74" s="589"/>
      <c r="M74" s="589"/>
      <c r="N74" s="589"/>
      <c r="O74" s="589"/>
      <c r="P74" s="577"/>
      <c r="Q74" s="590"/>
    </row>
    <row r="75" spans="1:17" ht="14.4" customHeight="1" x14ac:dyDescent="0.3">
      <c r="A75" s="571" t="s">
        <v>2834</v>
      </c>
      <c r="B75" s="572" t="s">
        <v>2835</v>
      </c>
      <c r="C75" s="572" t="s">
        <v>2169</v>
      </c>
      <c r="D75" s="572" t="s">
        <v>2863</v>
      </c>
      <c r="E75" s="572" t="s">
        <v>2864</v>
      </c>
      <c r="F75" s="589">
        <v>21</v>
      </c>
      <c r="G75" s="589">
        <v>3129</v>
      </c>
      <c r="H75" s="589">
        <v>1</v>
      </c>
      <c r="I75" s="589">
        <v>149</v>
      </c>
      <c r="J75" s="589"/>
      <c r="K75" s="589"/>
      <c r="L75" s="589"/>
      <c r="M75" s="589"/>
      <c r="N75" s="589"/>
      <c r="O75" s="589"/>
      <c r="P75" s="577"/>
      <c r="Q75" s="590"/>
    </row>
    <row r="76" spans="1:17" ht="14.4" customHeight="1" x14ac:dyDescent="0.3">
      <c r="A76" s="571" t="s">
        <v>2834</v>
      </c>
      <c r="B76" s="572" t="s">
        <v>2835</v>
      </c>
      <c r="C76" s="572" t="s">
        <v>2169</v>
      </c>
      <c r="D76" s="572" t="s">
        <v>2865</v>
      </c>
      <c r="E76" s="572" t="s">
        <v>2866</v>
      </c>
      <c r="F76" s="589">
        <v>3</v>
      </c>
      <c r="G76" s="589">
        <v>591</v>
      </c>
      <c r="H76" s="589">
        <v>1</v>
      </c>
      <c r="I76" s="589">
        <v>197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2834</v>
      </c>
      <c r="B77" s="572" t="s">
        <v>2835</v>
      </c>
      <c r="C77" s="572" t="s">
        <v>2169</v>
      </c>
      <c r="D77" s="572" t="s">
        <v>2867</v>
      </c>
      <c r="E77" s="572" t="s">
        <v>2868</v>
      </c>
      <c r="F77" s="589">
        <v>3</v>
      </c>
      <c r="G77" s="589">
        <v>471</v>
      </c>
      <c r="H77" s="589">
        <v>1</v>
      </c>
      <c r="I77" s="589">
        <v>157</v>
      </c>
      <c r="J77" s="589"/>
      <c r="K77" s="589"/>
      <c r="L77" s="589"/>
      <c r="M77" s="589"/>
      <c r="N77" s="589"/>
      <c r="O77" s="589"/>
      <c r="P77" s="577"/>
      <c r="Q77" s="590"/>
    </row>
    <row r="78" spans="1:17" ht="14.4" customHeight="1" x14ac:dyDescent="0.3">
      <c r="A78" s="571" t="s">
        <v>2834</v>
      </c>
      <c r="B78" s="572" t="s">
        <v>2835</v>
      </c>
      <c r="C78" s="572" t="s">
        <v>2169</v>
      </c>
      <c r="D78" s="572" t="s">
        <v>2869</v>
      </c>
      <c r="E78" s="572" t="s">
        <v>2870</v>
      </c>
      <c r="F78" s="589">
        <v>6</v>
      </c>
      <c r="G78" s="589">
        <v>12696</v>
      </c>
      <c r="H78" s="589">
        <v>1</v>
      </c>
      <c r="I78" s="589">
        <v>2116</v>
      </c>
      <c r="J78" s="589"/>
      <c r="K78" s="589"/>
      <c r="L78" s="589"/>
      <c r="M78" s="589"/>
      <c r="N78" s="589"/>
      <c r="O78" s="589"/>
      <c r="P78" s="577"/>
      <c r="Q78" s="590"/>
    </row>
    <row r="79" spans="1:17" ht="14.4" customHeight="1" x14ac:dyDescent="0.3">
      <c r="A79" s="571" t="s">
        <v>2834</v>
      </c>
      <c r="B79" s="572" t="s">
        <v>2835</v>
      </c>
      <c r="C79" s="572" t="s">
        <v>2169</v>
      </c>
      <c r="D79" s="572" t="s">
        <v>2871</v>
      </c>
      <c r="E79" s="572" t="s">
        <v>2852</v>
      </c>
      <c r="F79" s="589">
        <v>4</v>
      </c>
      <c r="G79" s="589">
        <v>7448</v>
      </c>
      <c r="H79" s="589">
        <v>1</v>
      </c>
      <c r="I79" s="589">
        <v>1862</v>
      </c>
      <c r="J79" s="589"/>
      <c r="K79" s="589"/>
      <c r="L79" s="589"/>
      <c r="M79" s="589"/>
      <c r="N79" s="589"/>
      <c r="O79" s="589"/>
      <c r="P79" s="577"/>
      <c r="Q79" s="590"/>
    </row>
    <row r="80" spans="1:17" ht="14.4" customHeight="1" x14ac:dyDescent="0.3">
      <c r="A80" s="571" t="s">
        <v>2834</v>
      </c>
      <c r="B80" s="572" t="s">
        <v>2835</v>
      </c>
      <c r="C80" s="572" t="s">
        <v>2169</v>
      </c>
      <c r="D80" s="572" t="s">
        <v>2872</v>
      </c>
      <c r="E80" s="572" t="s">
        <v>2873</v>
      </c>
      <c r="F80" s="589">
        <v>2</v>
      </c>
      <c r="G80" s="589">
        <v>16756</v>
      </c>
      <c r="H80" s="589">
        <v>1</v>
      </c>
      <c r="I80" s="589">
        <v>8378</v>
      </c>
      <c r="J80" s="589"/>
      <c r="K80" s="589"/>
      <c r="L80" s="589"/>
      <c r="M80" s="589"/>
      <c r="N80" s="589"/>
      <c r="O80" s="589"/>
      <c r="P80" s="577"/>
      <c r="Q80" s="590"/>
    </row>
    <row r="81" spans="1:17" ht="14.4" customHeight="1" x14ac:dyDescent="0.3">
      <c r="A81" s="571" t="s">
        <v>2874</v>
      </c>
      <c r="B81" s="572" t="s">
        <v>2875</v>
      </c>
      <c r="C81" s="572" t="s">
        <v>2169</v>
      </c>
      <c r="D81" s="572" t="s">
        <v>2876</v>
      </c>
      <c r="E81" s="572" t="s">
        <v>2877</v>
      </c>
      <c r="F81" s="589">
        <v>20</v>
      </c>
      <c r="G81" s="589">
        <v>4040</v>
      </c>
      <c r="H81" s="589">
        <v>1</v>
      </c>
      <c r="I81" s="589">
        <v>202</v>
      </c>
      <c r="J81" s="589"/>
      <c r="K81" s="589"/>
      <c r="L81" s="589"/>
      <c r="M81" s="589"/>
      <c r="N81" s="589"/>
      <c r="O81" s="589"/>
      <c r="P81" s="577"/>
      <c r="Q81" s="590"/>
    </row>
    <row r="82" spans="1:17" ht="14.4" customHeight="1" x14ac:dyDescent="0.3">
      <c r="A82" s="571" t="s">
        <v>2874</v>
      </c>
      <c r="B82" s="572" t="s">
        <v>2875</v>
      </c>
      <c r="C82" s="572" t="s">
        <v>2169</v>
      </c>
      <c r="D82" s="572" t="s">
        <v>2878</v>
      </c>
      <c r="E82" s="572" t="s">
        <v>2879</v>
      </c>
      <c r="F82" s="589">
        <v>6</v>
      </c>
      <c r="G82" s="589">
        <v>1746</v>
      </c>
      <c r="H82" s="589">
        <v>1</v>
      </c>
      <c r="I82" s="589">
        <v>291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2874</v>
      </c>
      <c r="B83" s="572" t="s">
        <v>2875</v>
      </c>
      <c r="C83" s="572" t="s">
        <v>2169</v>
      </c>
      <c r="D83" s="572" t="s">
        <v>2880</v>
      </c>
      <c r="E83" s="572" t="s">
        <v>2881</v>
      </c>
      <c r="F83" s="589">
        <v>10</v>
      </c>
      <c r="G83" s="589">
        <v>1330</v>
      </c>
      <c r="H83" s="589">
        <v>1</v>
      </c>
      <c r="I83" s="589">
        <v>133</v>
      </c>
      <c r="J83" s="589"/>
      <c r="K83" s="589"/>
      <c r="L83" s="589"/>
      <c r="M83" s="589"/>
      <c r="N83" s="589"/>
      <c r="O83" s="589"/>
      <c r="P83" s="577"/>
      <c r="Q83" s="590"/>
    </row>
    <row r="84" spans="1:17" ht="14.4" customHeight="1" x14ac:dyDescent="0.3">
      <c r="A84" s="571" t="s">
        <v>2874</v>
      </c>
      <c r="B84" s="572" t="s">
        <v>2875</v>
      </c>
      <c r="C84" s="572" t="s">
        <v>2169</v>
      </c>
      <c r="D84" s="572" t="s">
        <v>2882</v>
      </c>
      <c r="E84" s="572" t="s">
        <v>2883</v>
      </c>
      <c r="F84" s="589">
        <v>1</v>
      </c>
      <c r="G84" s="589">
        <v>609</v>
      </c>
      <c r="H84" s="589">
        <v>1</v>
      </c>
      <c r="I84" s="589">
        <v>609</v>
      </c>
      <c r="J84" s="589"/>
      <c r="K84" s="589"/>
      <c r="L84" s="589"/>
      <c r="M84" s="589"/>
      <c r="N84" s="589"/>
      <c r="O84" s="589"/>
      <c r="P84" s="577"/>
      <c r="Q84" s="590"/>
    </row>
    <row r="85" spans="1:17" ht="14.4" customHeight="1" x14ac:dyDescent="0.3">
      <c r="A85" s="571" t="s">
        <v>2874</v>
      </c>
      <c r="B85" s="572" t="s">
        <v>2875</v>
      </c>
      <c r="C85" s="572" t="s">
        <v>2169</v>
      </c>
      <c r="D85" s="572" t="s">
        <v>2884</v>
      </c>
      <c r="E85" s="572" t="s">
        <v>2885</v>
      </c>
      <c r="F85" s="589">
        <v>1</v>
      </c>
      <c r="G85" s="589">
        <v>158</v>
      </c>
      <c r="H85" s="589">
        <v>1</v>
      </c>
      <c r="I85" s="589">
        <v>158</v>
      </c>
      <c r="J85" s="589"/>
      <c r="K85" s="589"/>
      <c r="L85" s="589"/>
      <c r="M85" s="589"/>
      <c r="N85" s="589"/>
      <c r="O85" s="589"/>
      <c r="P85" s="577"/>
      <c r="Q85" s="590"/>
    </row>
    <row r="86" spans="1:17" ht="14.4" customHeight="1" x14ac:dyDescent="0.3">
      <c r="A86" s="571" t="s">
        <v>2874</v>
      </c>
      <c r="B86" s="572" t="s">
        <v>2875</v>
      </c>
      <c r="C86" s="572" t="s">
        <v>2169</v>
      </c>
      <c r="D86" s="572" t="s">
        <v>2886</v>
      </c>
      <c r="E86" s="572" t="s">
        <v>2887</v>
      </c>
      <c r="F86" s="589">
        <v>4</v>
      </c>
      <c r="G86" s="589">
        <v>1044</v>
      </c>
      <c r="H86" s="589">
        <v>1</v>
      </c>
      <c r="I86" s="589">
        <v>261</v>
      </c>
      <c r="J86" s="589"/>
      <c r="K86" s="589"/>
      <c r="L86" s="589"/>
      <c r="M86" s="589"/>
      <c r="N86" s="589"/>
      <c r="O86" s="589"/>
      <c r="P86" s="577"/>
      <c r="Q86" s="590"/>
    </row>
    <row r="87" spans="1:17" ht="14.4" customHeight="1" x14ac:dyDescent="0.3">
      <c r="A87" s="571" t="s">
        <v>2874</v>
      </c>
      <c r="B87" s="572" t="s">
        <v>2875</v>
      </c>
      <c r="C87" s="572" t="s">
        <v>2169</v>
      </c>
      <c r="D87" s="572" t="s">
        <v>2888</v>
      </c>
      <c r="E87" s="572" t="s">
        <v>2889</v>
      </c>
      <c r="F87" s="589">
        <v>4</v>
      </c>
      <c r="G87" s="589">
        <v>560</v>
      </c>
      <c r="H87" s="589">
        <v>1</v>
      </c>
      <c r="I87" s="589">
        <v>140</v>
      </c>
      <c r="J87" s="589"/>
      <c r="K87" s="589"/>
      <c r="L87" s="589"/>
      <c r="M87" s="589"/>
      <c r="N87" s="589"/>
      <c r="O87" s="589"/>
      <c r="P87" s="577"/>
      <c r="Q87" s="590"/>
    </row>
    <row r="88" spans="1:17" ht="14.4" customHeight="1" x14ac:dyDescent="0.3">
      <c r="A88" s="571" t="s">
        <v>2874</v>
      </c>
      <c r="B88" s="572" t="s">
        <v>2875</v>
      </c>
      <c r="C88" s="572" t="s">
        <v>2169</v>
      </c>
      <c r="D88" s="572" t="s">
        <v>2890</v>
      </c>
      <c r="E88" s="572" t="s">
        <v>2889</v>
      </c>
      <c r="F88" s="589">
        <v>10</v>
      </c>
      <c r="G88" s="589">
        <v>780</v>
      </c>
      <c r="H88" s="589">
        <v>1</v>
      </c>
      <c r="I88" s="589">
        <v>78</v>
      </c>
      <c r="J88" s="589"/>
      <c r="K88" s="589"/>
      <c r="L88" s="589"/>
      <c r="M88" s="589"/>
      <c r="N88" s="589"/>
      <c r="O88" s="589"/>
      <c r="P88" s="577"/>
      <c r="Q88" s="590"/>
    </row>
    <row r="89" spans="1:17" ht="14.4" customHeight="1" x14ac:dyDescent="0.3">
      <c r="A89" s="571" t="s">
        <v>2874</v>
      </c>
      <c r="B89" s="572" t="s">
        <v>2875</v>
      </c>
      <c r="C89" s="572" t="s">
        <v>2169</v>
      </c>
      <c r="D89" s="572" t="s">
        <v>2891</v>
      </c>
      <c r="E89" s="572" t="s">
        <v>2892</v>
      </c>
      <c r="F89" s="589">
        <v>4</v>
      </c>
      <c r="G89" s="589">
        <v>1208</v>
      </c>
      <c r="H89" s="589">
        <v>1</v>
      </c>
      <c r="I89" s="589">
        <v>302</v>
      </c>
      <c r="J89" s="589"/>
      <c r="K89" s="589"/>
      <c r="L89" s="589"/>
      <c r="M89" s="589"/>
      <c r="N89" s="589"/>
      <c r="O89" s="589"/>
      <c r="P89" s="577"/>
      <c r="Q89" s="590"/>
    </row>
    <row r="90" spans="1:17" ht="14.4" customHeight="1" x14ac:dyDescent="0.3">
      <c r="A90" s="571" t="s">
        <v>2874</v>
      </c>
      <c r="B90" s="572" t="s">
        <v>2875</v>
      </c>
      <c r="C90" s="572" t="s">
        <v>2169</v>
      </c>
      <c r="D90" s="572" t="s">
        <v>2893</v>
      </c>
      <c r="E90" s="572" t="s">
        <v>2894</v>
      </c>
      <c r="F90" s="589">
        <v>11</v>
      </c>
      <c r="G90" s="589">
        <v>1749</v>
      </c>
      <c r="H90" s="589">
        <v>1</v>
      </c>
      <c r="I90" s="589">
        <v>159</v>
      </c>
      <c r="J90" s="589"/>
      <c r="K90" s="589"/>
      <c r="L90" s="589"/>
      <c r="M90" s="589"/>
      <c r="N90" s="589"/>
      <c r="O90" s="589"/>
      <c r="P90" s="577"/>
      <c r="Q90" s="590"/>
    </row>
    <row r="91" spans="1:17" ht="14.4" customHeight="1" x14ac:dyDescent="0.3">
      <c r="A91" s="571" t="s">
        <v>2874</v>
      </c>
      <c r="B91" s="572" t="s">
        <v>2875</v>
      </c>
      <c r="C91" s="572" t="s">
        <v>2169</v>
      </c>
      <c r="D91" s="572" t="s">
        <v>2895</v>
      </c>
      <c r="E91" s="572" t="s">
        <v>2877</v>
      </c>
      <c r="F91" s="589">
        <v>23</v>
      </c>
      <c r="G91" s="589">
        <v>1610</v>
      </c>
      <c r="H91" s="589">
        <v>1</v>
      </c>
      <c r="I91" s="589">
        <v>70</v>
      </c>
      <c r="J91" s="589"/>
      <c r="K91" s="589"/>
      <c r="L91" s="589"/>
      <c r="M91" s="589"/>
      <c r="N91" s="589"/>
      <c r="O91" s="589"/>
      <c r="P91" s="577"/>
      <c r="Q91" s="590"/>
    </row>
    <row r="92" spans="1:17" ht="14.4" customHeight="1" x14ac:dyDescent="0.3">
      <c r="A92" s="571" t="s">
        <v>2874</v>
      </c>
      <c r="B92" s="572" t="s">
        <v>2875</v>
      </c>
      <c r="C92" s="572" t="s">
        <v>2169</v>
      </c>
      <c r="D92" s="572" t="s">
        <v>2896</v>
      </c>
      <c r="E92" s="572" t="s">
        <v>2897</v>
      </c>
      <c r="F92" s="589">
        <v>3</v>
      </c>
      <c r="G92" s="589">
        <v>645</v>
      </c>
      <c r="H92" s="589">
        <v>1</v>
      </c>
      <c r="I92" s="589">
        <v>215</v>
      </c>
      <c r="J92" s="589"/>
      <c r="K92" s="589"/>
      <c r="L92" s="589"/>
      <c r="M92" s="589"/>
      <c r="N92" s="589"/>
      <c r="O92" s="589"/>
      <c r="P92" s="577"/>
      <c r="Q92" s="590"/>
    </row>
    <row r="93" spans="1:17" ht="14.4" customHeight="1" x14ac:dyDescent="0.3">
      <c r="A93" s="571" t="s">
        <v>2874</v>
      </c>
      <c r="B93" s="572" t="s">
        <v>2875</v>
      </c>
      <c r="C93" s="572" t="s">
        <v>2169</v>
      </c>
      <c r="D93" s="572" t="s">
        <v>2898</v>
      </c>
      <c r="E93" s="572" t="s">
        <v>2899</v>
      </c>
      <c r="F93" s="589">
        <v>1</v>
      </c>
      <c r="G93" s="589">
        <v>1186</v>
      </c>
      <c r="H93" s="589">
        <v>1</v>
      </c>
      <c r="I93" s="589">
        <v>1186</v>
      </c>
      <c r="J93" s="589"/>
      <c r="K93" s="589"/>
      <c r="L93" s="589"/>
      <c r="M93" s="589"/>
      <c r="N93" s="589"/>
      <c r="O93" s="589"/>
      <c r="P93" s="577"/>
      <c r="Q93" s="590"/>
    </row>
    <row r="94" spans="1:17" ht="14.4" customHeight="1" x14ac:dyDescent="0.3">
      <c r="A94" s="571" t="s">
        <v>2874</v>
      </c>
      <c r="B94" s="572" t="s">
        <v>2875</v>
      </c>
      <c r="C94" s="572" t="s">
        <v>2169</v>
      </c>
      <c r="D94" s="572" t="s">
        <v>2900</v>
      </c>
      <c r="E94" s="572" t="s">
        <v>2901</v>
      </c>
      <c r="F94" s="589">
        <v>2</v>
      </c>
      <c r="G94" s="589">
        <v>214</v>
      </c>
      <c r="H94" s="589">
        <v>1</v>
      </c>
      <c r="I94" s="589">
        <v>107</v>
      </c>
      <c r="J94" s="589"/>
      <c r="K94" s="589"/>
      <c r="L94" s="589"/>
      <c r="M94" s="589"/>
      <c r="N94" s="589"/>
      <c r="O94" s="589"/>
      <c r="P94" s="577"/>
      <c r="Q94" s="590"/>
    </row>
    <row r="95" spans="1:17" ht="14.4" customHeight="1" x14ac:dyDescent="0.3">
      <c r="A95" s="571" t="s">
        <v>2874</v>
      </c>
      <c r="B95" s="572" t="s">
        <v>2875</v>
      </c>
      <c r="C95" s="572" t="s">
        <v>2169</v>
      </c>
      <c r="D95" s="572" t="s">
        <v>2902</v>
      </c>
      <c r="E95" s="572" t="s">
        <v>2903</v>
      </c>
      <c r="F95" s="589">
        <v>1</v>
      </c>
      <c r="G95" s="589">
        <v>318</v>
      </c>
      <c r="H95" s="589">
        <v>1</v>
      </c>
      <c r="I95" s="589">
        <v>318</v>
      </c>
      <c r="J95" s="589"/>
      <c r="K95" s="589"/>
      <c r="L95" s="589"/>
      <c r="M95" s="589"/>
      <c r="N95" s="589"/>
      <c r="O95" s="589"/>
      <c r="P95" s="577"/>
      <c r="Q95" s="590"/>
    </row>
    <row r="96" spans="1:17" ht="14.4" customHeight="1" x14ac:dyDescent="0.3">
      <c r="A96" s="571" t="s">
        <v>2904</v>
      </c>
      <c r="B96" s="572" t="s">
        <v>2905</v>
      </c>
      <c r="C96" s="572" t="s">
        <v>2169</v>
      </c>
      <c r="D96" s="572" t="s">
        <v>2906</v>
      </c>
      <c r="E96" s="572" t="s">
        <v>2907</v>
      </c>
      <c r="F96" s="589">
        <v>906</v>
      </c>
      <c r="G96" s="589">
        <v>48018</v>
      </c>
      <c r="H96" s="589">
        <v>1</v>
      </c>
      <c r="I96" s="589">
        <v>53</v>
      </c>
      <c r="J96" s="589">
        <v>364</v>
      </c>
      <c r="K96" s="589">
        <v>19292</v>
      </c>
      <c r="L96" s="589">
        <v>0.40176600441501104</v>
      </c>
      <c r="M96" s="589">
        <v>53</v>
      </c>
      <c r="N96" s="589">
        <v>172</v>
      </c>
      <c r="O96" s="589">
        <v>9262</v>
      </c>
      <c r="P96" s="577">
        <v>0.19288600108292722</v>
      </c>
      <c r="Q96" s="590">
        <v>53.848837209302324</v>
      </c>
    </row>
    <row r="97" spans="1:17" ht="14.4" customHeight="1" x14ac:dyDescent="0.3">
      <c r="A97" s="571" t="s">
        <v>2904</v>
      </c>
      <c r="B97" s="572" t="s">
        <v>2905</v>
      </c>
      <c r="C97" s="572" t="s">
        <v>2169</v>
      </c>
      <c r="D97" s="572" t="s">
        <v>2908</v>
      </c>
      <c r="E97" s="572" t="s">
        <v>2909</v>
      </c>
      <c r="F97" s="589">
        <v>224</v>
      </c>
      <c r="G97" s="589">
        <v>26880</v>
      </c>
      <c r="H97" s="589">
        <v>1</v>
      </c>
      <c r="I97" s="589">
        <v>120</v>
      </c>
      <c r="J97" s="589">
        <v>2</v>
      </c>
      <c r="K97" s="589">
        <v>242</v>
      </c>
      <c r="L97" s="589">
        <v>9.0029761904761897E-3</v>
      </c>
      <c r="M97" s="589">
        <v>121</v>
      </c>
      <c r="N97" s="589"/>
      <c r="O97" s="589"/>
      <c r="P97" s="577"/>
      <c r="Q97" s="590"/>
    </row>
    <row r="98" spans="1:17" ht="14.4" customHeight="1" x14ac:dyDescent="0.3">
      <c r="A98" s="571" t="s">
        <v>2904</v>
      </c>
      <c r="B98" s="572" t="s">
        <v>2905</v>
      </c>
      <c r="C98" s="572" t="s">
        <v>2169</v>
      </c>
      <c r="D98" s="572" t="s">
        <v>2910</v>
      </c>
      <c r="E98" s="572" t="s">
        <v>2911</v>
      </c>
      <c r="F98" s="589">
        <v>2</v>
      </c>
      <c r="G98" s="589">
        <v>346</v>
      </c>
      <c r="H98" s="589">
        <v>1</v>
      </c>
      <c r="I98" s="589">
        <v>173</v>
      </c>
      <c r="J98" s="589"/>
      <c r="K98" s="589"/>
      <c r="L98" s="589"/>
      <c r="M98" s="589"/>
      <c r="N98" s="589"/>
      <c r="O98" s="589"/>
      <c r="P98" s="577"/>
      <c r="Q98" s="590"/>
    </row>
    <row r="99" spans="1:17" ht="14.4" customHeight="1" x14ac:dyDescent="0.3">
      <c r="A99" s="571" t="s">
        <v>2904</v>
      </c>
      <c r="B99" s="572" t="s">
        <v>2905</v>
      </c>
      <c r="C99" s="572" t="s">
        <v>2169</v>
      </c>
      <c r="D99" s="572" t="s">
        <v>2912</v>
      </c>
      <c r="E99" s="572" t="s">
        <v>2913</v>
      </c>
      <c r="F99" s="589">
        <v>2</v>
      </c>
      <c r="G99" s="589">
        <v>758</v>
      </c>
      <c r="H99" s="589">
        <v>1</v>
      </c>
      <c r="I99" s="589">
        <v>379</v>
      </c>
      <c r="J99" s="589"/>
      <c r="K99" s="589"/>
      <c r="L99" s="589"/>
      <c r="M99" s="589"/>
      <c r="N99" s="589"/>
      <c r="O99" s="589"/>
      <c r="P99" s="577"/>
      <c r="Q99" s="590"/>
    </row>
    <row r="100" spans="1:17" ht="14.4" customHeight="1" x14ac:dyDescent="0.3">
      <c r="A100" s="571" t="s">
        <v>2904</v>
      </c>
      <c r="B100" s="572" t="s">
        <v>2905</v>
      </c>
      <c r="C100" s="572" t="s">
        <v>2169</v>
      </c>
      <c r="D100" s="572" t="s">
        <v>2914</v>
      </c>
      <c r="E100" s="572" t="s">
        <v>2915</v>
      </c>
      <c r="F100" s="589">
        <v>217</v>
      </c>
      <c r="G100" s="589">
        <v>36239</v>
      </c>
      <c r="H100" s="589">
        <v>1</v>
      </c>
      <c r="I100" s="589">
        <v>167</v>
      </c>
      <c r="J100" s="589">
        <v>53</v>
      </c>
      <c r="K100" s="589">
        <v>8904</v>
      </c>
      <c r="L100" s="589">
        <v>0.24570214409889898</v>
      </c>
      <c r="M100" s="589">
        <v>168</v>
      </c>
      <c r="N100" s="589">
        <v>34</v>
      </c>
      <c r="O100" s="589">
        <v>5775</v>
      </c>
      <c r="P100" s="577">
        <v>0.15935870195093685</v>
      </c>
      <c r="Q100" s="590">
        <v>169.85294117647058</v>
      </c>
    </row>
    <row r="101" spans="1:17" ht="14.4" customHeight="1" x14ac:dyDescent="0.3">
      <c r="A101" s="571" t="s">
        <v>2904</v>
      </c>
      <c r="B101" s="572" t="s">
        <v>2905</v>
      </c>
      <c r="C101" s="572" t="s">
        <v>2169</v>
      </c>
      <c r="D101" s="572" t="s">
        <v>2916</v>
      </c>
      <c r="E101" s="572" t="s">
        <v>2917</v>
      </c>
      <c r="F101" s="589">
        <v>13</v>
      </c>
      <c r="G101" s="589">
        <v>4069</v>
      </c>
      <c r="H101" s="589">
        <v>1</v>
      </c>
      <c r="I101" s="589">
        <v>313</v>
      </c>
      <c r="J101" s="589">
        <v>5</v>
      </c>
      <c r="K101" s="589">
        <v>1580</v>
      </c>
      <c r="L101" s="589">
        <v>0.3883017940525928</v>
      </c>
      <c r="M101" s="589">
        <v>316</v>
      </c>
      <c r="N101" s="589"/>
      <c r="O101" s="589"/>
      <c r="P101" s="577"/>
      <c r="Q101" s="590"/>
    </row>
    <row r="102" spans="1:17" ht="14.4" customHeight="1" x14ac:dyDescent="0.3">
      <c r="A102" s="571" t="s">
        <v>2904</v>
      </c>
      <c r="B102" s="572" t="s">
        <v>2905</v>
      </c>
      <c r="C102" s="572" t="s">
        <v>2169</v>
      </c>
      <c r="D102" s="572" t="s">
        <v>2918</v>
      </c>
      <c r="E102" s="572" t="s">
        <v>2919</v>
      </c>
      <c r="F102" s="589">
        <v>237</v>
      </c>
      <c r="G102" s="589">
        <v>79869</v>
      </c>
      <c r="H102" s="589">
        <v>1</v>
      </c>
      <c r="I102" s="589">
        <v>337</v>
      </c>
      <c r="J102" s="589">
        <v>31</v>
      </c>
      <c r="K102" s="589">
        <v>10478</v>
      </c>
      <c r="L102" s="589">
        <v>0.13118982333571222</v>
      </c>
      <c r="M102" s="589">
        <v>338</v>
      </c>
      <c r="N102" s="589">
        <v>8</v>
      </c>
      <c r="O102" s="589">
        <v>2720</v>
      </c>
      <c r="P102" s="577">
        <v>3.4055766317344652E-2</v>
      </c>
      <c r="Q102" s="590">
        <v>340</v>
      </c>
    </row>
    <row r="103" spans="1:17" ht="14.4" customHeight="1" x14ac:dyDescent="0.3">
      <c r="A103" s="571" t="s">
        <v>2904</v>
      </c>
      <c r="B103" s="572" t="s">
        <v>2905</v>
      </c>
      <c r="C103" s="572" t="s">
        <v>2169</v>
      </c>
      <c r="D103" s="572" t="s">
        <v>2920</v>
      </c>
      <c r="E103" s="572" t="s">
        <v>2921</v>
      </c>
      <c r="F103" s="589">
        <v>2</v>
      </c>
      <c r="G103" s="589">
        <v>214</v>
      </c>
      <c r="H103" s="589">
        <v>1</v>
      </c>
      <c r="I103" s="589">
        <v>107</v>
      </c>
      <c r="J103" s="589"/>
      <c r="K103" s="589"/>
      <c r="L103" s="589"/>
      <c r="M103" s="589"/>
      <c r="N103" s="589"/>
      <c r="O103" s="589"/>
      <c r="P103" s="577"/>
      <c r="Q103" s="590"/>
    </row>
    <row r="104" spans="1:17" ht="14.4" customHeight="1" x14ac:dyDescent="0.3">
      <c r="A104" s="571" t="s">
        <v>2904</v>
      </c>
      <c r="B104" s="572" t="s">
        <v>2905</v>
      </c>
      <c r="C104" s="572" t="s">
        <v>2169</v>
      </c>
      <c r="D104" s="572" t="s">
        <v>2922</v>
      </c>
      <c r="E104" s="572" t="s">
        <v>2923</v>
      </c>
      <c r="F104" s="589">
        <v>2</v>
      </c>
      <c r="G104" s="589">
        <v>92</v>
      </c>
      <c r="H104" s="589">
        <v>1</v>
      </c>
      <c r="I104" s="589">
        <v>46</v>
      </c>
      <c r="J104" s="589"/>
      <c r="K104" s="589"/>
      <c r="L104" s="589"/>
      <c r="M104" s="589"/>
      <c r="N104" s="589"/>
      <c r="O104" s="589"/>
      <c r="P104" s="577"/>
      <c r="Q104" s="590"/>
    </row>
    <row r="105" spans="1:17" ht="14.4" customHeight="1" x14ac:dyDescent="0.3">
      <c r="A105" s="571" t="s">
        <v>2904</v>
      </c>
      <c r="B105" s="572" t="s">
        <v>2905</v>
      </c>
      <c r="C105" s="572" t="s">
        <v>2169</v>
      </c>
      <c r="D105" s="572" t="s">
        <v>2924</v>
      </c>
      <c r="E105" s="572" t="s">
        <v>2925</v>
      </c>
      <c r="F105" s="589">
        <v>1</v>
      </c>
      <c r="G105" s="589">
        <v>361</v>
      </c>
      <c r="H105" s="589">
        <v>1</v>
      </c>
      <c r="I105" s="589">
        <v>361</v>
      </c>
      <c r="J105" s="589"/>
      <c r="K105" s="589"/>
      <c r="L105" s="589"/>
      <c r="M105" s="589"/>
      <c r="N105" s="589"/>
      <c r="O105" s="589"/>
      <c r="P105" s="577"/>
      <c r="Q105" s="590"/>
    </row>
    <row r="106" spans="1:17" ht="14.4" customHeight="1" x14ac:dyDescent="0.3">
      <c r="A106" s="571" t="s">
        <v>2904</v>
      </c>
      <c r="B106" s="572" t="s">
        <v>2905</v>
      </c>
      <c r="C106" s="572" t="s">
        <v>2169</v>
      </c>
      <c r="D106" s="572" t="s">
        <v>2926</v>
      </c>
      <c r="E106" s="572" t="s">
        <v>2927</v>
      </c>
      <c r="F106" s="589">
        <v>1</v>
      </c>
      <c r="G106" s="589">
        <v>36</v>
      </c>
      <c r="H106" s="589">
        <v>1</v>
      </c>
      <c r="I106" s="589">
        <v>36</v>
      </c>
      <c r="J106" s="589"/>
      <c r="K106" s="589"/>
      <c r="L106" s="589"/>
      <c r="M106" s="589"/>
      <c r="N106" s="589"/>
      <c r="O106" s="589"/>
      <c r="P106" s="577"/>
      <c r="Q106" s="590"/>
    </row>
    <row r="107" spans="1:17" ht="14.4" customHeight="1" x14ac:dyDescent="0.3">
      <c r="A107" s="571" t="s">
        <v>2904</v>
      </c>
      <c r="B107" s="572" t="s">
        <v>2905</v>
      </c>
      <c r="C107" s="572" t="s">
        <v>2169</v>
      </c>
      <c r="D107" s="572" t="s">
        <v>2928</v>
      </c>
      <c r="E107" s="572" t="s">
        <v>2929</v>
      </c>
      <c r="F107" s="589">
        <v>1</v>
      </c>
      <c r="G107" s="589">
        <v>660</v>
      </c>
      <c r="H107" s="589">
        <v>1</v>
      </c>
      <c r="I107" s="589">
        <v>660</v>
      </c>
      <c r="J107" s="589"/>
      <c r="K107" s="589"/>
      <c r="L107" s="589"/>
      <c r="M107" s="589"/>
      <c r="N107" s="589"/>
      <c r="O107" s="589"/>
      <c r="P107" s="577"/>
      <c r="Q107" s="590"/>
    </row>
    <row r="108" spans="1:17" ht="14.4" customHeight="1" x14ac:dyDescent="0.3">
      <c r="A108" s="571" t="s">
        <v>2904</v>
      </c>
      <c r="B108" s="572" t="s">
        <v>2905</v>
      </c>
      <c r="C108" s="572" t="s">
        <v>2169</v>
      </c>
      <c r="D108" s="572" t="s">
        <v>2930</v>
      </c>
      <c r="E108" s="572" t="s">
        <v>2931</v>
      </c>
      <c r="F108" s="589">
        <v>327</v>
      </c>
      <c r="G108" s="589">
        <v>91560</v>
      </c>
      <c r="H108" s="589">
        <v>1</v>
      </c>
      <c r="I108" s="589">
        <v>280</v>
      </c>
      <c r="J108" s="589">
        <v>124</v>
      </c>
      <c r="K108" s="589">
        <v>34844</v>
      </c>
      <c r="L108" s="589">
        <v>0.38055919615552641</v>
      </c>
      <c r="M108" s="589">
        <v>281</v>
      </c>
      <c r="N108" s="589">
        <v>44</v>
      </c>
      <c r="O108" s="589">
        <v>12475</v>
      </c>
      <c r="P108" s="577">
        <v>0.13624945391000437</v>
      </c>
      <c r="Q108" s="590">
        <v>283.52272727272725</v>
      </c>
    </row>
    <row r="109" spans="1:17" ht="14.4" customHeight="1" x14ac:dyDescent="0.3">
      <c r="A109" s="571" t="s">
        <v>2904</v>
      </c>
      <c r="B109" s="572" t="s">
        <v>2905</v>
      </c>
      <c r="C109" s="572" t="s">
        <v>2169</v>
      </c>
      <c r="D109" s="572" t="s">
        <v>2932</v>
      </c>
      <c r="E109" s="572" t="s">
        <v>2933</v>
      </c>
      <c r="F109" s="589">
        <v>152</v>
      </c>
      <c r="G109" s="589">
        <v>68856</v>
      </c>
      <c r="H109" s="589">
        <v>1</v>
      </c>
      <c r="I109" s="589">
        <v>453</v>
      </c>
      <c r="J109" s="589">
        <v>44</v>
      </c>
      <c r="K109" s="589">
        <v>20064</v>
      </c>
      <c r="L109" s="589">
        <v>0.29139072847682118</v>
      </c>
      <c r="M109" s="589">
        <v>456</v>
      </c>
      <c r="N109" s="589">
        <v>28</v>
      </c>
      <c r="O109" s="589">
        <v>12872</v>
      </c>
      <c r="P109" s="577">
        <v>0.18694086208899732</v>
      </c>
      <c r="Q109" s="590">
        <v>459.71428571428572</v>
      </c>
    </row>
    <row r="110" spans="1:17" ht="14.4" customHeight="1" x14ac:dyDescent="0.3">
      <c r="A110" s="571" t="s">
        <v>2904</v>
      </c>
      <c r="B110" s="572" t="s">
        <v>2905</v>
      </c>
      <c r="C110" s="572" t="s">
        <v>2169</v>
      </c>
      <c r="D110" s="572" t="s">
        <v>2934</v>
      </c>
      <c r="E110" s="572" t="s">
        <v>2935</v>
      </c>
      <c r="F110" s="589">
        <v>445</v>
      </c>
      <c r="G110" s="589">
        <v>153525</v>
      </c>
      <c r="H110" s="589">
        <v>1</v>
      </c>
      <c r="I110" s="589">
        <v>345</v>
      </c>
      <c r="J110" s="589">
        <v>134</v>
      </c>
      <c r="K110" s="589">
        <v>46632</v>
      </c>
      <c r="L110" s="589">
        <v>0.30374206155349293</v>
      </c>
      <c r="M110" s="589">
        <v>348</v>
      </c>
      <c r="N110" s="589">
        <v>66</v>
      </c>
      <c r="O110" s="589">
        <v>23304</v>
      </c>
      <c r="P110" s="577">
        <v>0.15179286761113825</v>
      </c>
      <c r="Q110" s="590">
        <v>353.09090909090907</v>
      </c>
    </row>
    <row r="111" spans="1:17" ht="14.4" customHeight="1" x14ac:dyDescent="0.3">
      <c r="A111" s="571" t="s">
        <v>2904</v>
      </c>
      <c r="B111" s="572" t="s">
        <v>2905</v>
      </c>
      <c r="C111" s="572" t="s">
        <v>2169</v>
      </c>
      <c r="D111" s="572" t="s">
        <v>2936</v>
      </c>
      <c r="E111" s="572" t="s">
        <v>2937</v>
      </c>
      <c r="F111" s="589">
        <v>2</v>
      </c>
      <c r="G111" s="589">
        <v>5748</v>
      </c>
      <c r="H111" s="589">
        <v>1</v>
      </c>
      <c r="I111" s="589">
        <v>2874</v>
      </c>
      <c r="J111" s="589"/>
      <c r="K111" s="589"/>
      <c r="L111" s="589"/>
      <c r="M111" s="589"/>
      <c r="N111" s="589"/>
      <c r="O111" s="589"/>
      <c r="P111" s="577"/>
      <c r="Q111" s="590"/>
    </row>
    <row r="112" spans="1:17" ht="14.4" customHeight="1" x14ac:dyDescent="0.3">
      <c r="A112" s="571" t="s">
        <v>2904</v>
      </c>
      <c r="B112" s="572" t="s">
        <v>2905</v>
      </c>
      <c r="C112" s="572" t="s">
        <v>2169</v>
      </c>
      <c r="D112" s="572" t="s">
        <v>2938</v>
      </c>
      <c r="E112" s="572" t="s">
        <v>2939</v>
      </c>
      <c r="F112" s="589">
        <v>18</v>
      </c>
      <c r="G112" s="589">
        <v>2070</v>
      </c>
      <c r="H112" s="589">
        <v>1</v>
      </c>
      <c r="I112" s="589">
        <v>115</v>
      </c>
      <c r="J112" s="589">
        <v>1</v>
      </c>
      <c r="K112" s="589">
        <v>115</v>
      </c>
      <c r="L112" s="589">
        <v>5.5555555555555552E-2</v>
      </c>
      <c r="M112" s="589">
        <v>115</v>
      </c>
      <c r="N112" s="589">
        <v>3</v>
      </c>
      <c r="O112" s="589">
        <v>347</v>
      </c>
      <c r="P112" s="577">
        <v>0.16763285024154589</v>
      </c>
      <c r="Q112" s="590">
        <v>115.66666666666667</v>
      </c>
    </row>
    <row r="113" spans="1:17" ht="14.4" customHeight="1" x14ac:dyDescent="0.3">
      <c r="A113" s="571" t="s">
        <v>2904</v>
      </c>
      <c r="B113" s="572" t="s">
        <v>2905</v>
      </c>
      <c r="C113" s="572" t="s">
        <v>2169</v>
      </c>
      <c r="D113" s="572" t="s">
        <v>2940</v>
      </c>
      <c r="E113" s="572" t="s">
        <v>2941</v>
      </c>
      <c r="F113" s="589">
        <v>2</v>
      </c>
      <c r="G113" s="589">
        <v>908</v>
      </c>
      <c r="H113" s="589">
        <v>1</v>
      </c>
      <c r="I113" s="589">
        <v>454</v>
      </c>
      <c r="J113" s="589"/>
      <c r="K113" s="589"/>
      <c r="L113" s="589"/>
      <c r="M113" s="589"/>
      <c r="N113" s="589"/>
      <c r="O113" s="589"/>
      <c r="P113" s="577"/>
      <c r="Q113" s="590"/>
    </row>
    <row r="114" spans="1:17" ht="14.4" customHeight="1" x14ac:dyDescent="0.3">
      <c r="A114" s="571" t="s">
        <v>2904</v>
      </c>
      <c r="B114" s="572" t="s">
        <v>2905</v>
      </c>
      <c r="C114" s="572" t="s">
        <v>2169</v>
      </c>
      <c r="D114" s="572" t="s">
        <v>2942</v>
      </c>
      <c r="E114" s="572" t="s">
        <v>2943</v>
      </c>
      <c r="F114" s="589">
        <v>1</v>
      </c>
      <c r="G114" s="589">
        <v>1236</v>
      </c>
      <c r="H114" s="589">
        <v>1</v>
      </c>
      <c r="I114" s="589">
        <v>1236</v>
      </c>
      <c r="J114" s="589">
        <v>0</v>
      </c>
      <c r="K114" s="589">
        <v>0</v>
      </c>
      <c r="L114" s="589">
        <v>0</v>
      </c>
      <c r="M114" s="589"/>
      <c r="N114" s="589"/>
      <c r="O114" s="589"/>
      <c r="P114" s="577"/>
      <c r="Q114" s="590"/>
    </row>
    <row r="115" spans="1:17" ht="14.4" customHeight="1" x14ac:dyDescent="0.3">
      <c r="A115" s="571" t="s">
        <v>2904</v>
      </c>
      <c r="B115" s="572" t="s">
        <v>2905</v>
      </c>
      <c r="C115" s="572" t="s">
        <v>2169</v>
      </c>
      <c r="D115" s="572" t="s">
        <v>2944</v>
      </c>
      <c r="E115" s="572" t="s">
        <v>2945</v>
      </c>
      <c r="F115" s="589">
        <v>8</v>
      </c>
      <c r="G115" s="589">
        <v>3400</v>
      </c>
      <c r="H115" s="589">
        <v>1</v>
      </c>
      <c r="I115" s="589">
        <v>425</v>
      </c>
      <c r="J115" s="589">
        <v>6</v>
      </c>
      <c r="K115" s="589">
        <v>2574</v>
      </c>
      <c r="L115" s="589">
        <v>0.75705882352941178</v>
      </c>
      <c r="M115" s="589">
        <v>429</v>
      </c>
      <c r="N115" s="589"/>
      <c r="O115" s="589"/>
      <c r="P115" s="577"/>
      <c r="Q115" s="590"/>
    </row>
    <row r="116" spans="1:17" ht="14.4" customHeight="1" x14ac:dyDescent="0.3">
      <c r="A116" s="571" t="s">
        <v>2904</v>
      </c>
      <c r="B116" s="572" t="s">
        <v>2905</v>
      </c>
      <c r="C116" s="572" t="s">
        <v>2169</v>
      </c>
      <c r="D116" s="572" t="s">
        <v>2946</v>
      </c>
      <c r="E116" s="572" t="s">
        <v>2947</v>
      </c>
      <c r="F116" s="589">
        <v>10</v>
      </c>
      <c r="G116" s="589">
        <v>530</v>
      </c>
      <c r="H116" s="589">
        <v>1</v>
      </c>
      <c r="I116" s="589">
        <v>53</v>
      </c>
      <c r="J116" s="589">
        <v>10</v>
      </c>
      <c r="K116" s="589">
        <v>530</v>
      </c>
      <c r="L116" s="589">
        <v>1</v>
      </c>
      <c r="M116" s="589">
        <v>53</v>
      </c>
      <c r="N116" s="589"/>
      <c r="O116" s="589"/>
      <c r="P116" s="577"/>
      <c r="Q116" s="590"/>
    </row>
    <row r="117" spans="1:17" ht="14.4" customHeight="1" x14ac:dyDescent="0.3">
      <c r="A117" s="571" t="s">
        <v>2904</v>
      </c>
      <c r="B117" s="572" t="s">
        <v>2905</v>
      </c>
      <c r="C117" s="572" t="s">
        <v>2169</v>
      </c>
      <c r="D117" s="572" t="s">
        <v>2948</v>
      </c>
      <c r="E117" s="572" t="s">
        <v>2949</v>
      </c>
      <c r="F117" s="589">
        <v>1959</v>
      </c>
      <c r="G117" s="589">
        <v>321276</v>
      </c>
      <c r="H117" s="589">
        <v>1</v>
      </c>
      <c r="I117" s="589">
        <v>164</v>
      </c>
      <c r="J117" s="589">
        <v>319</v>
      </c>
      <c r="K117" s="589">
        <v>52635</v>
      </c>
      <c r="L117" s="589">
        <v>0.16383109849475216</v>
      </c>
      <c r="M117" s="589">
        <v>165</v>
      </c>
      <c r="N117" s="589">
        <v>160</v>
      </c>
      <c r="O117" s="589">
        <v>26814</v>
      </c>
      <c r="P117" s="577">
        <v>8.3460949464012252E-2</v>
      </c>
      <c r="Q117" s="590">
        <v>167.58750000000001</v>
      </c>
    </row>
    <row r="118" spans="1:17" ht="14.4" customHeight="1" x14ac:dyDescent="0.3">
      <c r="A118" s="571" t="s">
        <v>2904</v>
      </c>
      <c r="B118" s="572" t="s">
        <v>2905</v>
      </c>
      <c r="C118" s="572" t="s">
        <v>2169</v>
      </c>
      <c r="D118" s="572" t="s">
        <v>2950</v>
      </c>
      <c r="E118" s="572" t="s">
        <v>2951</v>
      </c>
      <c r="F118" s="589">
        <v>10</v>
      </c>
      <c r="G118" s="589">
        <v>780</v>
      </c>
      <c r="H118" s="589">
        <v>1</v>
      </c>
      <c r="I118" s="589">
        <v>78</v>
      </c>
      <c r="J118" s="589"/>
      <c r="K118" s="589"/>
      <c r="L118" s="589"/>
      <c r="M118" s="589"/>
      <c r="N118" s="589"/>
      <c r="O118" s="589"/>
      <c r="P118" s="577"/>
      <c r="Q118" s="590"/>
    </row>
    <row r="119" spans="1:17" ht="14.4" customHeight="1" x14ac:dyDescent="0.3">
      <c r="A119" s="571" t="s">
        <v>2904</v>
      </c>
      <c r="B119" s="572" t="s">
        <v>2905</v>
      </c>
      <c r="C119" s="572" t="s">
        <v>2169</v>
      </c>
      <c r="D119" s="572" t="s">
        <v>2952</v>
      </c>
      <c r="E119" s="572" t="s">
        <v>2953</v>
      </c>
      <c r="F119" s="589">
        <v>5</v>
      </c>
      <c r="G119" s="589">
        <v>795</v>
      </c>
      <c r="H119" s="589">
        <v>1</v>
      </c>
      <c r="I119" s="589">
        <v>159</v>
      </c>
      <c r="J119" s="589"/>
      <c r="K119" s="589"/>
      <c r="L119" s="589"/>
      <c r="M119" s="589"/>
      <c r="N119" s="589"/>
      <c r="O119" s="589"/>
      <c r="P119" s="577"/>
      <c r="Q119" s="590"/>
    </row>
    <row r="120" spans="1:17" ht="14.4" customHeight="1" x14ac:dyDescent="0.3">
      <c r="A120" s="571" t="s">
        <v>2904</v>
      </c>
      <c r="B120" s="572" t="s">
        <v>2905</v>
      </c>
      <c r="C120" s="572" t="s">
        <v>2169</v>
      </c>
      <c r="D120" s="572" t="s">
        <v>2954</v>
      </c>
      <c r="E120" s="572" t="s">
        <v>2955</v>
      </c>
      <c r="F120" s="589">
        <v>7</v>
      </c>
      <c r="G120" s="589">
        <v>7000</v>
      </c>
      <c r="H120" s="589">
        <v>1</v>
      </c>
      <c r="I120" s="589">
        <v>1000</v>
      </c>
      <c r="J120" s="589"/>
      <c r="K120" s="589"/>
      <c r="L120" s="589"/>
      <c r="M120" s="589"/>
      <c r="N120" s="589"/>
      <c r="O120" s="589"/>
      <c r="P120" s="577"/>
      <c r="Q120" s="590"/>
    </row>
    <row r="121" spans="1:17" ht="14.4" customHeight="1" x14ac:dyDescent="0.3">
      <c r="A121" s="571" t="s">
        <v>2904</v>
      </c>
      <c r="B121" s="572" t="s">
        <v>2905</v>
      </c>
      <c r="C121" s="572" t="s">
        <v>2169</v>
      </c>
      <c r="D121" s="572" t="s">
        <v>2956</v>
      </c>
      <c r="E121" s="572" t="s">
        <v>2957</v>
      </c>
      <c r="F121" s="589">
        <v>2</v>
      </c>
      <c r="G121" s="589">
        <v>332</v>
      </c>
      <c r="H121" s="589">
        <v>1</v>
      </c>
      <c r="I121" s="589">
        <v>166</v>
      </c>
      <c r="J121" s="589"/>
      <c r="K121" s="589"/>
      <c r="L121" s="589"/>
      <c r="M121" s="589"/>
      <c r="N121" s="589"/>
      <c r="O121" s="589"/>
      <c r="P121" s="577"/>
      <c r="Q121" s="590"/>
    </row>
    <row r="122" spans="1:17" ht="14.4" customHeight="1" x14ac:dyDescent="0.3">
      <c r="A122" s="571" t="s">
        <v>2904</v>
      </c>
      <c r="B122" s="572" t="s">
        <v>2905</v>
      </c>
      <c r="C122" s="572" t="s">
        <v>2169</v>
      </c>
      <c r="D122" s="572" t="s">
        <v>2958</v>
      </c>
      <c r="E122" s="572" t="s">
        <v>2959</v>
      </c>
      <c r="F122" s="589">
        <v>7</v>
      </c>
      <c r="G122" s="589">
        <v>15547</v>
      </c>
      <c r="H122" s="589">
        <v>1</v>
      </c>
      <c r="I122" s="589">
        <v>2221</v>
      </c>
      <c r="J122" s="589"/>
      <c r="K122" s="589"/>
      <c r="L122" s="589"/>
      <c r="M122" s="589"/>
      <c r="N122" s="589"/>
      <c r="O122" s="589"/>
      <c r="P122" s="577"/>
      <c r="Q122" s="590"/>
    </row>
    <row r="123" spans="1:17" ht="14.4" customHeight="1" x14ac:dyDescent="0.3">
      <c r="A123" s="571" t="s">
        <v>2904</v>
      </c>
      <c r="B123" s="572" t="s">
        <v>2905</v>
      </c>
      <c r="C123" s="572" t="s">
        <v>2169</v>
      </c>
      <c r="D123" s="572" t="s">
        <v>2960</v>
      </c>
      <c r="E123" s="572" t="s">
        <v>2961</v>
      </c>
      <c r="F123" s="589">
        <v>3</v>
      </c>
      <c r="G123" s="589">
        <v>726</v>
      </c>
      <c r="H123" s="589">
        <v>1</v>
      </c>
      <c r="I123" s="589">
        <v>242</v>
      </c>
      <c r="J123" s="589"/>
      <c r="K123" s="589"/>
      <c r="L123" s="589"/>
      <c r="M123" s="589"/>
      <c r="N123" s="589"/>
      <c r="O123" s="589"/>
      <c r="P123" s="577"/>
      <c r="Q123" s="590"/>
    </row>
    <row r="124" spans="1:17" ht="14.4" customHeight="1" x14ac:dyDescent="0.3">
      <c r="A124" s="571" t="s">
        <v>2904</v>
      </c>
      <c r="B124" s="572" t="s">
        <v>2905</v>
      </c>
      <c r="C124" s="572" t="s">
        <v>2169</v>
      </c>
      <c r="D124" s="572" t="s">
        <v>2962</v>
      </c>
      <c r="E124" s="572" t="s">
        <v>2963</v>
      </c>
      <c r="F124" s="589">
        <v>4</v>
      </c>
      <c r="G124" s="589">
        <v>7940</v>
      </c>
      <c r="H124" s="589">
        <v>1</v>
      </c>
      <c r="I124" s="589">
        <v>1985</v>
      </c>
      <c r="J124" s="589">
        <v>1</v>
      </c>
      <c r="K124" s="589">
        <v>1993</v>
      </c>
      <c r="L124" s="589">
        <v>0.25100755667506297</v>
      </c>
      <c r="M124" s="589">
        <v>1993</v>
      </c>
      <c r="N124" s="589"/>
      <c r="O124" s="589"/>
      <c r="P124" s="577"/>
      <c r="Q124" s="590"/>
    </row>
    <row r="125" spans="1:17" ht="14.4" customHeight="1" x14ac:dyDescent="0.3">
      <c r="A125" s="571" t="s">
        <v>2904</v>
      </c>
      <c r="B125" s="572" t="s">
        <v>2905</v>
      </c>
      <c r="C125" s="572" t="s">
        <v>2169</v>
      </c>
      <c r="D125" s="572" t="s">
        <v>2964</v>
      </c>
      <c r="E125" s="572" t="s">
        <v>2965</v>
      </c>
      <c r="F125" s="589">
        <v>2</v>
      </c>
      <c r="G125" s="589">
        <v>444</v>
      </c>
      <c r="H125" s="589">
        <v>1</v>
      </c>
      <c r="I125" s="589">
        <v>222</v>
      </c>
      <c r="J125" s="589"/>
      <c r="K125" s="589"/>
      <c r="L125" s="589"/>
      <c r="M125" s="589"/>
      <c r="N125" s="589"/>
      <c r="O125" s="589"/>
      <c r="P125" s="577"/>
      <c r="Q125" s="590"/>
    </row>
    <row r="126" spans="1:17" ht="14.4" customHeight="1" x14ac:dyDescent="0.3">
      <c r="A126" s="571" t="s">
        <v>2904</v>
      </c>
      <c r="B126" s="572" t="s">
        <v>2905</v>
      </c>
      <c r="C126" s="572" t="s">
        <v>2169</v>
      </c>
      <c r="D126" s="572" t="s">
        <v>2966</v>
      </c>
      <c r="E126" s="572" t="s">
        <v>2967</v>
      </c>
      <c r="F126" s="589">
        <v>1</v>
      </c>
      <c r="G126" s="589">
        <v>5014</v>
      </c>
      <c r="H126" s="589">
        <v>1</v>
      </c>
      <c r="I126" s="589">
        <v>5014</v>
      </c>
      <c r="J126" s="589"/>
      <c r="K126" s="589"/>
      <c r="L126" s="589"/>
      <c r="M126" s="589"/>
      <c r="N126" s="589"/>
      <c r="O126" s="589"/>
      <c r="P126" s="577"/>
      <c r="Q126" s="590"/>
    </row>
    <row r="127" spans="1:17" ht="14.4" customHeight="1" x14ac:dyDescent="0.3">
      <c r="A127" s="571" t="s">
        <v>2904</v>
      </c>
      <c r="B127" s="572" t="s">
        <v>2905</v>
      </c>
      <c r="C127" s="572" t="s">
        <v>2169</v>
      </c>
      <c r="D127" s="572" t="s">
        <v>2968</v>
      </c>
      <c r="E127" s="572" t="s">
        <v>2969</v>
      </c>
      <c r="F127" s="589">
        <v>1</v>
      </c>
      <c r="G127" s="589">
        <v>265</v>
      </c>
      <c r="H127" s="589">
        <v>1</v>
      </c>
      <c r="I127" s="589">
        <v>265</v>
      </c>
      <c r="J127" s="589">
        <v>1</v>
      </c>
      <c r="K127" s="589">
        <v>266</v>
      </c>
      <c r="L127" s="589">
        <v>1.0037735849056604</v>
      </c>
      <c r="M127" s="589">
        <v>266</v>
      </c>
      <c r="N127" s="589"/>
      <c r="O127" s="589"/>
      <c r="P127" s="577"/>
      <c r="Q127" s="590"/>
    </row>
    <row r="128" spans="1:17" ht="14.4" customHeight="1" x14ac:dyDescent="0.3">
      <c r="A128" s="571" t="s">
        <v>2970</v>
      </c>
      <c r="B128" s="572" t="s">
        <v>712</v>
      </c>
      <c r="C128" s="572" t="s">
        <v>2169</v>
      </c>
      <c r="D128" s="572" t="s">
        <v>2971</v>
      </c>
      <c r="E128" s="572" t="s">
        <v>2972</v>
      </c>
      <c r="F128" s="589">
        <v>219</v>
      </c>
      <c r="G128" s="589">
        <v>34602</v>
      </c>
      <c r="H128" s="589">
        <v>1</v>
      </c>
      <c r="I128" s="589">
        <v>158</v>
      </c>
      <c r="J128" s="589"/>
      <c r="K128" s="589"/>
      <c r="L128" s="589"/>
      <c r="M128" s="589"/>
      <c r="N128" s="589"/>
      <c r="O128" s="589"/>
      <c r="P128" s="577"/>
      <c r="Q128" s="590"/>
    </row>
    <row r="129" spans="1:17" ht="14.4" customHeight="1" x14ac:dyDescent="0.3">
      <c r="A129" s="571" t="s">
        <v>2970</v>
      </c>
      <c r="B129" s="572" t="s">
        <v>712</v>
      </c>
      <c r="C129" s="572" t="s">
        <v>2169</v>
      </c>
      <c r="D129" s="572" t="s">
        <v>2973</v>
      </c>
      <c r="E129" s="572" t="s">
        <v>2974</v>
      </c>
      <c r="F129" s="589">
        <v>56</v>
      </c>
      <c r="G129" s="589">
        <v>2184</v>
      </c>
      <c r="H129" s="589">
        <v>1</v>
      </c>
      <c r="I129" s="589">
        <v>39</v>
      </c>
      <c r="J129" s="589"/>
      <c r="K129" s="589"/>
      <c r="L129" s="589"/>
      <c r="M129" s="589"/>
      <c r="N129" s="589"/>
      <c r="O129" s="589"/>
      <c r="P129" s="577"/>
      <c r="Q129" s="590"/>
    </row>
    <row r="130" spans="1:17" ht="14.4" customHeight="1" x14ac:dyDescent="0.3">
      <c r="A130" s="571" t="s">
        <v>2970</v>
      </c>
      <c r="B130" s="572" t="s">
        <v>712</v>
      </c>
      <c r="C130" s="572" t="s">
        <v>2169</v>
      </c>
      <c r="D130" s="572" t="s">
        <v>2975</v>
      </c>
      <c r="E130" s="572" t="s">
        <v>2976</v>
      </c>
      <c r="F130" s="589">
        <v>10</v>
      </c>
      <c r="G130" s="589">
        <v>310</v>
      </c>
      <c r="H130" s="589">
        <v>1</v>
      </c>
      <c r="I130" s="589">
        <v>31</v>
      </c>
      <c r="J130" s="589"/>
      <c r="K130" s="589"/>
      <c r="L130" s="589"/>
      <c r="M130" s="589"/>
      <c r="N130" s="589"/>
      <c r="O130" s="589"/>
      <c r="P130" s="577"/>
      <c r="Q130" s="590"/>
    </row>
    <row r="131" spans="1:17" ht="14.4" customHeight="1" x14ac:dyDescent="0.3">
      <c r="A131" s="571" t="s">
        <v>2970</v>
      </c>
      <c r="B131" s="572" t="s">
        <v>712</v>
      </c>
      <c r="C131" s="572" t="s">
        <v>2169</v>
      </c>
      <c r="D131" s="572" t="s">
        <v>2977</v>
      </c>
      <c r="E131" s="572" t="s">
        <v>2978</v>
      </c>
      <c r="F131" s="589">
        <v>127</v>
      </c>
      <c r="G131" s="589">
        <v>14224</v>
      </c>
      <c r="H131" s="589">
        <v>1</v>
      </c>
      <c r="I131" s="589">
        <v>112</v>
      </c>
      <c r="J131" s="589"/>
      <c r="K131" s="589"/>
      <c r="L131" s="589"/>
      <c r="M131" s="589"/>
      <c r="N131" s="589"/>
      <c r="O131" s="589"/>
      <c r="P131" s="577"/>
      <c r="Q131" s="590"/>
    </row>
    <row r="132" spans="1:17" ht="14.4" customHeight="1" x14ac:dyDescent="0.3">
      <c r="A132" s="571" t="s">
        <v>2970</v>
      </c>
      <c r="B132" s="572" t="s">
        <v>712</v>
      </c>
      <c r="C132" s="572" t="s">
        <v>2169</v>
      </c>
      <c r="D132" s="572" t="s">
        <v>2979</v>
      </c>
      <c r="E132" s="572" t="s">
        <v>2980</v>
      </c>
      <c r="F132" s="589">
        <v>19</v>
      </c>
      <c r="G132" s="589">
        <v>1577</v>
      </c>
      <c r="H132" s="589">
        <v>1</v>
      </c>
      <c r="I132" s="589">
        <v>83</v>
      </c>
      <c r="J132" s="589"/>
      <c r="K132" s="589"/>
      <c r="L132" s="589"/>
      <c r="M132" s="589"/>
      <c r="N132" s="589"/>
      <c r="O132" s="589"/>
      <c r="P132" s="577"/>
      <c r="Q132" s="590"/>
    </row>
    <row r="133" spans="1:17" ht="14.4" customHeight="1" x14ac:dyDescent="0.3">
      <c r="A133" s="571" t="s">
        <v>2970</v>
      </c>
      <c r="B133" s="572" t="s">
        <v>712</v>
      </c>
      <c r="C133" s="572" t="s">
        <v>2169</v>
      </c>
      <c r="D133" s="572" t="s">
        <v>2981</v>
      </c>
      <c r="E133" s="572" t="s">
        <v>2982</v>
      </c>
      <c r="F133" s="589">
        <v>5</v>
      </c>
      <c r="G133" s="589">
        <v>105</v>
      </c>
      <c r="H133" s="589">
        <v>1</v>
      </c>
      <c r="I133" s="589">
        <v>21</v>
      </c>
      <c r="J133" s="589"/>
      <c r="K133" s="589"/>
      <c r="L133" s="589"/>
      <c r="M133" s="589"/>
      <c r="N133" s="589"/>
      <c r="O133" s="589"/>
      <c r="P133" s="577"/>
      <c r="Q133" s="590"/>
    </row>
    <row r="134" spans="1:17" ht="14.4" customHeight="1" x14ac:dyDescent="0.3">
      <c r="A134" s="571" t="s">
        <v>2970</v>
      </c>
      <c r="B134" s="572" t="s">
        <v>712</v>
      </c>
      <c r="C134" s="572" t="s">
        <v>2169</v>
      </c>
      <c r="D134" s="572" t="s">
        <v>2983</v>
      </c>
      <c r="E134" s="572" t="s">
        <v>2984</v>
      </c>
      <c r="F134" s="589">
        <v>9</v>
      </c>
      <c r="G134" s="589">
        <v>4374</v>
      </c>
      <c r="H134" s="589">
        <v>1</v>
      </c>
      <c r="I134" s="589">
        <v>486</v>
      </c>
      <c r="J134" s="589"/>
      <c r="K134" s="589"/>
      <c r="L134" s="589"/>
      <c r="M134" s="589"/>
      <c r="N134" s="589"/>
      <c r="O134" s="589"/>
      <c r="P134" s="577"/>
      <c r="Q134" s="590"/>
    </row>
    <row r="135" spans="1:17" ht="14.4" customHeight="1" x14ac:dyDescent="0.3">
      <c r="A135" s="571" t="s">
        <v>2970</v>
      </c>
      <c r="B135" s="572" t="s">
        <v>712</v>
      </c>
      <c r="C135" s="572" t="s">
        <v>2169</v>
      </c>
      <c r="D135" s="572" t="s">
        <v>2985</v>
      </c>
      <c r="E135" s="572" t="s">
        <v>2986</v>
      </c>
      <c r="F135" s="589">
        <v>28</v>
      </c>
      <c r="G135" s="589">
        <v>1120</v>
      </c>
      <c r="H135" s="589">
        <v>1</v>
      </c>
      <c r="I135" s="589">
        <v>40</v>
      </c>
      <c r="J135" s="589"/>
      <c r="K135" s="589"/>
      <c r="L135" s="589"/>
      <c r="M135" s="589"/>
      <c r="N135" s="589"/>
      <c r="O135" s="589"/>
      <c r="P135" s="577"/>
      <c r="Q135" s="590"/>
    </row>
    <row r="136" spans="1:17" ht="14.4" customHeight="1" x14ac:dyDescent="0.3">
      <c r="A136" s="571" t="s">
        <v>2970</v>
      </c>
      <c r="B136" s="572" t="s">
        <v>712</v>
      </c>
      <c r="C136" s="572" t="s">
        <v>2169</v>
      </c>
      <c r="D136" s="572" t="s">
        <v>2987</v>
      </c>
      <c r="E136" s="572" t="s">
        <v>2988</v>
      </c>
      <c r="F136" s="589">
        <v>2</v>
      </c>
      <c r="G136" s="589">
        <v>4026</v>
      </c>
      <c r="H136" s="589">
        <v>1</v>
      </c>
      <c r="I136" s="589">
        <v>2013</v>
      </c>
      <c r="J136" s="589"/>
      <c r="K136" s="589"/>
      <c r="L136" s="589"/>
      <c r="M136" s="589"/>
      <c r="N136" s="589"/>
      <c r="O136" s="589"/>
      <c r="P136" s="577"/>
      <c r="Q136" s="590"/>
    </row>
    <row r="137" spans="1:17" ht="14.4" customHeight="1" x14ac:dyDescent="0.3">
      <c r="A137" s="571" t="s">
        <v>2989</v>
      </c>
      <c r="B137" s="572" t="s">
        <v>2990</v>
      </c>
      <c r="C137" s="572" t="s">
        <v>2169</v>
      </c>
      <c r="D137" s="572" t="s">
        <v>2991</v>
      </c>
      <c r="E137" s="572" t="s">
        <v>2992</v>
      </c>
      <c r="F137" s="589">
        <v>2</v>
      </c>
      <c r="G137" s="589">
        <v>1650</v>
      </c>
      <c r="H137" s="589">
        <v>1</v>
      </c>
      <c r="I137" s="589">
        <v>825</v>
      </c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thickBot="1" x14ac:dyDescent="0.35">
      <c r="A138" s="579" t="s">
        <v>2989</v>
      </c>
      <c r="B138" s="580" t="s">
        <v>2990</v>
      </c>
      <c r="C138" s="580" t="s">
        <v>2169</v>
      </c>
      <c r="D138" s="580" t="s">
        <v>2993</v>
      </c>
      <c r="E138" s="580" t="s">
        <v>2994</v>
      </c>
      <c r="F138" s="591">
        <v>1</v>
      </c>
      <c r="G138" s="591">
        <v>1015</v>
      </c>
      <c r="H138" s="591">
        <v>1</v>
      </c>
      <c r="I138" s="591">
        <v>1015</v>
      </c>
      <c r="J138" s="591"/>
      <c r="K138" s="591"/>
      <c r="L138" s="591"/>
      <c r="M138" s="591"/>
      <c r="N138" s="591"/>
      <c r="O138" s="591"/>
      <c r="P138" s="585"/>
      <c r="Q138" s="5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36" t="s">
        <v>149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250" t="s">
        <v>289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1581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1448.0829000000001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47.43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38" t="s">
        <v>71</v>
      </c>
      <c r="B4" s="439" t="s">
        <v>11</v>
      </c>
      <c r="C4" s="440" t="s">
        <v>72</v>
      </c>
      <c r="D4" s="440"/>
      <c r="E4" s="440"/>
      <c r="F4" s="441"/>
      <c r="G4" s="442" t="s">
        <v>14</v>
      </c>
      <c r="H4" s="440"/>
      <c r="I4" s="440"/>
      <c r="J4" s="441"/>
      <c r="K4" s="442" t="s">
        <v>73</v>
      </c>
      <c r="L4" s="440"/>
      <c r="M4" s="440"/>
      <c r="N4" s="443"/>
    </row>
    <row r="5" spans="1:14" ht="14.4" customHeight="1" thickBot="1" x14ac:dyDescent="0.35">
      <c r="A5" s="666"/>
      <c r="B5" s="667"/>
      <c r="C5" s="672">
        <v>2012</v>
      </c>
      <c r="D5" s="672">
        <v>2013</v>
      </c>
      <c r="E5" s="672">
        <v>2014</v>
      </c>
      <c r="F5" s="673" t="s">
        <v>2</v>
      </c>
      <c r="G5" s="680">
        <v>2012</v>
      </c>
      <c r="H5" s="672">
        <v>2013</v>
      </c>
      <c r="I5" s="672">
        <v>2014</v>
      </c>
      <c r="J5" s="673" t="s">
        <v>2</v>
      </c>
      <c r="K5" s="680">
        <v>2012</v>
      </c>
      <c r="L5" s="672">
        <v>2013</v>
      </c>
      <c r="M5" s="672">
        <v>2014</v>
      </c>
      <c r="N5" s="681" t="s">
        <v>74</v>
      </c>
    </row>
    <row r="6" spans="1:14" ht="14.4" customHeight="1" x14ac:dyDescent="0.3">
      <c r="A6" s="668" t="s">
        <v>2615</v>
      </c>
      <c r="B6" s="670" t="s">
        <v>2996</v>
      </c>
      <c r="C6" s="674">
        <v>1574</v>
      </c>
      <c r="D6" s="675"/>
      <c r="E6" s="675"/>
      <c r="F6" s="678"/>
      <c r="G6" s="674">
        <v>1447.0056000000002</v>
      </c>
      <c r="H6" s="675"/>
      <c r="I6" s="675"/>
      <c r="J6" s="678"/>
      <c r="K6" s="674">
        <v>47.22</v>
      </c>
      <c r="L6" s="675"/>
      <c r="M6" s="675"/>
      <c r="N6" s="682"/>
    </row>
    <row r="7" spans="1:14" ht="14.4" customHeight="1" thickBot="1" x14ac:dyDescent="0.35">
      <c r="A7" s="669" t="s">
        <v>2557</v>
      </c>
      <c r="B7" s="671" t="s">
        <v>2996</v>
      </c>
      <c r="C7" s="676">
        <v>7</v>
      </c>
      <c r="D7" s="677"/>
      <c r="E7" s="677"/>
      <c r="F7" s="679"/>
      <c r="G7" s="676">
        <v>1.0772999999999999</v>
      </c>
      <c r="H7" s="677"/>
      <c r="I7" s="677"/>
      <c r="J7" s="679"/>
      <c r="K7" s="676">
        <v>0.21</v>
      </c>
      <c r="L7" s="677"/>
      <c r="M7" s="677"/>
      <c r="N7" s="683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43" t="s">
        <v>145</v>
      </c>
      <c r="B1" s="343"/>
      <c r="C1" s="343"/>
      <c r="D1" s="343"/>
      <c r="E1" s="343"/>
      <c r="F1" s="343"/>
      <c r="G1" s="344"/>
      <c r="H1" s="344"/>
    </row>
    <row r="2" spans="1:8" ht="14.4" customHeight="1" thickBot="1" x14ac:dyDescent="0.35">
      <c r="A2" s="250" t="s">
        <v>289</v>
      </c>
      <c r="B2" s="124"/>
      <c r="C2" s="124"/>
      <c r="D2" s="124"/>
      <c r="E2" s="124"/>
      <c r="F2" s="124"/>
    </row>
    <row r="3" spans="1:8" ht="14.4" customHeight="1" x14ac:dyDescent="0.3">
      <c r="A3" s="345"/>
      <c r="B3" s="120">
        <v>2012</v>
      </c>
      <c r="C3" s="40">
        <v>2013</v>
      </c>
      <c r="D3" s="7"/>
      <c r="E3" s="349">
        <v>2014</v>
      </c>
      <c r="F3" s="350"/>
      <c r="G3" s="350"/>
      <c r="H3" s="351"/>
    </row>
    <row r="4" spans="1:8" ht="14.4" customHeight="1" thickBot="1" x14ac:dyDescent="0.35">
      <c r="A4" s="346"/>
      <c r="B4" s="347" t="s">
        <v>75</v>
      </c>
      <c r="C4" s="348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356.52100999999999</v>
      </c>
      <c r="C5" s="29">
        <v>93.351019999999991</v>
      </c>
      <c r="D5" s="8"/>
      <c r="E5" s="130">
        <v>99.813720000000018</v>
      </c>
      <c r="F5" s="28">
        <v>108.04435059831451</v>
      </c>
      <c r="G5" s="129">
        <f>E5-F5</f>
        <v>-8.230630598314491</v>
      </c>
      <c r="H5" s="135">
        <f>IF(F5&lt;0.00000001,"",E5/F5)</f>
        <v>0.92382174030631004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1072.9885199999999</v>
      </c>
      <c r="C6" s="31">
        <v>980.79888000000005</v>
      </c>
      <c r="D6" s="8"/>
      <c r="E6" s="131">
        <v>1304.36878</v>
      </c>
      <c r="F6" s="30">
        <v>1588.7198746682361</v>
      </c>
      <c r="G6" s="132">
        <f>E6-F6</f>
        <v>-284.3510946682361</v>
      </c>
      <c r="H6" s="136">
        <f>IF(F6&lt;0.00000001,"",E6/F6)</f>
        <v>0.8210187338862267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10779.624890000001</v>
      </c>
      <c r="C7" s="31">
        <v>8300.2947799999984</v>
      </c>
      <c r="D7" s="8"/>
      <c r="E7" s="131">
        <v>7736.6389400000044</v>
      </c>
      <c r="F7" s="30">
        <v>7555.5373744885128</v>
      </c>
      <c r="G7" s="132">
        <f>E7-F7</f>
        <v>181.10156551149157</v>
      </c>
      <c r="H7" s="136">
        <f>IF(F7&lt;0.00000001,"",E7/F7)</f>
        <v>1.0239693825250584</v>
      </c>
    </row>
    <row r="8" spans="1:8" ht="14.4" customHeight="1" thickBot="1" x14ac:dyDescent="0.35">
      <c r="A8" s="1" t="s">
        <v>78</v>
      </c>
      <c r="B8" s="11">
        <v>2442.1349399999995</v>
      </c>
      <c r="C8" s="33">
        <v>1462.2377899999994</v>
      </c>
      <c r="D8" s="8"/>
      <c r="E8" s="133">
        <v>1653.4185199999999</v>
      </c>
      <c r="F8" s="32">
        <v>1555.4128779540856</v>
      </c>
      <c r="G8" s="134">
        <f>E8-F8</f>
        <v>98.005642045914328</v>
      </c>
      <c r="H8" s="137">
        <f>IF(F8&lt;0.00000001,"",E8/F8)</f>
        <v>1.0630094063351374</v>
      </c>
    </row>
    <row r="9" spans="1:8" ht="14.4" customHeight="1" thickBot="1" x14ac:dyDescent="0.35">
      <c r="A9" s="2" t="s">
        <v>79</v>
      </c>
      <c r="B9" s="3">
        <v>14651.26936</v>
      </c>
      <c r="C9" s="35">
        <v>10836.682469999998</v>
      </c>
      <c r="D9" s="8"/>
      <c r="E9" s="3">
        <v>10794.239960000004</v>
      </c>
      <c r="F9" s="34">
        <v>10807.714477709149</v>
      </c>
      <c r="G9" s="34">
        <f>E9-F9</f>
        <v>-13.474517709144493</v>
      </c>
      <c r="H9" s="138">
        <f>IF(F9&lt;0.00000001,"",E9/F9)</f>
        <v>0.99875325002923276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2551.5309999999999</v>
      </c>
      <c r="C11" s="29">
        <f>IF(ISERROR(VLOOKUP("Celkem:",'ZV Vykáz.-A'!A:F,4,0)),0,VLOOKUP("Celkem:",'ZV Vykáz.-A'!A:F,4,0)/1000)</f>
        <v>2704.8980000000001</v>
      </c>
      <c r="D11" s="8"/>
      <c r="E11" s="130">
        <f>IF(ISERROR(VLOOKUP("Celkem:",'ZV Vykáz.-A'!A:F,6,0)),0,VLOOKUP("Celkem:",'ZV Vykáz.-A'!A:F,6,0)/1000)</f>
        <v>2746.0439999999999</v>
      </c>
      <c r="F11" s="28">
        <f>B11</f>
        <v>2551.5309999999999</v>
      </c>
      <c r="G11" s="129">
        <f>E11-F11</f>
        <v>194.51299999999992</v>
      </c>
      <c r="H11" s="135">
        <f>IF(F11&lt;0.00000001,"",E11/F11)</f>
        <v>1.0762338376449276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2551.5309999999999</v>
      </c>
      <c r="C13" s="37">
        <f>SUM(C11:C12)</f>
        <v>2704.8980000000001</v>
      </c>
      <c r="D13" s="8"/>
      <c r="E13" s="5">
        <f>SUM(E11:E12)</f>
        <v>2746.0439999999999</v>
      </c>
      <c r="F13" s="36">
        <f>SUM(F11:F12)</f>
        <v>2551.5309999999999</v>
      </c>
      <c r="G13" s="36">
        <f>E13-F13</f>
        <v>194.51299999999992</v>
      </c>
      <c r="H13" s="139">
        <f>IF(F13&lt;0.00000001,"",E13/F13)</f>
        <v>1.0762338376449276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0.17415084913843942</v>
      </c>
      <c r="C15" s="39">
        <f>IF(C9=0,"",C13/C9)</f>
        <v>0.24960572642856083</v>
      </c>
      <c r="D15" s="8"/>
      <c r="E15" s="6">
        <f>IF(E9=0,"",E13/E9)</f>
        <v>0.25439901374955154</v>
      </c>
      <c r="F15" s="38">
        <f>IF(F9=0,"",F13/F9)</f>
        <v>0.23608423457730296</v>
      </c>
      <c r="G15" s="38">
        <f>IF(ISERROR(F15-E15),"",E15-F15)</f>
        <v>1.831477917224858E-2</v>
      </c>
      <c r="H15" s="140">
        <f>IF(ISERROR(F15-E15),"",IF(F15&lt;0.00000001,"",E15/F15))</f>
        <v>1.0775773071210801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43" t="s">
        <v>108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50" t="s">
        <v>289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0.27029979925719189</v>
      </c>
      <c r="C4" s="216">
        <f t="shared" ref="C4:M4" si="0">(C10+C8)/C6</f>
        <v>0.26982753689137295</v>
      </c>
      <c r="D4" s="216">
        <f t="shared" si="0"/>
        <v>0.27530261621645596</v>
      </c>
      <c r="E4" s="216">
        <f t="shared" si="0"/>
        <v>0.26473505646829837</v>
      </c>
      <c r="F4" s="216">
        <f t="shared" si="0"/>
        <v>0.26199899120161169</v>
      </c>
      <c r="G4" s="216">
        <f t="shared" si="0"/>
        <v>0.26345303903807843</v>
      </c>
      <c r="H4" s="216">
        <f t="shared" si="0"/>
        <v>0.25201081891000809</v>
      </c>
      <c r="I4" s="216">
        <f t="shared" si="0"/>
        <v>0.25088382890882538</v>
      </c>
      <c r="J4" s="216">
        <f t="shared" si="0"/>
        <v>0.25439901374955148</v>
      </c>
      <c r="K4" s="216">
        <f t="shared" si="0"/>
        <v>0.25439901374955148</v>
      </c>
      <c r="L4" s="216">
        <f t="shared" si="0"/>
        <v>0.25439901374955148</v>
      </c>
      <c r="M4" s="216">
        <f t="shared" si="0"/>
        <v>0.25439901374955148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1128.2546300000099</v>
      </c>
      <c r="C5" s="216">
        <f>IF(ISERROR(VLOOKUP($A5,'Man Tab'!$A:$Q,COLUMN()+2,0)),0,VLOOKUP($A5,'Man Tab'!$A:$Q,COLUMN()+2,0))</f>
        <v>1141.0875100000001</v>
      </c>
      <c r="D5" s="216">
        <f>IF(ISERROR(VLOOKUP($A5,'Man Tab'!$A:$Q,COLUMN()+2,0)),0,VLOOKUP($A5,'Man Tab'!$A:$Q,COLUMN()+2,0))</f>
        <v>1140.8179700000001</v>
      </c>
      <c r="E5" s="216">
        <f>IF(ISERROR(VLOOKUP($A5,'Man Tab'!$A:$Q,COLUMN()+2,0)),0,VLOOKUP($A5,'Man Tab'!$A:$Q,COLUMN()+2,0))</f>
        <v>1346.04036</v>
      </c>
      <c r="F5" s="216">
        <f>IF(ISERROR(VLOOKUP($A5,'Man Tab'!$A:$Q,COLUMN()+2,0)),0,VLOOKUP($A5,'Man Tab'!$A:$Q,COLUMN()+2,0))</f>
        <v>1202.43316</v>
      </c>
      <c r="G5" s="216">
        <f>IF(ISERROR(VLOOKUP($A5,'Man Tab'!$A:$Q,COLUMN()+2,0)),0,VLOOKUP($A5,'Man Tab'!$A:$Q,COLUMN()+2,0))</f>
        <v>1230.37435</v>
      </c>
      <c r="H5" s="216">
        <f>IF(ISERROR(VLOOKUP($A5,'Man Tab'!$A:$Q,COLUMN()+2,0)),0,VLOOKUP($A5,'Man Tab'!$A:$Q,COLUMN()+2,0))</f>
        <v>1515.9317900000001</v>
      </c>
      <c r="I5" s="216">
        <f>IF(ISERROR(VLOOKUP($A5,'Man Tab'!$A:$Q,COLUMN()+2,0)),0,VLOOKUP($A5,'Man Tab'!$A:$Q,COLUMN()+2,0))</f>
        <v>1010.93953</v>
      </c>
      <c r="J5" s="216">
        <f>IF(ISERROR(VLOOKUP($A5,'Man Tab'!$A:$Q,COLUMN()+2,0)),0,VLOOKUP($A5,'Man Tab'!$A:$Q,COLUMN()+2,0))</f>
        <v>1078.3606600000001</v>
      </c>
      <c r="K5" s="216">
        <f>IF(ISERROR(VLOOKUP($A5,'Man Tab'!$A:$Q,COLUMN()+2,0)),0,VLOOKUP($A5,'Man Tab'!$A:$Q,COLUMN()+2,0))</f>
        <v>0</v>
      </c>
      <c r="L5" s="216">
        <f>IF(ISERROR(VLOOKUP($A5,'Man Tab'!$A:$Q,COLUMN()+2,0)),0,VLOOKUP($A5,'Man Tab'!$A:$Q,COLUMN()+2,0))</f>
        <v>0</v>
      </c>
      <c r="M5" s="216">
        <f>IF(ISERROR(VLOOKUP($A5,'Man Tab'!$A:$Q,COLUMN()+2,0)),0,VLOOKUP($A5,'Man Tab'!$A:$Q,COLUMN()+2,0))</f>
        <v>0</v>
      </c>
    </row>
    <row r="6" spans="1:13" ht="14.4" customHeight="1" x14ac:dyDescent="0.3">
      <c r="A6" s="217" t="s">
        <v>79</v>
      </c>
      <c r="B6" s="218">
        <f>B5</f>
        <v>1128.2546300000099</v>
      </c>
      <c r="C6" s="218">
        <f t="shared" ref="C6:M6" si="1">C5+B6</f>
        <v>2269.3421400000097</v>
      </c>
      <c r="D6" s="218">
        <f t="shared" si="1"/>
        <v>3410.1601100000098</v>
      </c>
      <c r="E6" s="218">
        <f t="shared" si="1"/>
        <v>4756.2004700000098</v>
      </c>
      <c r="F6" s="218">
        <f t="shared" si="1"/>
        <v>5958.6336300000094</v>
      </c>
      <c r="G6" s="218">
        <f t="shared" si="1"/>
        <v>7189.0079800000094</v>
      </c>
      <c r="H6" s="218">
        <f t="shared" si="1"/>
        <v>8704.93977000001</v>
      </c>
      <c r="I6" s="218">
        <f t="shared" si="1"/>
        <v>9715.8793000000096</v>
      </c>
      <c r="J6" s="218">
        <f t="shared" si="1"/>
        <v>10794.23996000001</v>
      </c>
      <c r="K6" s="218">
        <f t="shared" si="1"/>
        <v>10794.23996000001</v>
      </c>
      <c r="L6" s="218">
        <f t="shared" si="1"/>
        <v>10794.23996000001</v>
      </c>
      <c r="M6" s="218">
        <f t="shared" si="1"/>
        <v>10794.23996000001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304967</v>
      </c>
      <c r="C9" s="217">
        <v>307364</v>
      </c>
      <c r="D9" s="217">
        <v>326495</v>
      </c>
      <c r="E9" s="217">
        <v>320307</v>
      </c>
      <c r="F9" s="217">
        <v>302023</v>
      </c>
      <c r="G9" s="217">
        <v>332810</v>
      </c>
      <c r="H9" s="217">
        <v>299773</v>
      </c>
      <c r="I9" s="217">
        <v>243818</v>
      </c>
      <c r="J9" s="217">
        <v>308487</v>
      </c>
      <c r="K9" s="217">
        <v>0</v>
      </c>
      <c r="L9" s="217">
        <v>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304.96699999999998</v>
      </c>
      <c r="C10" s="218">
        <f t="shared" ref="C10:M10" si="3">C9/1000+B10</f>
        <v>612.3309999999999</v>
      </c>
      <c r="D10" s="218">
        <f t="shared" si="3"/>
        <v>938.82599999999991</v>
      </c>
      <c r="E10" s="218">
        <f t="shared" si="3"/>
        <v>1259.1329999999998</v>
      </c>
      <c r="F10" s="218">
        <f t="shared" si="3"/>
        <v>1561.1559999999999</v>
      </c>
      <c r="G10" s="218">
        <f t="shared" si="3"/>
        <v>1893.9659999999999</v>
      </c>
      <c r="H10" s="218">
        <f t="shared" si="3"/>
        <v>2193.739</v>
      </c>
      <c r="I10" s="218">
        <f t="shared" si="3"/>
        <v>2437.5570000000002</v>
      </c>
      <c r="J10" s="218">
        <f t="shared" si="3"/>
        <v>2746.0440000000003</v>
      </c>
      <c r="K10" s="218">
        <f t="shared" si="3"/>
        <v>2746.0440000000003</v>
      </c>
      <c r="L10" s="218">
        <f t="shared" si="3"/>
        <v>2746.0440000000003</v>
      </c>
      <c r="M10" s="218">
        <f t="shared" si="3"/>
        <v>2746.0440000000003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9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0.23608423457730296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0.23608423457730296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52" t="s">
        <v>291</v>
      </c>
      <c r="B1" s="352"/>
      <c r="C1" s="352"/>
      <c r="D1" s="352"/>
      <c r="E1" s="352"/>
      <c r="F1" s="352"/>
      <c r="G1" s="352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19" customFormat="1" ht="14.4" customHeight="1" thickBot="1" x14ac:dyDescent="0.3">
      <c r="A2" s="250" t="s">
        <v>289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53" t="s">
        <v>29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55" t="s">
        <v>3</v>
      </c>
      <c r="Q4" s="356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290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15.134130000000001</v>
      </c>
      <c r="H7" s="52">
        <v>11.928089999999999</v>
      </c>
      <c r="I7" s="52">
        <v>12.66512</v>
      </c>
      <c r="J7" s="52">
        <v>13.227359999999999</v>
      </c>
      <c r="K7" s="52">
        <v>9.5813600000000001</v>
      </c>
      <c r="L7" s="52">
        <v>12.873939999999999</v>
      </c>
      <c r="M7" s="52">
        <v>0</v>
      </c>
      <c r="N7" s="52">
        <v>0</v>
      </c>
      <c r="O7" s="52">
        <v>0</v>
      </c>
      <c r="P7" s="53">
        <v>99.813720000000004</v>
      </c>
      <c r="Q7" s="96">
        <v>0.92382174030599995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290</v>
      </c>
    </row>
    <row r="9" spans="1:17" ht="14.4" customHeight="1" x14ac:dyDescent="0.3">
      <c r="A9" s="15" t="s">
        <v>37</v>
      </c>
      <c r="B9" s="51">
        <v>2118.29316622431</v>
      </c>
      <c r="C9" s="52">
        <v>176.52443051869301</v>
      </c>
      <c r="D9" s="52">
        <v>99.303439999999995</v>
      </c>
      <c r="E9" s="52">
        <v>117.96165000000001</v>
      </c>
      <c r="F9" s="52">
        <v>119.02737</v>
      </c>
      <c r="G9" s="52">
        <v>178.34911</v>
      </c>
      <c r="H9" s="52">
        <v>143.65568999999999</v>
      </c>
      <c r="I9" s="52">
        <v>216.05525</v>
      </c>
      <c r="J9" s="52">
        <v>201.26401000000001</v>
      </c>
      <c r="K9" s="52">
        <v>90.298410000000004</v>
      </c>
      <c r="L9" s="52">
        <v>138.45384999999999</v>
      </c>
      <c r="M9" s="52">
        <v>0</v>
      </c>
      <c r="N9" s="52">
        <v>0</v>
      </c>
      <c r="O9" s="52">
        <v>0</v>
      </c>
      <c r="P9" s="53">
        <v>1304.36878</v>
      </c>
      <c r="Q9" s="96">
        <v>0.821018733886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290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4.8990999999999998</v>
      </c>
      <c r="H11" s="52">
        <v>3.8921600000000001</v>
      </c>
      <c r="I11" s="52">
        <v>5.9023099999999999</v>
      </c>
      <c r="J11" s="52">
        <v>5.9315499999999997</v>
      </c>
      <c r="K11" s="52">
        <v>5.4373399999999998</v>
      </c>
      <c r="L11" s="52">
        <v>3.7748900000000001</v>
      </c>
      <c r="M11" s="52">
        <v>0</v>
      </c>
      <c r="N11" s="52">
        <v>0</v>
      </c>
      <c r="O11" s="52">
        <v>0</v>
      </c>
      <c r="P11" s="53">
        <v>36.02402</v>
      </c>
      <c r="Q11" s="96">
        <v>0.72048615437600005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0</v>
      </c>
      <c r="G12" s="52">
        <v>0</v>
      </c>
      <c r="H12" s="52">
        <v>0</v>
      </c>
      <c r="I12" s="52">
        <v>2.6307200000000002</v>
      </c>
      <c r="J12" s="52">
        <v>10.300219999999999</v>
      </c>
      <c r="K12" s="52">
        <v>5.4449999999999998E-2</v>
      </c>
      <c r="L12" s="52">
        <v>0</v>
      </c>
      <c r="M12" s="52">
        <v>0</v>
      </c>
      <c r="N12" s="52">
        <v>0</v>
      </c>
      <c r="O12" s="52">
        <v>0</v>
      </c>
      <c r="P12" s="53">
        <v>22.205580000000001</v>
      </c>
      <c r="Q12" s="96">
        <v>1.6228510380000001</v>
      </c>
    </row>
    <row r="13" spans="1:17" ht="14.4" customHeight="1" x14ac:dyDescent="0.3">
      <c r="A13" s="15" t="s">
        <v>41</v>
      </c>
      <c r="B13" s="51">
        <v>284.03338688130998</v>
      </c>
      <c r="C13" s="52">
        <v>23.669448906774999</v>
      </c>
      <c r="D13" s="52">
        <v>2.5407600000000001</v>
      </c>
      <c r="E13" s="52">
        <v>1.0293099999999999</v>
      </c>
      <c r="F13" s="52">
        <v>5.4428299999999998</v>
      </c>
      <c r="G13" s="52">
        <v>19.142029999999998</v>
      </c>
      <c r="H13" s="52">
        <v>15.65845</v>
      </c>
      <c r="I13" s="52">
        <v>20.452439999999999</v>
      </c>
      <c r="J13" s="52">
        <v>13.15593</v>
      </c>
      <c r="K13" s="52">
        <v>14.119579999999999</v>
      </c>
      <c r="L13" s="52">
        <v>8.7318300000000004</v>
      </c>
      <c r="M13" s="52">
        <v>0</v>
      </c>
      <c r="N13" s="52">
        <v>0</v>
      </c>
      <c r="O13" s="52">
        <v>0</v>
      </c>
      <c r="P13" s="53">
        <v>100.27316</v>
      </c>
      <c r="Q13" s="96">
        <v>0.47071067290500002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31.561</v>
      </c>
      <c r="H14" s="52">
        <v>27.102</v>
      </c>
      <c r="I14" s="52">
        <v>27.472999999999999</v>
      </c>
      <c r="J14" s="52">
        <v>27.763999999999999</v>
      </c>
      <c r="K14" s="52">
        <v>23.937000000000001</v>
      </c>
      <c r="L14" s="52">
        <v>27.073</v>
      </c>
      <c r="M14" s="52">
        <v>0</v>
      </c>
      <c r="N14" s="52">
        <v>0</v>
      </c>
      <c r="O14" s="52">
        <v>0</v>
      </c>
      <c r="P14" s="53">
        <v>265.017</v>
      </c>
      <c r="Q14" s="96">
        <v>0.88268430238899998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290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290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0</v>
      </c>
      <c r="E17" s="52">
        <v>0.17852999999999999</v>
      </c>
      <c r="F17" s="52">
        <v>0</v>
      </c>
      <c r="G17" s="52">
        <v>93.168670000000006</v>
      </c>
      <c r="H17" s="52">
        <v>3.0569299999999999</v>
      </c>
      <c r="I17" s="52">
        <v>11.04726</v>
      </c>
      <c r="J17" s="52">
        <v>2.7295199999999999</v>
      </c>
      <c r="K17" s="52">
        <v>4.2761399999999998</v>
      </c>
      <c r="L17" s="52">
        <v>33.848260000000003</v>
      </c>
      <c r="M17" s="52">
        <v>0</v>
      </c>
      <c r="N17" s="52">
        <v>0</v>
      </c>
      <c r="O17" s="52">
        <v>0</v>
      </c>
      <c r="P17" s="53">
        <v>148.30530999999999</v>
      </c>
      <c r="Q17" s="96">
        <v>5.3677103089170002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23.527999999999999</v>
      </c>
      <c r="H18" s="52">
        <v>23.768000000000001</v>
      </c>
      <c r="I18" s="52">
        <v>11.227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63.38</v>
      </c>
      <c r="Q18" s="96" t="s">
        <v>290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24.99991</v>
      </c>
      <c r="H19" s="52">
        <v>78.448909999999998</v>
      </c>
      <c r="I19" s="52">
        <v>36.22945</v>
      </c>
      <c r="J19" s="52">
        <v>27.14799</v>
      </c>
      <c r="K19" s="52">
        <v>13.233599999999999</v>
      </c>
      <c r="L19" s="52">
        <v>13.069050000000001</v>
      </c>
      <c r="M19" s="52">
        <v>0</v>
      </c>
      <c r="N19" s="52">
        <v>0</v>
      </c>
      <c r="O19" s="52">
        <v>0</v>
      </c>
      <c r="P19" s="53">
        <v>276.01623000000001</v>
      </c>
      <c r="Q19" s="96">
        <v>0.85444967939399996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859.66957000000002</v>
      </c>
      <c r="H20" s="52">
        <v>790.26504999999997</v>
      </c>
      <c r="I20" s="52">
        <v>793.35442999999998</v>
      </c>
      <c r="J20" s="52">
        <v>1129.29052</v>
      </c>
      <c r="K20" s="52">
        <v>783.47406999999998</v>
      </c>
      <c r="L20" s="52">
        <v>775.48990000000003</v>
      </c>
      <c r="M20" s="52">
        <v>0</v>
      </c>
      <c r="N20" s="52">
        <v>0</v>
      </c>
      <c r="O20" s="52">
        <v>0</v>
      </c>
      <c r="P20" s="53">
        <v>7736.6389399999998</v>
      </c>
      <c r="Q20" s="96">
        <v>1.023969382525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66.402000000000001</v>
      </c>
      <c r="H21" s="52">
        <v>66.402000000000001</v>
      </c>
      <c r="I21" s="52">
        <v>66.400000000000006</v>
      </c>
      <c r="J21" s="52">
        <v>66.400000000000006</v>
      </c>
      <c r="K21" s="52">
        <v>66.400000000000006</v>
      </c>
      <c r="L21" s="52">
        <v>64.676000000000002</v>
      </c>
      <c r="M21" s="52">
        <v>0</v>
      </c>
      <c r="N21" s="52">
        <v>0</v>
      </c>
      <c r="O21" s="52">
        <v>0</v>
      </c>
      <c r="P21" s="53">
        <v>595.88699999999994</v>
      </c>
      <c r="Q21" s="96">
        <v>0.99679618946399995</v>
      </c>
    </row>
    <row r="22" spans="1:17" ht="14.4" customHeight="1" x14ac:dyDescent="0.3">
      <c r="A22" s="15" t="s">
        <v>50</v>
      </c>
      <c r="B22" s="51">
        <v>40</v>
      </c>
      <c r="C22" s="52">
        <v>3.333333333333</v>
      </c>
      <c r="D22" s="52">
        <v>0</v>
      </c>
      <c r="E22" s="52">
        <v>0</v>
      </c>
      <c r="F22" s="52">
        <v>0</v>
      </c>
      <c r="G22" s="52">
        <v>5</v>
      </c>
      <c r="H22" s="52">
        <v>35.756</v>
      </c>
      <c r="I22" s="52">
        <v>21.768000000000001</v>
      </c>
      <c r="J22" s="52">
        <v>3.9929999999999999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66.516999999999996</v>
      </c>
      <c r="Q22" s="96">
        <v>2.2172333333330001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290</v>
      </c>
    </row>
    <row r="24" spans="1:17" ht="14.4" customHeight="1" x14ac:dyDescent="0.3">
      <c r="A24" s="16" t="s">
        <v>52</v>
      </c>
      <c r="B24" s="51">
        <v>0</v>
      </c>
      <c r="C24" s="52">
        <v>4.5474735088646402E-13</v>
      </c>
      <c r="D24" s="52">
        <v>4.3516500000000002</v>
      </c>
      <c r="E24" s="52">
        <v>23.13026</v>
      </c>
      <c r="F24" s="52">
        <v>5.23001</v>
      </c>
      <c r="G24" s="52">
        <v>24.18684</v>
      </c>
      <c r="H24" s="52">
        <v>2.499879999999</v>
      </c>
      <c r="I24" s="52">
        <v>5.1693699999989997</v>
      </c>
      <c r="J24" s="52">
        <v>14.727690000000001</v>
      </c>
      <c r="K24" s="52">
        <v>0.12758</v>
      </c>
      <c r="L24" s="52">
        <v>0.36993999999999999</v>
      </c>
      <c r="M24" s="52">
        <v>0</v>
      </c>
      <c r="N24" s="52">
        <v>0</v>
      </c>
      <c r="O24" s="52">
        <v>0</v>
      </c>
      <c r="P24" s="53">
        <v>79.793220000000005</v>
      </c>
      <c r="Q24" s="96"/>
    </row>
    <row r="25" spans="1:17" ht="14.4" customHeight="1" x14ac:dyDescent="0.3">
      <c r="A25" s="17" t="s">
        <v>53</v>
      </c>
      <c r="B25" s="54">
        <v>14410.285970278899</v>
      </c>
      <c r="C25" s="55">
        <v>1200.85716418991</v>
      </c>
      <c r="D25" s="55">
        <v>1128.2546300000099</v>
      </c>
      <c r="E25" s="55">
        <v>1141.0875100000001</v>
      </c>
      <c r="F25" s="55">
        <v>1140.8179700000001</v>
      </c>
      <c r="G25" s="55">
        <v>1346.04036</v>
      </c>
      <c r="H25" s="55">
        <v>1202.43316</v>
      </c>
      <c r="I25" s="55">
        <v>1230.37435</v>
      </c>
      <c r="J25" s="55">
        <v>1515.9317900000001</v>
      </c>
      <c r="K25" s="55">
        <v>1010.93953</v>
      </c>
      <c r="L25" s="55">
        <v>1078.3606600000001</v>
      </c>
      <c r="M25" s="55">
        <v>0</v>
      </c>
      <c r="N25" s="55">
        <v>0</v>
      </c>
      <c r="O25" s="55">
        <v>0</v>
      </c>
      <c r="P25" s="56">
        <v>10794.239960000001</v>
      </c>
      <c r="Q25" s="97">
        <v>0.99875325002899995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142.16054</v>
      </c>
      <c r="H26" s="52">
        <v>138.12079</v>
      </c>
      <c r="I26" s="52">
        <v>122.10184</v>
      </c>
      <c r="J26" s="52">
        <v>229.37275</v>
      </c>
      <c r="K26" s="52">
        <v>122.3045</v>
      </c>
      <c r="L26" s="52">
        <v>127.74702000000001</v>
      </c>
      <c r="M26" s="52">
        <v>0</v>
      </c>
      <c r="N26" s="52">
        <v>0</v>
      </c>
      <c r="O26" s="52">
        <v>0</v>
      </c>
      <c r="P26" s="53">
        <v>1310.92796</v>
      </c>
      <c r="Q26" s="96">
        <v>0.92383860306499999</v>
      </c>
    </row>
    <row r="27" spans="1:17" ht="14.4" customHeight="1" x14ac:dyDescent="0.3">
      <c r="A27" s="18" t="s">
        <v>55</v>
      </c>
      <c r="B27" s="54">
        <v>16302.287387914301</v>
      </c>
      <c r="C27" s="55">
        <v>1358.5239489928499</v>
      </c>
      <c r="D27" s="55">
        <v>1273.1731300000099</v>
      </c>
      <c r="E27" s="55">
        <v>1278.0684200000001</v>
      </c>
      <c r="F27" s="55">
        <v>1288.03908</v>
      </c>
      <c r="G27" s="55">
        <v>1488.2009</v>
      </c>
      <c r="H27" s="55">
        <v>1340.55395</v>
      </c>
      <c r="I27" s="55">
        <v>1352.4761900000001</v>
      </c>
      <c r="J27" s="55">
        <v>1745.3045400000001</v>
      </c>
      <c r="K27" s="55">
        <v>1133.2440300000001</v>
      </c>
      <c r="L27" s="55">
        <v>1206.1076800000001</v>
      </c>
      <c r="M27" s="55">
        <v>0</v>
      </c>
      <c r="N27" s="55">
        <v>0</v>
      </c>
      <c r="O27" s="55">
        <v>0</v>
      </c>
      <c r="P27" s="56">
        <v>12105.16792</v>
      </c>
      <c r="Q27" s="97">
        <v>0.99005884936699995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87.102689999999996</v>
      </c>
      <c r="H28" s="52">
        <v>66.507499999999993</v>
      </c>
      <c r="I28" s="52">
        <v>83.18544</v>
      </c>
      <c r="J28" s="52">
        <v>22.587479999999999</v>
      </c>
      <c r="K28" s="52">
        <v>27.677620000000001</v>
      </c>
      <c r="L28" s="52">
        <v>99.238749999999996</v>
      </c>
      <c r="M28" s="52">
        <v>0</v>
      </c>
      <c r="N28" s="52">
        <v>0</v>
      </c>
      <c r="O28" s="52">
        <v>0</v>
      </c>
      <c r="P28" s="53">
        <v>982.84328000000005</v>
      </c>
      <c r="Q28" s="96">
        <v>0.68318393764300001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290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2.552</v>
      </c>
      <c r="E31" s="58">
        <v>4.28</v>
      </c>
      <c r="F31" s="58">
        <v>0</v>
      </c>
      <c r="G31" s="58">
        <v>3.7869999999999999</v>
      </c>
      <c r="H31" s="58">
        <v>0</v>
      </c>
      <c r="I31" s="58">
        <v>0</v>
      </c>
      <c r="J31" s="58">
        <v>38.613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49.231999999999999</v>
      </c>
      <c r="Q31" s="98" t="s">
        <v>290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52" t="s">
        <v>61</v>
      </c>
      <c r="B1" s="352"/>
      <c r="C1" s="352"/>
      <c r="D1" s="352"/>
      <c r="E1" s="352"/>
      <c r="F1" s="352"/>
      <c r="G1" s="352"/>
      <c r="H1" s="357"/>
      <c r="I1" s="357"/>
      <c r="J1" s="357"/>
      <c r="K1" s="357"/>
    </row>
    <row r="2" spans="1:11" s="60" customFormat="1" ht="14.4" customHeight="1" thickBot="1" x14ac:dyDescent="0.35">
      <c r="A2" s="250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3" t="s">
        <v>62</v>
      </c>
      <c r="C3" s="354"/>
      <c r="D3" s="354"/>
      <c r="E3" s="354"/>
      <c r="F3" s="360" t="s">
        <v>63</v>
      </c>
      <c r="G3" s="354"/>
      <c r="H3" s="354"/>
      <c r="I3" s="354"/>
      <c r="J3" s="354"/>
      <c r="K3" s="361"/>
    </row>
    <row r="4" spans="1:11" ht="14.4" customHeight="1" x14ac:dyDescent="0.3">
      <c r="A4" s="77"/>
      <c r="B4" s="358"/>
      <c r="C4" s="359"/>
      <c r="D4" s="359"/>
      <c r="E4" s="359"/>
      <c r="F4" s="362" t="s">
        <v>192</v>
      </c>
      <c r="G4" s="364" t="s">
        <v>64</v>
      </c>
      <c r="H4" s="154" t="s">
        <v>151</v>
      </c>
      <c r="I4" s="362" t="s">
        <v>65</v>
      </c>
      <c r="J4" s="364" t="s">
        <v>194</v>
      </c>
      <c r="K4" s="365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63"/>
      <c r="G5" s="363"/>
      <c r="H5" s="25" t="s">
        <v>193</v>
      </c>
      <c r="I5" s="363"/>
      <c r="J5" s="363"/>
      <c r="K5" s="366"/>
    </row>
    <row r="6" spans="1:11" ht="14.4" customHeight="1" thickBot="1" x14ac:dyDescent="0.35">
      <c r="A6" s="462" t="s">
        <v>292</v>
      </c>
      <c r="B6" s="444">
        <v>14801.6216777435</v>
      </c>
      <c r="C6" s="444">
        <v>14867.72766</v>
      </c>
      <c r="D6" s="445">
        <v>66.105982256546994</v>
      </c>
      <c r="E6" s="446">
        <v>1.0044661310559999</v>
      </c>
      <c r="F6" s="444">
        <v>14410.285970278899</v>
      </c>
      <c r="G6" s="445">
        <v>10807.7144777092</v>
      </c>
      <c r="H6" s="447">
        <v>1078.3606600000001</v>
      </c>
      <c r="I6" s="444">
        <v>10794.239960000001</v>
      </c>
      <c r="J6" s="445">
        <v>-13.474517709145999</v>
      </c>
      <c r="K6" s="448">
        <v>0.74906493752100001</v>
      </c>
    </row>
    <row r="7" spans="1:11" ht="14.4" customHeight="1" thickBot="1" x14ac:dyDescent="0.35">
      <c r="A7" s="463" t="s">
        <v>293</v>
      </c>
      <c r="B7" s="444">
        <v>2646.3940976260601</v>
      </c>
      <c r="C7" s="444">
        <v>2382.1484700000001</v>
      </c>
      <c r="D7" s="445">
        <v>-264.24562762605399</v>
      </c>
      <c r="E7" s="446">
        <v>0.90014879950600002</v>
      </c>
      <c r="F7" s="444">
        <v>3031.61570736055</v>
      </c>
      <c r="G7" s="445">
        <v>2273.7117805204098</v>
      </c>
      <c r="H7" s="447">
        <v>190.90770000000001</v>
      </c>
      <c r="I7" s="444">
        <v>1839.4121500000001</v>
      </c>
      <c r="J7" s="445">
        <v>-434.29963052041302</v>
      </c>
      <c r="K7" s="448">
        <v>0.60674317840900005</v>
      </c>
    </row>
    <row r="8" spans="1:11" ht="14.4" customHeight="1" thickBot="1" x14ac:dyDescent="0.35">
      <c r="A8" s="464" t="s">
        <v>294</v>
      </c>
      <c r="B8" s="444">
        <v>2076.55788754901</v>
      </c>
      <c r="C8" s="444">
        <v>1986.17347</v>
      </c>
      <c r="D8" s="445">
        <v>-90.384417549003999</v>
      </c>
      <c r="E8" s="446">
        <v>0.956473923462</v>
      </c>
      <c r="F8" s="444">
        <v>2631.2959112076001</v>
      </c>
      <c r="G8" s="445">
        <v>1973.4719334056999</v>
      </c>
      <c r="H8" s="447">
        <v>163.8347</v>
      </c>
      <c r="I8" s="444">
        <v>1574.3951500000001</v>
      </c>
      <c r="J8" s="445">
        <v>-399.076783405698</v>
      </c>
      <c r="K8" s="448">
        <v>0.59833451011500005</v>
      </c>
    </row>
    <row r="9" spans="1:11" ht="14.4" customHeight="1" thickBot="1" x14ac:dyDescent="0.35">
      <c r="A9" s="465" t="s">
        <v>295</v>
      </c>
      <c r="B9" s="449">
        <v>0</v>
      </c>
      <c r="C9" s="449">
        <v>2.7999999999999998E-4</v>
      </c>
      <c r="D9" s="450">
        <v>2.7999999999999998E-4</v>
      </c>
      <c r="E9" s="451" t="s">
        <v>296</v>
      </c>
      <c r="F9" s="449">
        <v>0</v>
      </c>
      <c r="G9" s="450">
        <v>0</v>
      </c>
      <c r="H9" s="452">
        <v>1.9000000000000001E-4</v>
      </c>
      <c r="I9" s="449">
        <v>8.8999999899999995E-4</v>
      </c>
      <c r="J9" s="450">
        <v>8.8999999899999995E-4</v>
      </c>
      <c r="K9" s="453" t="s">
        <v>290</v>
      </c>
    </row>
    <row r="10" spans="1:11" ht="14.4" customHeight="1" thickBot="1" x14ac:dyDescent="0.35">
      <c r="A10" s="466" t="s">
        <v>297</v>
      </c>
      <c r="B10" s="444">
        <v>0</v>
      </c>
      <c r="C10" s="444">
        <v>2.7999999999999998E-4</v>
      </c>
      <c r="D10" s="445">
        <v>2.7999999999999998E-4</v>
      </c>
      <c r="E10" s="454" t="s">
        <v>296</v>
      </c>
      <c r="F10" s="444">
        <v>0</v>
      </c>
      <c r="G10" s="445">
        <v>0</v>
      </c>
      <c r="H10" s="447">
        <v>1.9000000000000001E-4</v>
      </c>
      <c r="I10" s="444">
        <v>8.8999999899999995E-4</v>
      </c>
      <c r="J10" s="445">
        <v>8.8999999899999995E-4</v>
      </c>
      <c r="K10" s="455" t="s">
        <v>290</v>
      </c>
    </row>
    <row r="11" spans="1:11" ht="14.4" customHeight="1" thickBot="1" x14ac:dyDescent="0.35">
      <c r="A11" s="465" t="s">
        <v>298</v>
      </c>
      <c r="B11" s="449">
        <v>148.28513525250301</v>
      </c>
      <c r="C11" s="449">
        <v>143.63378</v>
      </c>
      <c r="D11" s="450">
        <v>-4.6513552525030004</v>
      </c>
      <c r="E11" s="456">
        <v>0.96863235654299995</v>
      </c>
      <c r="F11" s="449">
        <v>144.059134131088</v>
      </c>
      <c r="G11" s="450">
        <v>108.044350598316</v>
      </c>
      <c r="H11" s="452">
        <v>12.873939999999999</v>
      </c>
      <c r="I11" s="449">
        <v>99.813720000000004</v>
      </c>
      <c r="J11" s="450">
        <v>-8.2306305983150008</v>
      </c>
      <c r="K11" s="457">
        <v>0.69286630522899995</v>
      </c>
    </row>
    <row r="12" spans="1:11" ht="14.4" customHeight="1" thickBot="1" x14ac:dyDescent="0.35">
      <c r="A12" s="466" t="s">
        <v>299</v>
      </c>
      <c r="B12" s="444">
        <v>117.108227038655</v>
      </c>
      <c r="C12" s="444">
        <v>115.86833</v>
      </c>
      <c r="D12" s="445">
        <v>-1.2398970386549999</v>
      </c>
      <c r="E12" s="446">
        <v>0.98941238314299995</v>
      </c>
      <c r="F12" s="444">
        <v>115.956099177507</v>
      </c>
      <c r="G12" s="445">
        <v>86.967074383129997</v>
      </c>
      <c r="H12" s="447">
        <v>9.3339800000000004</v>
      </c>
      <c r="I12" s="444">
        <v>79.049409999999995</v>
      </c>
      <c r="J12" s="445">
        <v>-7.91766438313</v>
      </c>
      <c r="K12" s="448">
        <v>0.68171843103300001</v>
      </c>
    </row>
    <row r="13" spans="1:11" ht="14.4" customHeight="1" thickBot="1" x14ac:dyDescent="0.35">
      <c r="A13" s="466" t="s">
        <v>300</v>
      </c>
      <c r="B13" s="444">
        <v>26.612816874229999</v>
      </c>
      <c r="C13" s="444">
        <v>27.765450000000001</v>
      </c>
      <c r="D13" s="445">
        <v>1.1526331257689999</v>
      </c>
      <c r="E13" s="446">
        <v>1.0433112034400001</v>
      </c>
      <c r="F13" s="444">
        <v>28.103034953580998</v>
      </c>
      <c r="G13" s="445">
        <v>21.077276215185002</v>
      </c>
      <c r="H13" s="447">
        <v>3.5399600000000002</v>
      </c>
      <c r="I13" s="444">
        <v>20.764309999999998</v>
      </c>
      <c r="J13" s="445">
        <v>-0.31296621518500001</v>
      </c>
      <c r="K13" s="448">
        <v>0.73886361506099996</v>
      </c>
    </row>
    <row r="14" spans="1:11" ht="14.4" customHeight="1" thickBot="1" x14ac:dyDescent="0.35">
      <c r="A14" s="465" t="s">
        <v>301</v>
      </c>
      <c r="B14" s="449">
        <v>1643.34164073733</v>
      </c>
      <c r="C14" s="449">
        <v>1632.6005299999999</v>
      </c>
      <c r="D14" s="450">
        <v>-10.741110737326</v>
      </c>
      <c r="E14" s="456">
        <v>0.99346386017900001</v>
      </c>
      <c r="F14" s="449">
        <v>2118.29316622431</v>
      </c>
      <c r="G14" s="450">
        <v>1588.71987466823</v>
      </c>
      <c r="H14" s="452">
        <v>138.45384999999999</v>
      </c>
      <c r="I14" s="449">
        <v>1304.36878</v>
      </c>
      <c r="J14" s="450">
        <v>-284.35109466823201</v>
      </c>
      <c r="K14" s="457">
        <v>0.61576405041399995</v>
      </c>
    </row>
    <row r="15" spans="1:11" ht="14.4" customHeight="1" thickBot="1" x14ac:dyDescent="0.35">
      <c r="A15" s="466" t="s">
        <v>302</v>
      </c>
      <c r="B15" s="444">
        <v>375.585802346219</v>
      </c>
      <c r="C15" s="444">
        <v>396.61072000000001</v>
      </c>
      <c r="D15" s="445">
        <v>21.024917653780001</v>
      </c>
      <c r="E15" s="446">
        <v>1.0559790000639999</v>
      </c>
      <c r="F15" s="444">
        <v>57.999991384965</v>
      </c>
      <c r="G15" s="445">
        <v>43.499993538722997</v>
      </c>
      <c r="H15" s="447">
        <v>0</v>
      </c>
      <c r="I15" s="444">
        <v>50.952970000000001</v>
      </c>
      <c r="J15" s="445">
        <v>7.4529764612760001</v>
      </c>
      <c r="K15" s="448">
        <v>0.87849961324600001</v>
      </c>
    </row>
    <row r="16" spans="1:11" ht="14.4" customHeight="1" thickBot="1" x14ac:dyDescent="0.35">
      <c r="A16" s="466" t="s">
        <v>303</v>
      </c>
      <c r="B16" s="444">
        <v>463.999999999978</v>
      </c>
      <c r="C16" s="444">
        <v>398.37905999999998</v>
      </c>
      <c r="D16" s="445">
        <v>-65.620939999978006</v>
      </c>
      <c r="E16" s="446">
        <v>0.85857556034399996</v>
      </c>
      <c r="F16" s="444">
        <v>399.99978462413401</v>
      </c>
      <c r="G16" s="445">
        <v>299.99983846809999</v>
      </c>
      <c r="H16" s="447">
        <v>0</v>
      </c>
      <c r="I16" s="444">
        <v>126.95652</v>
      </c>
      <c r="J16" s="445">
        <v>-173.04331846810001</v>
      </c>
      <c r="K16" s="448">
        <v>0.31739147089600001</v>
      </c>
    </row>
    <row r="17" spans="1:11" ht="14.4" customHeight="1" thickBot="1" x14ac:dyDescent="0.35">
      <c r="A17" s="466" t="s">
        <v>304</v>
      </c>
      <c r="B17" s="444">
        <v>0</v>
      </c>
      <c r="C17" s="444">
        <v>0</v>
      </c>
      <c r="D17" s="445">
        <v>0</v>
      </c>
      <c r="E17" s="446">
        <v>1</v>
      </c>
      <c r="F17" s="444">
        <v>599.99982931462</v>
      </c>
      <c r="G17" s="445">
        <v>449.999871985965</v>
      </c>
      <c r="H17" s="447">
        <v>71.70111</v>
      </c>
      <c r="I17" s="444">
        <v>371.63243</v>
      </c>
      <c r="J17" s="445">
        <v>-78.367441985964007</v>
      </c>
      <c r="K17" s="448">
        <v>0.61938755953400004</v>
      </c>
    </row>
    <row r="18" spans="1:11" ht="14.4" customHeight="1" thickBot="1" x14ac:dyDescent="0.35">
      <c r="A18" s="466" t="s">
        <v>305</v>
      </c>
      <c r="B18" s="444">
        <v>119.26145249707101</v>
      </c>
      <c r="C18" s="444">
        <v>171.62942000000001</v>
      </c>
      <c r="D18" s="445">
        <v>52.367967502928998</v>
      </c>
      <c r="E18" s="446">
        <v>1.4391022112039999</v>
      </c>
      <c r="F18" s="444">
        <v>264.01972221030297</v>
      </c>
      <c r="G18" s="445">
        <v>198.01479165772801</v>
      </c>
      <c r="H18" s="447">
        <v>7.4763400000000004</v>
      </c>
      <c r="I18" s="444">
        <v>198.23666</v>
      </c>
      <c r="J18" s="445">
        <v>0.221868342272</v>
      </c>
      <c r="K18" s="448">
        <v>0.750840347608</v>
      </c>
    </row>
    <row r="19" spans="1:11" ht="14.4" customHeight="1" thickBot="1" x14ac:dyDescent="0.35">
      <c r="A19" s="466" t="s">
        <v>306</v>
      </c>
      <c r="B19" s="444">
        <v>74.958212789154999</v>
      </c>
      <c r="C19" s="444">
        <v>101.71588</v>
      </c>
      <c r="D19" s="445">
        <v>26.757667210844001</v>
      </c>
      <c r="E19" s="446">
        <v>1.3569677853190001</v>
      </c>
      <c r="F19" s="444">
        <v>133.11115353635901</v>
      </c>
      <c r="G19" s="445">
        <v>99.833365152268996</v>
      </c>
      <c r="H19" s="447">
        <v>7.5275299999999996</v>
      </c>
      <c r="I19" s="444">
        <v>90.221879999999999</v>
      </c>
      <c r="J19" s="445">
        <v>-9.6114851522689992</v>
      </c>
      <c r="K19" s="448">
        <v>0.67779354023299998</v>
      </c>
    </row>
    <row r="20" spans="1:11" ht="14.4" customHeight="1" thickBot="1" x14ac:dyDescent="0.35">
      <c r="A20" s="466" t="s">
        <v>307</v>
      </c>
      <c r="B20" s="444">
        <v>15</v>
      </c>
      <c r="C20" s="444">
        <v>0</v>
      </c>
      <c r="D20" s="445">
        <v>-15</v>
      </c>
      <c r="E20" s="446">
        <v>0</v>
      </c>
      <c r="F20" s="444">
        <v>9.000099799989</v>
      </c>
      <c r="G20" s="445">
        <v>6.750074849992</v>
      </c>
      <c r="H20" s="447">
        <v>0</v>
      </c>
      <c r="I20" s="444">
        <v>0.24510000000000001</v>
      </c>
      <c r="J20" s="445">
        <v>-6.5049748499920002</v>
      </c>
      <c r="K20" s="448">
        <v>2.7233031349E-2</v>
      </c>
    </row>
    <row r="21" spans="1:11" ht="14.4" customHeight="1" thickBot="1" x14ac:dyDescent="0.35">
      <c r="A21" s="466" t="s">
        <v>308</v>
      </c>
      <c r="B21" s="444">
        <v>505.45750609529603</v>
      </c>
      <c r="C21" s="444">
        <v>490.20222999999999</v>
      </c>
      <c r="D21" s="445">
        <v>-15.255276095295001</v>
      </c>
      <c r="E21" s="446">
        <v>0.96981887515499998</v>
      </c>
      <c r="F21" s="444">
        <v>575.60342709220197</v>
      </c>
      <c r="G21" s="445">
        <v>431.70257031915202</v>
      </c>
      <c r="H21" s="447">
        <v>48.251869999999997</v>
      </c>
      <c r="I21" s="444">
        <v>409.57260000000002</v>
      </c>
      <c r="J21" s="445">
        <v>-22.129970319150999</v>
      </c>
      <c r="K21" s="448">
        <v>0.71155344239100005</v>
      </c>
    </row>
    <row r="22" spans="1:11" ht="14.4" customHeight="1" thickBot="1" x14ac:dyDescent="0.35">
      <c r="A22" s="466" t="s">
        <v>309</v>
      </c>
      <c r="B22" s="444">
        <v>1.90027371581</v>
      </c>
      <c r="C22" s="444">
        <v>0.69199999999999995</v>
      </c>
      <c r="D22" s="445">
        <v>-1.2082737158100001</v>
      </c>
      <c r="E22" s="446">
        <v>0.36415806535700002</v>
      </c>
      <c r="F22" s="444">
        <v>2.7098645096520002</v>
      </c>
      <c r="G22" s="445">
        <v>2.0323983822390002</v>
      </c>
      <c r="H22" s="447">
        <v>0.06</v>
      </c>
      <c r="I22" s="444">
        <v>1.3995599999999999</v>
      </c>
      <c r="J22" s="445">
        <v>-0.63283838223900002</v>
      </c>
      <c r="K22" s="448">
        <v>0.51646862601900001</v>
      </c>
    </row>
    <row r="23" spans="1:11" ht="14.4" customHeight="1" thickBot="1" x14ac:dyDescent="0.35">
      <c r="A23" s="466" t="s">
        <v>310</v>
      </c>
      <c r="B23" s="444">
        <v>34.363048313988003</v>
      </c>
      <c r="C23" s="444">
        <v>31.11833</v>
      </c>
      <c r="D23" s="445">
        <v>-3.2447183139879998</v>
      </c>
      <c r="E23" s="446">
        <v>0.90557536443300002</v>
      </c>
      <c r="F23" s="444">
        <v>33.849374790581003</v>
      </c>
      <c r="G23" s="445">
        <v>25.387031092935</v>
      </c>
      <c r="H23" s="447">
        <v>1.2589999999999999</v>
      </c>
      <c r="I23" s="444">
        <v>32.619210000000002</v>
      </c>
      <c r="J23" s="445">
        <v>7.2321789070640001</v>
      </c>
      <c r="K23" s="448">
        <v>0.96365768058599999</v>
      </c>
    </row>
    <row r="24" spans="1:11" ht="14.4" customHeight="1" thickBot="1" x14ac:dyDescent="0.35">
      <c r="A24" s="466" t="s">
        <v>311</v>
      </c>
      <c r="B24" s="444">
        <v>52.099146865192999</v>
      </c>
      <c r="C24" s="444">
        <v>42.252890000000001</v>
      </c>
      <c r="D24" s="445">
        <v>-9.8462568651930003</v>
      </c>
      <c r="E24" s="446">
        <v>0.811009249524</v>
      </c>
      <c r="F24" s="444">
        <v>41.999918961504001</v>
      </c>
      <c r="G24" s="445">
        <v>31.499939221127999</v>
      </c>
      <c r="H24" s="447">
        <v>2.1779999999999999</v>
      </c>
      <c r="I24" s="444">
        <v>22.531849999999999</v>
      </c>
      <c r="J24" s="445">
        <v>-8.9680892211280003</v>
      </c>
      <c r="K24" s="448">
        <v>0.53647365416699999</v>
      </c>
    </row>
    <row r="25" spans="1:11" ht="14.4" customHeight="1" thickBot="1" x14ac:dyDescent="0.35">
      <c r="A25" s="465" t="s">
        <v>312</v>
      </c>
      <c r="B25" s="449">
        <v>105.153727202873</v>
      </c>
      <c r="C25" s="449">
        <v>64.541219999999996</v>
      </c>
      <c r="D25" s="450">
        <v>-40.612507202872003</v>
      </c>
      <c r="E25" s="456">
        <v>0.61377967017199997</v>
      </c>
      <c r="F25" s="449">
        <v>66.666134213592002</v>
      </c>
      <c r="G25" s="450">
        <v>49.999600660193998</v>
      </c>
      <c r="H25" s="452">
        <v>3.7748900000000001</v>
      </c>
      <c r="I25" s="449">
        <v>36.02402</v>
      </c>
      <c r="J25" s="450">
        <v>-13.975580660194</v>
      </c>
      <c r="K25" s="457">
        <v>0.54036461578200001</v>
      </c>
    </row>
    <row r="26" spans="1:11" ht="14.4" customHeight="1" thickBot="1" x14ac:dyDescent="0.35">
      <c r="A26" s="466" t="s">
        <v>313</v>
      </c>
      <c r="B26" s="444">
        <v>26.575407256355</v>
      </c>
      <c r="C26" s="444">
        <v>2.4889700000000001</v>
      </c>
      <c r="D26" s="445">
        <v>-24.086437256355001</v>
      </c>
      <c r="E26" s="446">
        <v>9.3656890221000003E-2</v>
      </c>
      <c r="F26" s="444">
        <v>2.872533181988</v>
      </c>
      <c r="G26" s="445">
        <v>2.1543998864909999</v>
      </c>
      <c r="H26" s="447">
        <v>0</v>
      </c>
      <c r="I26" s="444">
        <v>-1E-3</v>
      </c>
      <c r="J26" s="445">
        <v>-2.1553998864909998</v>
      </c>
      <c r="K26" s="448">
        <v>-3.4812478600000001E-4</v>
      </c>
    </row>
    <row r="27" spans="1:11" ht="14.4" customHeight="1" thickBot="1" x14ac:dyDescent="0.35">
      <c r="A27" s="466" t="s">
        <v>314</v>
      </c>
      <c r="B27" s="444">
        <v>3.722219352352</v>
      </c>
      <c r="C27" s="444">
        <v>1.5640499999999999</v>
      </c>
      <c r="D27" s="445">
        <v>-2.158169352352</v>
      </c>
      <c r="E27" s="446">
        <v>0.42019286128599997</v>
      </c>
      <c r="F27" s="444">
        <v>1.574307030565</v>
      </c>
      <c r="G27" s="445">
        <v>1.1807302729239999</v>
      </c>
      <c r="H27" s="447">
        <v>0.40712999999999999</v>
      </c>
      <c r="I27" s="444">
        <v>1.1249899999999999</v>
      </c>
      <c r="J27" s="445">
        <v>-5.5740272924000002E-2</v>
      </c>
      <c r="K27" s="448">
        <v>0.71459377247099998</v>
      </c>
    </row>
    <row r="28" spans="1:11" ht="14.4" customHeight="1" thickBot="1" x14ac:dyDescent="0.35">
      <c r="A28" s="466" t="s">
        <v>315</v>
      </c>
      <c r="B28" s="444">
        <v>35.379779375915</v>
      </c>
      <c r="C28" s="444">
        <v>12.951320000000001</v>
      </c>
      <c r="D28" s="445">
        <v>-22.428459375915001</v>
      </c>
      <c r="E28" s="446">
        <v>0.36606559533299998</v>
      </c>
      <c r="F28" s="444">
        <v>13.322351368114999</v>
      </c>
      <c r="G28" s="445">
        <v>9.9917635260860003</v>
      </c>
      <c r="H28" s="447">
        <v>1.2258800000000001</v>
      </c>
      <c r="I28" s="444">
        <v>13.80029</v>
      </c>
      <c r="J28" s="445">
        <v>3.808526473913</v>
      </c>
      <c r="K28" s="448">
        <v>1.0358749456959999</v>
      </c>
    </row>
    <row r="29" spans="1:11" ht="14.4" customHeight="1" thickBot="1" x14ac:dyDescent="0.35">
      <c r="A29" s="466" t="s">
        <v>316</v>
      </c>
      <c r="B29" s="444">
        <v>21.126545919857001</v>
      </c>
      <c r="C29" s="444">
        <v>15.151590000000001</v>
      </c>
      <c r="D29" s="445">
        <v>-5.9749559198569999</v>
      </c>
      <c r="E29" s="446">
        <v>0.71718254642599999</v>
      </c>
      <c r="F29" s="444">
        <v>16.628718342587</v>
      </c>
      <c r="G29" s="445">
        <v>12.471538756939999</v>
      </c>
      <c r="H29" s="447">
        <v>1.0786</v>
      </c>
      <c r="I29" s="444">
        <v>7.7432800000000004</v>
      </c>
      <c r="J29" s="445">
        <v>-4.7282587569399999</v>
      </c>
      <c r="K29" s="448">
        <v>0.46565705428800003</v>
      </c>
    </row>
    <row r="30" spans="1:11" ht="14.4" customHeight="1" thickBot="1" x14ac:dyDescent="0.35">
      <c r="A30" s="466" t="s">
        <v>317</v>
      </c>
      <c r="B30" s="444">
        <v>1.012030627348</v>
      </c>
      <c r="C30" s="444">
        <v>0.64759999999999995</v>
      </c>
      <c r="D30" s="445">
        <v>-0.36443062734800002</v>
      </c>
      <c r="E30" s="446">
        <v>0.63990158251999996</v>
      </c>
      <c r="F30" s="444">
        <v>4.9995948694530004</v>
      </c>
      <c r="G30" s="445">
        <v>3.7496961520899998</v>
      </c>
      <c r="H30" s="447">
        <v>0</v>
      </c>
      <c r="I30" s="444">
        <v>2.2378</v>
      </c>
      <c r="J30" s="445">
        <v>-1.5118961520900001</v>
      </c>
      <c r="K30" s="448">
        <v>0.44759626698400001</v>
      </c>
    </row>
    <row r="31" spans="1:11" ht="14.4" customHeight="1" thickBot="1" x14ac:dyDescent="0.35">
      <c r="A31" s="466" t="s">
        <v>318</v>
      </c>
      <c r="B31" s="444">
        <v>5.215197607396</v>
      </c>
      <c r="C31" s="444">
        <v>7.3967799999999997</v>
      </c>
      <c r="D31" s="445">
        <v>2.1815823926040001</v>
      </c>
      <c r="E31" s="446">
        <v>1.4183125083329999</v>
      </c>
      <c r="F31" s="444">
        <v>4.129036613387</v>
      </c>
      <c r="G31" s="445">
        <v>3.0967774600400002</v>
      </c>
      <c r="H31" s="447">
        <v>0.55900000000000005</v>
      </c>
      <c r="I31" s="444">
        <v>2.0618699999999999</v>
      </c>
      <c r="J31" s="445">
        <v>-1.0349074600399999</v>
      </c>
      <c r="K31" s="448">
        <v>0.49935861389899999</v>
      </c>
    </row>
    <row r="32" spans="1:11" ht="14.4" customHeight="1" thickBot="1" x14ac:dyDescent="0.35">
      <c r="A32" s="466" t="s">
        <v>319</v>
      </c>
      <c r="B32" s="444">
        <v>12.122547063647</v>
      </c>
      <c r="C32" s="444">
        <v>13.20674</v>
      </c>
      <c r="D32" s="445">
        <v>1.084192936352</v>
      </c>
      <c r="E32" s="446">
        <v>1.0894360674079999</v>
      </c>
      <c r="F32" s="444">
        <v>14.766335388641</v>
      </c>
      <c r="G32" s="445">
        <v>11.07475154148</v>
      </c>
      <c r="H32" s="447">
        <v>0.20569999999999999</v>
      </c>
      <c r="I32" s="444">
        <v>6.1597</v>
      </c>
      <c r="J32" s="445">
        <v>-4.9150515414799996</v>
      </c>
      <c r="K32" s="448">
        <v>0.417144798481</v>
      </c>
    </row>
    <row r="33" spans="1:11" ht="14.4" customHeight="1" thickBot="1" x14ac:dyDescent="0.35">
      <c r="A33" s="466" t="s">
        <v>320</v>
      </c>
      <c r="B33" s="444">
        <v>0</v>
      </c>
      <c r="C33" s="444">
        <v>1.21</v>
      </c>
      <c r="D33" s="445">
        <v>1.21</v>
      </c>
      <c r="E33" s="454" t="s">
        <v>296</v>
      </c>
      <c r="F33" s="444">
        <v>0</v>
      </c>
      <c r="G33" s="445">
        <v>0</v>
      </c>
      <c r="H33" s="447">
        <v>0</v>
      </c>
      <c r="I33" s="444">
        <v>0</v>
      </c>
      <c r="J33" s="445">
        <v>0</v>
      </c>
      <c r="K33" s="455" t="s">
        <v>290</v>
      </c>
    </row>
    <row r="34" spans="1:11" ht="14.4" customHeight="1" thickBot="1" x14ac:dyDescent="0.35">
      <c r="A34" s="466" t="s">
        <v>321</v>
      </c>
      <c r="B34" s="444">
        <v>0</v>
      </c>
      <c r="C34" s="444">
        <v>9.9241700000000002</v>
      </c>
      <c r="D34" s="445">
        <v>9.9241700000000002</v>
      </c>
      <c r="E34" s="454" t="s">
        <v>296</v>
      </c>
      <c r="F34" s="444">
        <v>8.3732574188529991</v>
      </c>
      <c r="G34" s="445">
        <v>6.2799430641400003</v>
      </c>
      <c r="H34" s="447">
        <v>0.29858000000000001</v>
      </c>
      <c r="I34" s="444">
        <v>2.8970899999999999</v>
      </c>
      <c r="J34" s="445">
        <v>-3.3828530641399999</v>
      </c>
      <c r="K34" s="448">
        <v>0.34599318462</v>
      </c>
    </row>
    <row r="35" spans="1:11" ht="14.4" customHeight="1" thickBot="1" x14ac:dyDescent="0.35">
      <c r="A35" s="465" t="s">
        <v>322</v>
      </c>
      <c r="B35" s="449">
        <v>41.381428496363</v>
      </c>
      <c r="C35" s="449">
        <v>22.788440000000001</v>
      </c>
      <c r="D35" s="450">
        <v>-18.592988496362999</v>
      </c>
      <c r="E35" s="456">
        <v>0.550692444123</v>
      </c>
      <c r="F35" s="449">
        <v>18.244089757295999</v>
      </c>
      <c r="G35" s="450">
        <v>13.683067317972</v>
      </c>
      <c r="H35" s="452">
        <v>0</v>
      </c>
      <c r="I35" s="449">
        <v>22.205580000000001</v>
      </c>
      <c r="J35" s="450">
        <v>8.5225126820269992</v>
      </c>
      <c r="K35" s="457">
        <v>1.2171382785</v>
      </c>
    </row>
    <row r="36" spans="1:11" ht="14.4" customHeight="1" thickBot="1" x14ac:dyDescent="0.35">
      <c r="A36" s="466" t="s">
        <v>323</v>
      </c>
      <c r="B36" s="444">
        <v>0</v>
      </c>
      <c r="C36" s="444">
        <v>0.59</v>
      </c>
      <c r="D36" s="445">
        <v>0.59</v>
      </c>
      <c r="E36" s="454" t="s">
        <v>296</v>
      </c>
      <c r="F36" s="444">
        <v>0.93244233989900005</v>
      </c>
      <c r="G36" s="445">
        <v>0.69933175492400002</v>
      </c>
      <c r="H36" s="447">
        <v>0</v>
      </c>
      <c r="I36" s="444">
        <v>0</v>
      </c>
      <c r="J36" s="445">
        <v>-0.69933175492400002</v>
      </c>
      <c r="K36" s="448">
        <v>0</v>
      </c>
    </row>
    <row r="37" spans="1:11" ht="14.4" customHeight="1" thickBot="1" x14ac:dyDescent="0.35">
      <c r="A37" s="466" t="s">
        <v>324</v>
      </c>
      <c r="B37" s="444">
        <v>0</v>
      </c>
      <c r="C37" s="444">
        <v>7.1950000000000003</v>
      </c>
      <c r="D37" s="445">
        <v>7.1950000000000003</v>
      </c>
      <c r="E37" s="454" t="s">
        <v>290</v>
      </c>
      <c r="F37" s="444">
        <v>5.8283241405249999</v>
      </c>
      <c r="G37" s="445">
        <v>4.371243105394</v>
      </c>
      <c r="H37" s="447">
        <v>0</v>
      </c>
      <c r="I37" s="444">
        <v>0</v>
      </c>
      <c r="J37" s="445">
        <v>-4.371243105394</v>
      </c>
      <c r="K37" s="448">
        <v>0</v>
      </c>
    </row>
    <row r="38" spans="1:11" ht="14.4" customHeight="1" thickBot="1" x14ac:dyDescent="0.35">
      <c r="A38" s="466" t="s">
        <v>325</v>
      </c>
      <c r="B38" s="444">
        <v>40.006478481175002</v>
      </c>
      <c r="C38" s="444">
        <v>12.725569999999999</v>
      </c>
      <c r="D38" s="445">
        <v>-27.280908481175</v>
      </c>
      <c r="E38" s="446">
        <v>0.318087731865</v>
      </c>
      <c r="F38" s="444">
        <v>8.4827637828259999</v>
      </c>
      <c r="G38" s="445">
        <v>6.3620728371190003</v>
      </c>
      <c r="H38" s="447">
        <v>0</v>
      </c>
      <c r="I38" s="444">
        <v>20.953130000000002</v>
      </c>
      <c r="J38" s="445">
        <v>14.59105716288</v>
      </c>
      <c r="K38" s="448">
        <v>2.4700829277379999</v>
      </c>
    </row>
    <row r="39" spans="1:11" ht="14.4" customHeight="1" thickBot="1" x14ac:dyDescent="0.35">
      <c r="A39" s="466" t="s">
        <v>326</v>
      </c>
      <c r="B39" s="444">
        <v>0</v>
      </c>
      <c r="C39" s="444">
        <v>1.573</v>
      </c>
      <c r="D39" s="445">
        <v>1.573</v>
      </c>
      <c r="E39" s="454" t="s">
        <v>296</v>
      </c>
      <c r="F39" s="444">
        <v>0</v>
      </c>
      <c r="G39" s="445">
        <v>0</v>
      </c>
      <c r="H39" s="447">
        <v>0</v>
      </c>
      <c r="I39" s="444">
        <v>0.90749999999999997</v>
      </c>
      <c r="J39" s="445">
        <v>0.90749999999999997</v>
      </c>
      <c r="K39" s="455" t="s">
        <v>290</v>
      </c>
    </row>
    <row r="40" spans="1:11" ht="14.4" customHeight="1" thickBot="1" x14ac:dyDescent="0.35">
      <c r="A40" s="466" t="s">
        <v>327</v>
      </c>
      <c r="B40" s="444">
        <v>1.3749500151880001</v>
      </c>
      <c r="C40" s="444">
        <v>0.70487</v>
      </c>
      <c r="D40" s="445">
        <v>-0.670080015187</v>
      </c>
      <c r="E40" s="446">
        <v>0.51265136347700002</v>
      </c>
      <c r="F40" s="444">
        <v>3.0005594940439999</v>
      </c>
      <c r="G40" s="445">
        <v>2.250419620533</v>
      </c>
      <c r="H40" s="447">
        <v>0</v>
      </c>
      <c r="I40" s="444">
        <v>0.34494999999999998</v>
      </c>
      <c r="J40" s="445">
        <v>-1.905469620533</v>
      </c>
      <c r="K40" s="448">
        <v>0.114961893168</v>
      </c>
    </row>
    <row r="41" spans="1:11" ht="14.4" customHeight="1" thickBot="1" x14ac:dyDescent="0.35">
      <c r="A41" s="465" t="s">
        <v>328</v>
      </c>
      <c r="B41" s="449">
        <v>108.395416999094</v>
      </c>
      <c r="C41" s="449">
        <v>96.478070000000002</v>
      </c>
      <c r="D41" s="450">
        <v>-11.917346999093001</v>
      </c>
      <c r="E41" s="456">
        <v>0.89005672629800003</v>
      </c>
      <c r="F41" s="449">
        <v>284.03338688130998</v>
      </c>
      <c r="G41" s="450">
        <v>213.025040160983</v>
      </c>
      <c r="H41" s="452">
        <v>8.7318300000000004</v>
      </c>
      <c r="I41" s="449">
        <v>100.27316</v>
      </c>
      <c r="J41" s="450">
        <v>-112.75188016098301</v>
      </c>
      <c r="K41" s="457">
        <v>0.35303300467900001</v>
      </c>
    </row>
    <row r="42" spans="1:11" ht="14.4" customHeight="1" thickBot="1" x14ac:dyDescent="0.35">
      <c r="A42" s="466" t="s">
        <v>329</v>
      </c>
      <c r="B42" s="444">
        <v>6.7243633937149996</v>
      </c>
      <c r="C42" s="444">
        <v>14.576840000000001</v>
      </c>
      <c r="D42" s="445">
        <v>7.8524766062840001</v>
      </c>
      <c r="E42" s="446">
        <v>2.167765057674</v>
      </c>
      <c r="F42" s="444">
        <v>13.039426427111</v>
      </c>
      <c r="G42" s="445">
        <v>9.7795698203330002</v>
      </c>
      <c r="H42" s="447">
        <v>1.5707899999999999</v>
      </c>
      <c r="I42" s="444">
        <v>4.7293799999999999</v>
      </c>
      <c r="J42" s="445">
        <v>-5.0501898203330002</v>
      </c>
      <c r="K42" s="448">
        <v>0.36269846886500001</v>
      </c>
    </row>
    <row r="43" spans="1:11" ht="14.4" customHeight="1" thickBot="1" x14ac:dyDescent="0.35">
      <c r="A43" s="466" t="s">
        <v>330</v>
      </c>
      <c r="B43" s="444">
        <v>0</v>
      </c>
      <c r="C43" s="444">
        <v>0</v>
      </c>
      <c r="D43" s="445">
        <v>0</v>
      </c>
      <c r="E43" s="454" t="s">
        <v>290</v>
      </c>
      <c r="F43" s="444">
        <v>0</v>
      </c>
      <c r="G43" s="445">
        <v>0</v>
      </c>
      <c r="H43" s="447">
        <v>0</v>
      </c>
      <c r="I43" s="444">
        <v>0.59599999999999997</v>
      </c>
      <c r="J43" s="445">
        <v>0.59599999999999997</v>
      </c>
      <c r="K43" s="455" t="s">
        <v>296</v>
      </c>
    </row>
    <row r="44" spans="1:11" ht="14.4" customHeight="1" thickBot="1" x14ac:dyDescent="0.35">
      <c r="A44" s="466" t="s">
        <v>331</v>
      </c>
      <c r="B44" s="444">
        <v>101.671053605379</v>
      </c>
      <c r="C44" s="444">
        <v>81.901229999999998</v>
      </c>
      <c r="D44" s="445">
        <v>-19.769823605378001</v>
      </c>
      <c r="E44" s="446">
        <v>0.80555110914700001</v>
      </c>
      <c r="F44" s="444">
        <v>0</v>
      </c>
      <c r="G44" s="445">
        <v>0</v>
      </c>
      <c r="H44" s="447">
        <v>0</v>
      </c>
      <c r="I44" s="444">
        <v>0</v>
      </c>
      <c r="J44" s="445">
        <v>0</v>
      </c>
      <c r="K44" s="455" t="s">
        <v>290</v>
      </c>
    </row>
    <row r="45" spans="1:11" ht="14.4" customHeight="1" thickBot="1" x14ac:dyDescent="0.35">
      <c r="A45" s="466" t="s">
        <v>332</v>
      </c>
      <c r="B45" s="444">
        <v>0</v>
      </c>
      <c r="C45" s="444">
        <v>0</v>
      </c>
      <c r="D45" s="445">
        <v>0</v>
      </c>
      <c r="E45" s="446">
        <v>1</v>
      </c>
      <c r="F45" s="444">
        <v>45.000096194057001</v>
      </c>
      <c r="G45" s="445">
        <v>33.750072145543001</v>
      </c>
      <c r="H45" s="447">
        <v>0.38307000000000002</v>
      </c>
      <c r="I45" s="444">
        <v>42.1922</v>
      </c>
      <c r="J45" s="445">
        <v>8.4421278544570004</v>
      </c>
      <c r="K45" s="448">
        <v>0.93760244018200001</v>
      </c>
    </row>
    <row r="46" spans="1:11" ht="14.4" customHeight="1" thickBot="1" x14ac:dyDescent="0.35">
      <c r="A46" s="466" t="s">
        <v>333</v>
      </c>
      <c r="B46" s="444">
        <v>0</v>
      </c>
      <c r="C46" s="444">
        <v>0</v>
      </c>
      <c r="D46" s="445">
        <v>0</v>
      </c>
      <c r="E46" s="446">
        <v>1</v>
      </c>
      <c r="F46" s="444">
        <v>210.99590291523401</v>
      </c>
      <c r="G46" s="445">
        <v>158.24692718642501</v>
      </c>
      <c r="H46" s="447">
        <v>5.0885800000000003</v>
      </c>
      <c r="I46" s="444">
        <v>40.55321</v>
      </c>
      <c r="J46" s="445">
        <v>-117.693717186425</v>
      </c>
      <c r="K46" s="448">
        <v>0.19219904007399999</v>
      </c>
    </row>
    <row r="47" spans="1:11" ht="14.4" customHeight="1" thickBot="1" x14ac:dyDescent="0.35">
      <c r="A47" s="466" t="s">
        <v>334</v>
      </c>
      <c r="B47" s="444">
        <v>0</v>
      </c>
      <c r="C47" s="444">
        <v>0</v>
      </c>
      <c r="D47" s="445">
        <v>0</v>
      </c>
      <c r="E47" s="446">
        <v>1</v>
      </c>
      <c r="F47" s="444">
        <v>14.997961344907999</v>
      </c>
      <c r="G47" s="445">
        <v>11.248471008680999</v>
      </c>
      <c r="H47" s="447">
        <v>1.6893899999999999</v>
      </c>
      <c r="I47" s="444">
        <v>12.20237</v>
      </c>
      <c r="J47" s="445">
        <v>0.95389899131800004</v>
      </c>
      <c r="K47" s="448">
        <v>0.81360191024499995</v>
      </c>
    </row>
    <row r="48" spans="1:11" ht="14.4" customHeight="1" thickBot="1" x14ac:dyDescent="0.35">
      <c r="A48" s="465" t="s">
        <v>335</v>
      </c>
      <c r="B48" s="449">
        <v>0</v>
      </c>
      <c r="C48" s="449">
        <v>26.131150000000002</v>
      </c>
      <c r="D48" s="450">
        <v>26.131150000000002</v>
      </c>
      <c r="E48" s="451" t="s">
        <v>296</v>
      </c>
      <c r="F48" s="449">
        <v>0</v>
      </c>
      <c r="G48" s="450">
        <v>0</v>
      </c>
      <c r="H48" s="452">
        <v>0</v>
      </c>
      <c r="I48" s="449">
        <v>11.709</v>
      </c>
      <c r="J48" s="450">
        <v>11.709</v>
      </c>
      <c r="K48" s="453" t="s">
        <v>290</v>
      </c>
    </row>
    <row r="49" spans="1:11" ht="14.4" customHeight="1" thickBot="1" x14ac:dyDescent="0.35">
      <c r="A49" s="466" t="s">
        <v>336</v>
      </c>
      <c r="B49" s="444">
        <v>0</v>
      </c>
      <c r="C49" s="444">
        <v>26.131150000000002</v>
      </c>
      <c r="D49" s="445">
        <v>26.131150000000002</v>
      </c>
      <c r="E49" s="454" t="s">
        <v>296</v>
      </c>
      <c r="F49" s="444">
        <v>0</v>
      </c>
      <c r="G49" s="445">
        <v>0</v>
      </c>
      <c r="H49" s="447">
        <v>0</v>
      </c>
      <c r="I49" s="444">
        <v>11.709</v>
      </c>
      <c r="J49" s="445">
        <v>11.709</v>
      </c>
      <c r="K49" s="455" t="s">
        <v>290</v>
      </c>
    </row>
    <row r="50" spans="1:11" ht="14.4" customHeight="1" thickBot="1" x14ac:dyDescent="0.35">
      <c r="A50" s="464" t="s">
        <v>42</v>
      </c>
      <c r="B50" s="444">
        <v>569.83621007704903</v>
      </c>
      <c r="C50" s="444">
        <v>395.97500000000002</v>
      </c>
      <c r="D50" s="445">
        <v>-173.86121007704901</v>
      </c>
      <c r="E50" s="446">
        <v>0.69489266037700004</v>
      </c>
      <c r="F50" s="444">
        <v>400.31979615295302</v>
      </c>
      <c r="G50" s="445">
        <v>300.23984711471502</v>
      </c>
      <c r="H50" s="447">
        <v>27.073</v>
      </c>
      <c r="I50" s="444">
        <v>265.017</v>
      </c>
      <c r="J50" s="445">
        <v>-35.222847114714</v>
      </c>
      <c r="K50" s="448">
        <v>0.66201322679200003</v>
      </c>
    </row>
    <row r="51" spans="1:11" ht="14.4" customHeight="1" thickBot="1" x14ac:dyDescent="0.35">
      <c r="A51" s="465" t="s">
        <v>337</v>
      </c>
      <c r="B51" s="449">
        <v>569.83621007704903</v>
      </c>
      <c r="C51" s="449">
        <v>395.97500000000002</v>
      </c>
      <c r="D51" s="450">
        <v>-173.86121007704901</v>
      </c>
      <c r="E51" s="456">
        <v>0.69489266037700004</v>
      </c>
      <c r="F51" s="449">
        <v>400.31979615295302</v>
      </c>
      <c r="G51" s="450">
        <v>300.23984711471502</v>
      </c>
      <c r="H51" s="452">
        <v>27.073</v>
      </c>
      <c r="I51" s="449">
        <v>265.017</v>
      </c>
      <c r="J51" s="450">
        <v>-35.222847114714</v>
      </c>
      <c r="K51" s="457">
        <v>0.66201322679200003</v>
      </c>
    </row>
    <row r="52" spans="1:11" ht="14.4" customHeight="1" thickBot="1" x14ac:dyDescent="0.35">
      <c r="A52" s="466" t="s">
        <v>338</v>
      </c>
      <c r="B52" s="444">
        <v>290.821569438805</v>
      </c>
      <c r="C52" s="444">
        <v>125.008</v>
      </c>
      <c r="D52" s="445">
        <v>-165.81356943880499</v>
      </c>
      <c r="E52" s="446">
        <v>0.42984432083599999</v>
      </c>
      <c r="F52" s="444">
        <v>124.073716642102</v>
      </c>
      <c r="G52" s="445">
        <v>93.055287481576002</v>
      </c>
      <c r="H52" s="447">
        <v>8.51</v>
      </c>
      <c r="I52" s="444">
        <v>78.087999999999994</v>
      </c>
      <c r="J52" s="445">
        <v>-14.967287481575999</v>
      </c>
      <c r="K52" s="448">
        <v>0.62936778322800002</v>
      </c>
    </row>
    <row r="53" spans="1:11" ht="14.4" customHeight="1" thickBot="1" x14ac:dyDescent="0.35">
      <c r="A53" s="466" t="s">
        <v>339</v>
      </c>
      <c r="B53" s="444">
        <v>200.008595988997</v>
      </c>
      <c r="C53" s="444">
        <v>195.816</v>
      </c>
      <c r="D53" s="445">
        <v>-4.1925959889959996</v>
      </c>
      <c r="E53" s="446">
        <v>0.979037921004</v>
      </c>
      <c r="F53" s="444">
        <v>200.04435548869299</v>
      </c>
      <c r="G53" s="445">
        <v>150.03326661652</v>
      </c>
      <c r="H53" s="447">
        <v>15.712</v>
      </c>
      <c r="I53" s="444">
        <v>140.23599999999999</v>
      </c>
      <c r="J53" s="445">
        <v>-9.7972666165189999</v>
      </c>
      <c r="K53" s="448">
        <v>0.70102452857200004</v>
      </c>
    </row>
    <row r="54" spans="1:11" ht="14.4" customHeight="1" thickBot="1" x14ac:dyDescent="0.35">
      <c r="A54" s="466" t="s">
        <v>340</v>
      </c>
      <c r="B54" s="444">
        <v>79.006044649247002</v>
      </c>
      <c r="C54" s="444">
        <v>75.150999999999996</v>
      </c>
      <c r="D54" s="445">
        <v>-3.8550446492470001</v>
      </c>
      <c r="E54" s="446">
        <v>0.95120569993899995</v>
      </c>
      <c r="F54" s="444">
        <v>76.201724022156995</v>
      </c>
      <c r="G54" s="445">
        <v>57.151293016617998</v>
      </c>
      <c r="H54" s="447">
        <v>2.851</v>
      </c>
      <c r="I54" s="444">
        <v>46.692999999999998</v>
      </c>
      <c r="J54" s="445">
        <v>-10.458293016618001</v>
      </c>
      <c r="K54" s="448">
        <v>0.612755165308</v>
      </c>
    </row>
    <row r="55" spans="1:11" ht="14.4" customHeight="1" thickBot="1" x14ac:dyDescent="0.35">
      <c r="A55" s="467" t="s">
        <v>341</v>
      </c>
      <c r="B55" s="449">
        <v>416.23056077551502</v>
      </c>
      <c r="C55" s="449">
        <v>526.71069999999997</v>
      </c>
      <c r="D55" s="450">
        <v>110.480139224485</v>
      </c>
      <c r="E55" s="456">
        <v>1.2654301477009999</v>
      </c>
      <c r="F55" s="449">
        <v>467.55077009187102</v>
      </c>
      <c r="G55" s="450">
        <v>350.66307756890302</v>
      </c>
      <c r="H55" s="452">
        <v>46.917310000000001</v>
      </c>
      <c r="I55" s="449">
        <v>487.70154000000002</v>
      </c>
      <c r="J55" s="450">
        <v>137.038462431097</v>
      </c>
      <c r="K55" s="457">
        <v>1.043098570673</v>
      </c>
    </row>
    <row r="56" spans="1:11" ht="14.4" customHeight="1" thickBot="1" x14ac:dyDescent="0.35">
      <c r="A56" s="464" t="s">
        <v>45</v>
      </c>
      <c r="B56" s="444">
        <v>156.00937146975301</v>
      </c>
      <c r="C56" s="444">
        <v>24.63252</v>
      </c>
      <c r="D56" s="445">
        <v>-131.37685146975301</v>
      </c>
      <c r="E56" s="446">
        <v>0.157891284144</v>
      </c>
      <c r="F56" s="444">
        <v>36.838875787467003</v>
      </c>
      <c r="G56" s="445">
        <v>27.6291568406</v>
      </c>
      <c r="H56" s="447">
        <v>33.848260000000003</v>
      </c>
      <c r="I56" s="444">
        <v>148.30530999999999</v>
      </c>
      <c r="J56" s="445">
        <v>120.67615315939899</v>
      </c>
      <c r="K56" s="448">
        <v>4.0257827316880004</v>
      </c>
    </row>
    <row r="57" spans="1:11" ht="14.4" customHeight="1" thickBot="1" x14ac:dyDescent="0.35">
      <c r="A57" s="468" t="s">
        <v>342</v>
      </c>
      <c r="B57" s="444">
        <v>156.00937146975301</v>
      </c>
      <c r="C57" s="444">
        <v>24.63252</v>
      </c>
      <c r="D57" s="445">
        <v>-131.37685146975301</v>
      </c>
      <c r="E57" s="446">
        <v>0.157891284144</v>
      </c>
      <c r="F57" s="444">
        <v>36.838875787467003</v>
      </c>
      <c r="G57" s="445">
        <v>27.6291568406</v>
      </c>
      <c r="H57" s="447">
        <v>33.848260000000003</v>
      </c>
      <c r="I57" s="444">
        <v>148.30530999999999</v>
      </c>
      <c r="J57" s="445">
        <v>120.67615315939899</v>
      </c>
      <c r="K57" s="448">
        <v>4.0257827316880004</v>
      </c>
    </row>
    <row r="58" spans="1:11" ht="14.4" customHeight="1" thickBot="1" x14ac:dyDescent="0.35">
      <c r="A58" s="466" t="s">
        <v>343</v>
      </c>
      <c r="B58" s="444">
        <v>80.352302618492999</v>
      </c>
      <c r="C58" s="444">
        <v>6.6097999999999999</v>
      </c>
      <c r="D58" s="445">
        <v>-73.742502618493006</v>
      </c>
      <c r="E58" s="446">
        <v>8.2260243758999999E-2</v>
      </c>
      <c r="F58" s="444">
        <v>6.0951600582819996</v>
      </c>
      <c r="G58" s="445">
        <v>4.5713700437120002</v>
      </c>
      <c r="H58" s="447">
        <v>4.0289999999999999</v>
      </c>
      <c r="I58" s="444">
        <v>107.87712999999999</v>
      </c>
      <c r="J58" s="445">
        <v>103.305759956288</v>
      </c>
      <c r="K58" s="448">
        <v>17.698818237497001</v>
      </c>
    </row>
    <row r="59" spans="1:11" ht="14.4" customHeight="1" thickBot="1" x14ac:dyDescent="0.35">
      <c r="A59" s="466" t="s">
        <v>344</v>
      </c>
      <c r="B59" s="444">
        <v>19.661392065737999</v>
      </c>
      <c r="C59" s="444">
        <v>2.5051000000000001</v>
      </c>
      <c r="D59" s="445">
        <v>-17.156292065738</v>
      </c>
      <c r="E59" s="446">
        <v>0.127412138043</v>
      </c>
      <c r="F59" s="444">
        <v>3.2573686531120001</v>
      </c>
      <c r="G59" s="445">
        <v>2.4430264898340002</v>
      </c>
      <c r="H59" s="447">
        <v>0</v>
      </c>
      <c r="I59" s="444">
        <v>0.36780000000000002</v>
      </c>
      <c r="J59" s="445">
        <v>-2.0752264898339998</v>
      </c>
      <c r="K59" s="448">
        <v>0.11291322511100001</v>
      </c>
    </row>
    <row r="60" spans="1:11" ht="14.4" customHeight="1" thickBot="1" x14ac:dyDescent="0.35">
      <c r="A60" s="466" t="s">
        <v>345</v>
      </c>
      <c r="B60" s="444">
        <v>27.997742053928</v>
      </c>
      <c r="C60" s="444">
        <v>14.033189999999999</v>
      </c>
      <c r="D60" s="445">
        <v>-13.964552053927999</v>
      </c>
      <c r="E60" s="446">
        <v>0.50122577645599997</v>
      </c>
      <c r="F60" s="444">
        <v>25.999956104110002</v>
      </c>
      <c r="G60" s="445">
        <v>19.499967078082999</v>
      </c>
      <c r="H60" s="447">
        <v>29.685289999999998</v>
      </c>
      <c r="I60" s="444">
        <v>35.49268</v>
      </c>
      <c r="J60" s="445">
        <v>15.992712921916</v>
      </c>
      <c r="K60" s="448">
        <v>1.3651053816350001</v>
      </c>
    </row>
    <row r="61" spans="1:11" ht="14.4" customHeight="1" thickBot="1" x14ac:dyDescent="0.35">
      <c r="A61" s="466" t="s">
        <v>346</v>
      </c>
      <c r="B61" s="444">
        <v>27.997934731592999</v>
      </c>
      <c r="C61" s="444">
        <v>1.4844299999999999</v>
      </c>
      <c r="D61" s="445">
        <v>-26.513504731592999</v>
      </c>
      <c r="E61" s="446">
        <v>5.3019267821999998E-2</v>
      </c>
      <c r="F61" s="444">
        <v>1.486390971961</v>
      </c>
      <c r="G61" s="445">
        <v>1.11479322897</v>
      </c>
      <c r="H61" s="447">
        <v>0.13397000000000001</v>
      </c>
      <c r="I61" s="444">
        <v>4.5677000000000003</v>
      </c>
      <c r="J61" s="445">
        <v>3.4529067710289998</v>
      </c>
      <c r="K61" s="448">
        <v>3.0730138208339999</v>
      </c>
    </row>
    <row r="62" spans="1:11" ht="14.4" customHeight="1" thickBot="1" x14ac:dyDescent="0.35">
      <c r="A62" s="469" t="s">
        <v>46</v>
      </c>
      <c r="B62" s="449">
        <v>0</v>
      </c>
      <c r="C62" s="449">
        <v>73.311000000000007</v>
      </c>
      <c r="D62" s="450">
        <v>73.311000000000007</v>
      </c>
      <c r="E62" s="451" t="s">
        <v>290</v>
      </c>
      <c r="F62" s="449">
        <v>0</v>
      </c>
      <c r="G62" s="450">
        <v>0</v>
      </c>
      <c r="H62" s="452">
        <v>0</v>
      </c>
      <c r="I62" s="449">
        <v>63.38</v>
      </c>
      <c r="J62" s="450">
        <v>63.38</v>
      </c>
      <c r="K62" s="453" t="s">
        <v>290</v>
      </c>
    </row>
    <row r="63" spans="1:11" ht="14.4" customHeight="1" thickBot="1" x14ac:dyDescent="0.35">
      <c r="A63" s="465" t="s">
        <v>347</v>
      </c>
      <c r="B63" s="449">
        <v>0</v>
      </c>
      <c r="C63" s="449">
        <v>62.207999999999998</v>
      </c>
      <c r="D63" s="450">
        <v>62.207999999999998</v>
      </c>
      <c r="E63" s="451" t="s">
        <v>290</v>
      </c>
      <c r="F63" s="449">
        <v>0</v>
      </c>
      <c r="G63" s="450">
        <v>0</v>
      </c>
      <c r="H63" s="452">
        <v>0</v>
      </c>
      <c r="I63" s="449">
        <v>63.38</v>
      </c>
      <c r="J63" s="450">
        <v>63.38</v>
      </c>
      <c r="K63" s="453" t="s">
        <v>290</v>
      </c>
    </row>
    <row r="64" spans="1:11" ht="14.4" customHeight="1" thickBot="1" x14ac:dyDescent="0.35">
      <c r="A64" s="466" t="s">
        <v>348</v>
      </c>
      <c r="B64" s="444">
        <v>0</v>
      </c>
      <c r="C64" s="444">
        <v>55.008000000000003</v>
      </c>
      <c r="D64" s="445">
        <v>55.008000000000003</v>
      </c>
      <c r="E64" s="454" t="s">
        <v>290</v>
      </c>
      <c r="F64" s="444">
        <v>0</v>
      </c>
      <c r="G64" s="445">
        <v>0</v>
      </c>
      <c r="H64" s="447">
        <v>0</v>
      </c>
      <c r="I64" s="444">
        <v>57.783000000000001</v>
      </c>
      <c r="J64" s="445">
        <v>57.783000000000001</v>
      </c>
      <c r="K64" s="455" t="s">
        <v>290</v>
      </c>
    </row>
    <row r="65" spans="1:11" ht="14.4" customHeight="1" thickBot="1" x14ac:dyDescent="0.35">
      <c r="A65" s="466" t="s">
        <v>349</v>
      </c>
      <c r="B65" s="444">
        <v>0</v>
      </c>
      <c r="C65" s="444">
        <v>7.2</v>
      </c>
      <c r="D65" s="445">
        <v>7.2</v>
      </c>
      <c r="E65" s="454" t="s">
        <v>296</v>
      </c>
      <c r="F65" s="444">
        <v>0</v>
      </c>
      <c r="G65" s="445">
        <v>0</v>
      </c>
      <c r="H65" s="447">
        <v>0</v>
      </c>
      <c r="I65" s="444">
        <v>5.5970000000000004</v>
      </c>
      <c r="J65" s="445">
        <v>5.5970000000000004</v>
      </c>
      <c r="K65" s="455" t="s">
        <v>290</v>
      </c>
    </row>
    <row r="66" spans="1:11" ht="14.4" customHeight="1" thickBot="1" x14ac:dyDescent="0.35">
      <c r="A66" s="465" t="s">
        <v>350</v>
      </c>
      <c r="B66" s="449">
        <v>0</v>
      </c>
      <c r="C66" s="449">
        <v>11.103</v>
      </c>
      <c r="D66" s="450">
        <v>11.103</v>
      </c>
      <c r="E66" s="451" t="s">
        <v>296</v>
      </c>
      <c r="F66" s="449">
        <v>0</v>
      </c>
      <c r="G66" s="450">
        <v>0</v>
      </c>
      <c r="H66" s="452">
        <v>0</v>
      </c>
      <c r="I66" s="449">
        <v>0</v>
      </c>
      <c r="J66" s="450">
        <v>0</v>
      </c>
      <c r="K66" s="453" t="s">
        <v>290</v>
      </c>
    </row>
    <row r="67" spans="1:11" ht="14.4" customHeight="1" thickBot="1" x14ac:dyDescent="0.35">
      <c r="A67" s="466" t="s">
        <v>351</v>
      </c>
      <c r="B67" s="444">
        <v>0</v>
      </c>
      <c r="C67" s="444">
        <v>11.103</v>
      </c>
      <c r="D67" s="445">
        <v>11.103</v>
      </c>
      <c r="E67" s="454" t="s">
        <v>296</v>
      </c>
      <c r="F67" s="444">
        <v>0</v>
      </c>
      <c r="G67" s="445">
        <v>0</v>
      </c>
      <c r="H67" s="447">
        <v>0</v>
      </c>
      <c r="I67" s="444">
        <v>0</v>
      </c>
      <c r="J67" s="445">
        <v>0</v>
      </c>
      <c r="K67" s="455" t="s">
        <v>290</v>
      </c>
    </row>
    <row r="68" spans="1:11" ht="14.4" customHeight="1" thickBot="1" x14ac:dyDescent="0.35">
      <c r="A68" s="464" t="s">
        <v>47</v>
      </c>
      <c r="B68" s="444">
        <v>260.22118930576102</v>
      </c>
      <c r="C68" s="444">
        <v>428.76718</v>
      </c>
      <c r="D68" s="445">
        <v>168.54599069423901</v>
      </c>
      <c r="E68" s="446">
        <v>1.6477027913969999</v>
      </c>
      <c r="F68" s="444">
        <v>430.71189430440302</v>
      </c>
      <c r="G68" s="445">
        <v>323.03392072830297</v>
      </c>
      <c r="H68" s="447">
        <v>13.069050000000001</v>
      </c>
      <c r="I68" s="444">
        <v>276.01623000000001</v>
      </c>
      <c r="J68" s="445">
        <v>-47.017690728302</v>
      </c>
      <c r="K68" s="448">
        <v>0.64083725954600002</v>
      </c>
    </row>
    <row r="69" spans="1:11" ht="14.4" customHeight="1" thickBot="1" x14ac:dyDescent="0.35">
      <c r="A69" s="465" t="s">
        <v>352</v>
      </c>
      <c r="B69" s="449">
        <v>1.0900352692249999</v>
      </c>
      <c r="C69" s="449">
        <v>0.20699999999999999</v>
      </c>
      <c r="D69" s="450">
        <v>-0.88303526922499997</v>
      </c>
      <c r="E69" s="456">
        <v>0.18990211220100001</v>
      </c>
      <c r="F69" s="449">
        <v>8.2737648577E-2</v>
      </c>
      <c r="G69" s="450">
        <v>6.2053236432000003E-2</v>
      </c>
      <c r="H69" s="452">
        <v>0</v>
      </c>
      <c r="I69" s="449">
        <v>0.10299999999999999</v>
      </c>
      <c r="J69" s="450">
        <v>4.0946763567E-2</v>
      </c>
      <c r="K69" s="457">
        <v>1.244898806908</v>
      </c>
    </row>
    <row r="70" spans="1:11" ht="14.4" customHeight="1" thickBot="1" x14ac:dyDescent="0.35">
      <c r="A70" s="466" t="s">
        <v>353</v>
      </c>
      <c r="B70" s="444">
        <v>1.0900352692249999</v>
      </c>
      <c r="C70" s="444">
        <v>0.20699999999999999</v>
      </c>
      <c r="D70" s="445">
        <v>-0.88303526922499997</v>
      </c>
      <c r="E70" s="446">
        <v>0.18990211220100001</v>
      </c>
      <c r="F70" s="444">
        <v>8.2737648577E-2</v>
      </c>
      <c r="G70" s="445">
        <v>6.2053236432000003E-2</v>
      </c>
      <c r="H70" s="447">
        <v>0</v>
      </c>
      <c r="I70" s="444">
        <v>0.10299999999999999</v>
      </c>
      <c r="J70" s="445">
        <v>4.0946763567E-2</v>
      </c>
      <c r="K70" s="448">
        <v>1.244898806908</v>
      </c>
    </row>
    <row r="71" spans="1:11" ht="14.4" customHeight="1" thickBot="1" x14ac:dyDescent="0.35">
      <c r="A71" s="465" t="s">
        <v>354</v>
      </c>
      <c r="B71" s="449">
        <v>8.4977922290110008</v>
      </c>
      <c r="C71" s="449">
        <v>16.466239999999999</v>
      </c>
      <c r="D71" s="450">
        <v>7.9684477709879999</v>
      </c>
      <c r="E71" s="456">
        <v>1.937708001824</v>
      </c>
      <c r="F71" s="449">
        <v>15.744386076068</v>
      </c>
      <c r="G71" s="450">
        <v>11.808289557050999</v>
      </c>
      <c r="H71" s="452">
        <v>1.4148000000000001</v>
      </c>
      <c r="I71" s="449">
        <v>12.14606</v>
      </c>
      <c r="J71" s="450">
        <v>0.33777044294800002</v>
      </c>
      <c r="K71" s="457">
        <v>0.77145338924700002</v>
      </c>
    </row>
    <row r="72" spans="1:11" ht="14.4" customHeight="1" thickBot="1" x14ac:dyDescent="0.35">
      <c r="A72" s="466" t="s">
        <v>355</v>
      </c>
      <c r="B72" s="444">
        <v>5.4866140821710001</v>
      </c>
      <c r="C72" s="444">
        <v>3.3347000000000002</v>
      </c>
      <c r="D72" s="445">
        <v>-2.1519140821709999</v>
      </c>
      <c r="E72" s="446">
        <v>0.60778832811200001</v>
      </c>
      <c r="F72" s="444">
        <v>3.4113521736469998</v>
      </c>
      <c r="G72" s="445">
        <v>2.5585141302349999</v>
      </c>
      <c r="H72" s="447">
        <v>0.32779999999999998</v>
      </c>
      <c r="I72" s="444">
        <v>2.5764999999999998</v>
      </c>
      <c r="J72" s="445">
        <v>1.7985869764E-2</v>
      </c>
      <c r="K72" s="448">
        <v>0.75527235795299996</v>
      </c>
    </row>
    <row r="73" spans="1:11" ht="14.4" customHeight="1" thickBot="1" x14ac:dyDescent="0.35">
      <c r="A73" s="466" t="s">
        <v>356</v>
      </c>
      <c r="B73" s="444">
        <v>3.0111781468399998</v>
      </c>
      <c r="C73" s="444">
        <v>13.131539999999999</v>
      </c>
      <c r="D73" s="445">
        <v>10.120361853159</v>
      </c>
      <c r="E73" s="446">
        <v>4.3609309577969997</v>
      </c>
      <c r="F73" s="444">
        <v>12.33303390242</v>
      </c>
      <c r="G73" s="445">
        <v>9.2497754268150008</v>
      </c>
      <c r="H73" s="447">
        <v>1.087</v>
      </c>
      <c r="I73" s="444">
        <v>9.5695599999999992</v>
      </c>
      <c r="J73" s="445">
        <v>0.319784573184</v>
      </c>
      <c r="K73" s="448">
        <v>0.775929108418</v>
      </c>
    </row>
    <row r="74" spans="1:11" ht="14.4" customHeight="1" thickBot="1" x14ac:dyDescent="0.35">
      <c r="A74" s="465" t="s">
        <v>357</v>
      </c>
      <c r="B74" s="449">
        <v>22.993745562008002</v>
      </c>
      <c r="C74" s="449">
        <v>20.280080000000002</v>
      </c>
      <c r="D74" s="450">
        <v>-2.7136655620079999</v>
      </c>
      <c r="E74" s="456">
        <v>0.88198244802299997</v>
      </c>
      <c r="F74" s="449">
        <v>21.548007502813999</v>
      </c>
      <c r="G74" s="450">
        <v>16.161005627110001</v>
      </c>
      <c r="H74" s="452">
        <v>0</v>
      </c>
      <c r="I74" s="449">
        <v>15.39</v>
      </c>
      <c r="J74" s="450">
        <v>-0.77100562710999998</v>
      </c>
      <c r="K74" s="457">
        <v>0.71421916843</v>
      </c>
    </row>
    <row r="75" spans="1:11" ht="14.4" customHeight="1" thickBot="1" x14ac:dyDescent="0.35">
      <c r="A75" s="466" t="s">
        <v>358</v>
      </c>
      <c r="B75" s="444">
        <v>19.994809029540001</v>
      </c>
      <c r="C75" s="444">
        <v>19.98</v>
      </c>
      <c r="D75" s="445">
        <v>-1.4809029539999999E-2</v>
      </c>
      <c r="E75" s="446">
        <v>0.99925935628899998</v>
      </c>
      <c r="F75" s="444">
        <v>21.273314108478999</v>
      </c>
      <c r="G75" s="445">
        <v>15.954985581359001</v>
      </c>
      <c r="H75" s="447">
        <v>0</v>
      </c>
      <c r="I75" s="444">
        <v>15.39</v>
      </c>
      <c r="J75" s="445">
        <v>-0.56498558135900001</v>
      </c>
      <c r="K75" s="448">
        <v>0.72344158138699999</v>
      </c>
    </row>
    <row r="76" spans="1:11" ht="14.4" customHeight="1" thickBot="1" x14ac:dyDescent="0.35">
      <c r="A76" s="466" t="s">
        <v>359</v>
      </c>
      <c r="B76" s="444">
        <v>2.9989365324669999</v>
      </c>
      <c r="C76" s="444">
        <v>0.30008000000000001</v>
      </c>
      <c r="D76" s="445">
        <v>-2.698856532467</v>
      </c>
      <c r="E76" s="446">
        <v>0.100062137611</v>
      </c>
      <c r="F76" s="444">
        <v>0.27469339433399997</v>
      </c>
      <c r="G76" s="445">
        <v>0.20602004574999999</v>
      </c>
      <c r="H76" s="447">
        <v>0</v>
      </c>
      <c r="I76" s="444">
        <v>0</v>
      </c>
      <c r="J76" s="445">
        <v>-0.20602004574999999</v>
      </c>
      <c r="K76" s="448">
        <v>0</v>
      </c>
    </row>
    <row r="77" spans="1:11" ht="14.4" customHeight="1" thickBot="1" x14ac:dyDescent="0.35">
      <c r="A77" s="465" t="s">
        <v>360</v>
      </c>
      <c r="B77" s="449">
        <v>151.56480186949901</v>
      </c>
      <c r="C77" s="449">
        <v>322.18245000000002</v>
      </c>
      <c r="D77" s="450">
        <v>170.61764813050101</v>
      </c>
      <c r="E77" s="456">
        <v>2.1257075919070001</v>
      </c>
      <c r="F77" s="449">
        <v>325.47536506302998</v>
      </c>
      <c r="G77" s="450">
        <v>244.10652379727199</v>
      </c>
      <c r="H77" s="452">
        <v>2.5816699999999999</v>
      </c>
      <c r="I77" s="449">
        <v>187.11223000000001</v>
      </c>
      <c r="J77" s="450">
        <v>-56.994293797272</v>
      </c>
      <c r="K77" s="457">
        <v>0.57488907021799995</v>
      </c>
    </row>
    <row r="78" spans="1:11" ht="14.4" customHeight="1" thickBot="1" x14ac:dyDescent="0.35">
      <c r="A78" s="466" t="s">
        <v>361</v>
      </c>
      <c r="B78" s="444">
        <v>98.000099511138998</v>
      </c>
      <c r="C78" s="444">
        <v>273.34014000000002</v>
      </c>
      <c r="D78" s="445">
        <v>175.34004048886001</v>
      </c>
      <c r="E78" s="446">
        <v>2.7891822698489999</v>
      </c>
      <c r="F78" s="444">
        <v>276.30675760059199</v>
      </c>
      <c r="G78" s="445">
        <v>207.23006820044401</v>
      </c>
      <c r="H78" s="447">
        <v>1.13167</v>
      </c>
      <c r="I78" s="444">
        <v>150.90835000000001</v>
      </c>
      <c r="J78" s="445">
        <v>-56.321718200444003</v>
      </c>
      <c r="K78" s="448">
        <v>0.54616235705000005</v>
      </c>
    </row>
    <row r="79" spans="1:11" ht="14.4" customHeight="1" thickBot="1" x14ac:dyDescent="0.35">
      <c r="A79" s="466" t="s">
        <v>362</v>
      </c>
      <c r="B79" s="444">
        <v>53.564702358359</v>
      </c>
      <c r="C79" s="444">
        <v>48.842309999999998</v>
      </c>
      <c r="D79" s="445">
        <v>-4.7223923583590004</v>
      </c>
      <c r="E79" s="446">
        <v>0.911837606661</v>
      </c>
      <c r="F79" s="444">
        <v>49.168607462437002</v>
      </c>
      <c r="G79" s="445">
        <v>36.876455596828002</v>
      </c>
      <c r="H79" s="447">
        <v>1.45</v>
      </c>
      <c r="I79" s="444">
        <v>36.203879999999998</v>
      </c>
      <c r="J79" s="445">
        <v>-0.67257559682800006</v>
      </c>
      <c r="K79" s="448">
        <v>0.73632103629599999</v>
      </c>
    </row>
    <row r="80" spans="1:11" ht="14.4" customHeight="1" thickBot="1" x14ac:dyDescent="0.35">
      <c r="A80" s="465" t="s">
        <v>363</v>
      </c>
      <c r="B80" s="449">
        <v>76.074814376017002</v>
      </c>
      <c r="C80" s="449">
        <v>69.631410000000002</v>
      </c>
      <c r="D80" s="450">
        <v>-6.4434043760169999</v>
      </c>
      <c r="E80" s="456">
        <v>0.91530174041300005</v>
      </c>
      <c r="F80" s="449">
        <v>67.861398013913004</v>
      </c>
      <c r="G80" s="450">
        <v>50.896048510435001</v>
      </c>
      <c r="H80" s="452">
        <v>9.0725800000000003</v>
      </c>
      <c r="I80" s="449">
        <v>61.264940000000003</v>
      </c>
      <c r="J80" s="450">
        <v>10.368891489564</v>
      </c>
      <c r="K80" s="457">
        <v>0.90279513527599997</v>
      </c>
    </row>
    <row r="81" spans="1:11" ht="14.4" customHeight="1" thickBot="1" x14ac:dyDescent="0.35">
      <c r="A81" s="466" t="s">
        <v>364</v>
      </c>
      <c r="B81" s="444">
        <v>76.074814376017002</v>
      </c>
      <c r="C81" s="444">
        <v>65.915149999999997</v>
      </c>
      <c r="D81" s="445">
        <v>-10.159664376017</v>
      </c>
      <c r="E81" s="446">
        <v>0.86645167051200001</v>
      </c>
      <c r="F81" s="444">
        <v>65.167906593225993</v>
      </c>
      <c r="G81" s="445">
        <v>48.875929944919001</v>
      </c>
      <c r="H81" s="447">
        <v>9.0725800000000003</v>
      </c>
      <c r="I81" s="444">
        <v>60.386479999999999</v>
      </c>
      <c r="J81" s="445">
        <v>11.51055005508</v>
      </c>
      <c r="K81" s="448">
        <v>0.92662912094000005</v>
      </c>
    </row>
    <row r="82" spans="1:11" ht="14.4" customHeight="1" thickBot="1" x14ac:dyDescent="0.35">
      <c r="A82" s="466" t="s">
        <v>365</v>
      </c>
      <c r="B82" s="444">
        <v>0</v>
      </c>
      <c r="C82" s="444">
        <v>0</v>
      </c>
      <c r="D82" s="445">
        <v>0</v>
      </c>
      <c r="E82" s="454" t="s">
        <v>290</v>
      </c>
      <c r="F82" s="444">
        <v>2.0007288334809998</v>
      </c>
      <c r="G82" s="445">
        <v>1.5005466251099999</v>
      </c>
      <c r="H82" s="447">
        <v>0</v>
      </c>
      <c r="I82" s="444">
        <v>0</v>
      </c>
      <c r="J82" s="445">
        <v>-1.5005466251099999</v>
      </c>
      <c r="K82" s="448">
        <v>0</v>
      </c>
    </row>
    <row r="83" spans="1:11" ht="14.4" customHeight="1" thickBot="1" x14ac:dyDescent="0.35">
      <c r="A83" s="466" t="s">
        <v>366</v>
      </c>
      <c r="B83" s="444">
        <v>0</v>
      </c>
      <c r="C83" s="444">
        <v>0.73326000000000002</v>
      </c>
      <c r="D83" s="445">
        <v>0.73326000000000002</v>
      </c>
      <c r="E83" s="454" t="s">
        <v>296</v>
      </c>
      <c r="F83" s="444">
        <v>0.69276258720499995</v>
      </c>
      <c r="G83" s="445">
        <v>0.51957194040400001</v>
      </c>
      <c r="H83" s="447">
        <v>0</v>
      </c>
      <c r="I83" s="444">
        <v>0.19359999999999999</v>
      </c>
      <c r="J83" s="445">
        <v>-0.32597194040400002</v>
      </c>
      <c r="K83" s="448">
        <v>0.27946081900899999</v>
      </c>
    </row>
    <row r="84" spans="1:11" ht="14.4" customHeight="1" thickBot="1" x14ac:dyDescent="0.35">
      <c r="A84" s="466" t="s">
        <v>367</v>
      </c>
      <c r="B84" s="444">
        <v>0</v>
      </c>
      <c r="C84" s="444">
        <v>2.9830000000000001</v>
      </c>
      <c r="D84" s="445">
        <v>2.9830000000000001</v>
      </c>
      <c r="E84" s="454" t="s">
        <v>296</v>
      </c>
      <c r="F84" s="444">
        <v>0</v>
      </c>
      <c r="G84" s="445">
        <v>0</v>
      </c>
      <c r="H84" s="447">
        <v>0</v>
      </c>
      <c r="I84" s="444">
        <v>0.68486000000000002</v>
      </c>
      <c r="J84" s="445">
        <v>0.68486000000000002</v>
      </c>
      <c r="K84" s="455" t="s">
        <v>296</v>
      </c>
    </row>
    <row r="85" spans="1:11" ht="14.4" customHeight="1" thickBot="1" x14ac:dyDescent="0.35">
      <c r="A85" s="463" t="s">
        <v>48</v>
      </c>
      <c r="B85" s="444">
        <v>11114.997019341899</v>
      </c>
      <c r="C85" s="444">
        <v>11075.130090000001</v>
      </c>
      <c r="D85" s="445">
        <v>-39.866929341937002</v>
      </c>
      <c r="E85" s="446">
        <v>0.99641323076599997</v>
      </c>
      <c r="F85" s="444">
        <v>10074.049832651401</v>
      </c>
      <c r="G85" s="445">
        <v>7555.5373744885201</v>
      </c>
      <c r="H85" s="447">
        <v>775.48990000000003</v>
      </c>
      <c r="I85" s="444">
        <v>7736.6389399999998</v>
      </c>
      <c r="J85" s="445">
        <v>181.10156551148501</v>
      </c>
      <c r="K85" s="448">
        <v>0.76797703689300001</v>
      </c>
    </row>
    <row r="86" spans="1:11" ht="14.4" customHeight="1" thickBot="1" x14ac:dyDescent="0.35">
      <c r="A86" s="469" t="s">
        <v>368</v>
      </c>
      <c r="B86" s="449">
        <v>8255.9999999995507</v>
      </c>
      <c r="C86" s="449">
        <v>8257.1039999999994</v>
      </c>
      <c r="D86" s="450">
        <v>1.1040000004570001</v>
      </c>
      <c r="E86" s="456">
        <v>1.0001337209300001</v>
      </c>
      <c r="F86" s="449">
        <v>7468.9999999998699</v>
      </c>
      <c r="G86" s="450">
        <v>5601.7499999999</v>
      </c>
      <c r="H86" s="452">
        <v>574.43600000000004</v>
      </c>
      <c r="I86" s="449">
        <v>5732.4170000000004</v>
      </c>
      <c r="J86" s="450">
        <v>130.667000000103</v>
      </c>
      <c r="K86" s="457">
        <v>0.76749457758700002</v>
      </c>
    </row>
    <row r="87" spans="1:11" ht="14.4" customHeight="1" thickBot="1" x14ac:dyDescent="0.35">
      <c r="A87" s="465" t="s">
        <v>369</v>
      </c>
      <c r="B87" s="449">
        <v>8165.9999999995498</v>
      </c>
      <c r="C87" s="449">
        <v>8198.4249999999993</v>
      </c>
      <c r="D87" s="450">
        <v>32.425000000452997</v>
      </c>
      <c r="E87" s="456">
        <v>1.0039707323039999</v>
      </c>
      <c r="F87" s="449">
        <v>7442.9999999998699</v>
      </c>
      <c r="G87" s="450">
        <v>5582.2499999999</v>
      </c>
      <c r="H87" s="452">
        <v>574.28599999999994</v>
      </c>
      <c r="I87" s="449">
        <v>5724.4409999999998</v>
      </c>
      <c r="J87" s="450">
        <v>142.191000000104</v>
      </c>
      <c r="K87" s="457">
        <v>0.76910399032599996</v>
      </c>
    </row>
    <row r="88" spans="1:11" ht="14.4" customHeight="1" thickBot="1" x14ac:dyDescent="0.35">
      <c r="A88" s="466" t="s">
        <v>370</v>
      </c>
      <c r="B88" s="444">
        <v>8165.9999999995498</v>
      </c>
      <c r="C88" s="444">
        <v>8198.4249999999993</v>
      </c>
      <c r="D88" s="445">
        <v>32.425000000452997</v>
      </c>
      <c r="E88" s="446">
        <v>1.0039707323039999</v>
      </c>
      <c r="F88" s="444">
        <v>7442.9999999998699</v>
      </c>
      <c r="G88" s="445">
        <v>5582.2499999999</v>
      </c>
      <c r="H88" s="447">
        <v>574.28599999999994</v>
      </c>
      <c r="I88" s="444">
        <v>5724.4409999999998</v>
      </c>
      <c r="J88" s="445">
        <v>142.191000000104</v>
      </c>
      <c r="K88" s="448">
        <v>0.76910399032599996</v>
      </c>
    </row>
    <row r="89" spans="1:11" ht="14.4" customHeight="1" thickBot="1" x14ac:dyDescent="0.35">
      <c r="A89" s="465" t="s">
        <v>371</v>
      </c>
      <c r="B89" s="449">
        <v>0</v>
      </c>
      <c r="C89" s="449">
        <v>2.8519999999999999</v>
      </c>
      <c r="D89" s="450">
        <v>2.8519999999999999</v>
      </c>
      <c r="E89" s="451" t="s">
        <v>290</v>
      </c>
      <c r="F89" s="449">
        <v>0</v>
      </c>
      <c r="G89" s="450">
        <v>0</v>
      </c>
      <c r="H89" s="452">
        <v>0.15</v>
      </c>
      <c r="I89" s="449">
        <v>1.669</v>
      </c>
      <c r="J89" s="450">
        <v>1.669</v>
      </c>
      <c r="K89" s="453" t="s">
        <v>290</v>
      </c>
    </row>
    <row r="90" spans="1:11" ht="14.4" customHeight="1" thickBot="1" x14ac:dyDescent="0.35">
      <c r="A90" s="466" t="s">
        <v>372</v>
      </c>
      <c r="B90" s="444">
        <v>0</v>
      </c>
      <c r="C90" s="444">
        <v>2.8519999999999999</v>
      </c>
      <c r="D90" s="445">
        <v>2.8519999999999999</v>
      </c>
      <c r="E90" s="454" t="s">
        <v>290</v>
      </c>
      <c r="F90" s="444">
        <v>0</v>
      </c>
      <c r="G90" s="445">
        <v>0</v>
      </c>
      <c r="H90" s="447">
        <v>0.15</v>
      </c>
      <c r="I90" s="444">
        <v>1.669</v>
      </c>
      <c r="J90" s="445">
        <v>1.669</v>
      </c>
      <c r="K90" s="455" t="s">
        <v>290</v>
      </c>
    </row>
    <row r="91" spans="1:11" ht="14.4" customHeight="1" thickBot="1" x14ac:dyDescent="0.35">
      <c r="A91" s="465" t="s">
        <v>373</v>
      </c>
      <c r="B91" s="449">
        <v>89.999999999994998</v>
      </c>
      <c r="C91" s="449">
        <v>48.8</v>
      </c>
      <c r="D91" s="450">
        <v>-41.199999999995001</v>
      </c>
      <c r="E91" s="456">
        <v>0.54222222222200001</v>
      </c>
      <c r="F91" s="449">
        <v>0</v>
      </c>
      <c r="G91" s="450">
        <v>0</v>
      </c>
      <c r="H91" s="452">
        <v>0</v>
      </c>
      <c r="I91" s="449">
        <v>0</v>
      </c>
      <c r="J91" s="450">
        <v>0</v>
      </c>
      <c r="K91" s="453" t="s">
        <v>290</v>
      </c>
    </row>
    <row r="92" spans="1:11" ht="14.4" customHeight="1" thickBot="1" x14ac:dyDescent="0.35">
      <c r="A92" s="466" t="s">
        <v>374</v>
      </c>
      <c r="B92" s="444">
        <v>89.999999999994998</v>
      </c>
      <c r="C92" s="444">
        <v>48.8</v>
      </c>
      <c r="D92" s="445">
        <v>-41.199999999995001</v>
      </c>
      <c r="E92" s="446">
        <v>0.54222222222200001</v>
      </c>
      <c r="F92" s="444">
        <v>0</v>
      </c>
      <c r="G92" s="445">
        <v>0</v>
      </c>
      <c r="H92" s="447">
        <v>0</v>
      </c>
      <c r="I92" s="444">
        <v>0</v>
      </c>
      <c r="J92" s="445">
        <v>0</v>
      </c>
      <c r="K92" s="455" t="s">
        <v>290</v>
      </c>
    </row>
    <row r="93" spans="1:11" ht="14.4" customHeight="1" thickBot="1" x14ac:dyDescent="0.35">
      <c r="A93" s="465" t="s">
        <v>375</v>
      </c>
      <c r="B93" s="449">
        <v>0</v>
      </c>
      <c r="C93" s="449">
        <v>7.0270000000000001</v>
      </c>
      <c r="D93" s="450">
        <v>7.0270000000000001</v>
      </c>
      <c r="E93" s="451" t="s">
        <v>290</v>
      </c>
      <c r="F93" s="449">
        <v>25.999999999999002</v>
      </c>
      <c r="G93" s="450">
        <v>19.499999999999002</v>
      </c>
      <c r="H93" s="452">
        <v>0</v>
      </c>
      <c r="I93" s="449">
        <v>6.3070000000000004</v>
      </c>
      <c r="J93" s="450">
        <v>-13.192999999999</v>
      </c>
      <c r="K93" s="457">
        <v>0.24257692307600001</v>
      </c>
    </row>
    <row r="94" spans="1:11" ht="14.4" customHeight="1" thickBot="1" x14ac:dyDescent="0.35">
      <c r="A94" s="466" t="s">
        <v>376</v>
      </c>
      <c r="B94" s="444">
        <v>0</v>
      </c>
      <c r="C94" s="444">
        <v>7.0270000000000001</v>
      </c>
      <c r="D94" s="445">
        <v>7.0270000000000001</v>
      </c>
      <c r="E94" s="454" t="s">
        <v>290</v>
      </c>
      <c r="F94" s="444">
        <v>25.999999999999002</v>
      </c>
      <c r="G94" s="445">
        <v>19.499999999999002</v>
      </c>
      <c r="H94" s="447">
        <v>0</v>
      </c>
      <c r="I94" s="444">
        <v>6.3070000000000004</v>
      </c>
      <c r="J94" s="445">
        <v>-13.192999999999</v>
      </c>
      <c r="K94" s="448">
        <v>0.24257692307600001</v>
      </c>
    </row>
    <row r="95" spans="1:11" ht="14.4" customHeight="1" thickBot="1" x14ac:dyDescent="0.35">
      <c r="A95" s="464" t="s">
        <v>377</v>
      </c>
      <c r="B95" s="444">
        <v>2776.9970193424001</v>
      </c>
      <c r="C95" s="444">
        <v>2735.9706299999998</v>
      </c>
      <c r="D95" s="445">
        <v>-41.026389342397998</v>
      </c>
      <c r="E95" s="446">
        <v>0.98522634736100001</v>
      </c>
      <c r="F95" s="444">
        <v>2531.0498326514899</v>
      </c>
      <c r="G95" s="445">
        <v>1898.2873744886199</v>
      </c>
      <c r="H95" s="447">
        <v>195.31</v>
      </c>
      <c r="I95" s="444">
        <v>1946.88213</v>
      </c>
      <c r="J95" s="445">
        <v>48.594755511380001</v>
      </c>
      <c r="K95" s="448">
        <v>0.76919944636500004</v>
      </c>
    </row>
    <row r="96" spans="1:11" ht="14.4" customHeight="1" thickBot="1" x14ac:dyDescent="0.35">
      <c r="A96" s="465" t="s">
        <v>378</v>
      </c>
      <c r="B96" s="449">
        <v>734.99999434276594</v>
      </c>
      <c r="C96" s="449">
        <v>742.22132999999997</v>
      </c>
      <c r="D96" s="450">
        <v>7.2213356572340004</v>
      </c>
      <c r="E96" s="456">
        <v>1.009824946548</v>
      </c>
      <c r="F96" s="449">
        <v>670.04983265153305</v>
      </c>
      <c r="G96" s="450">
        <v>502.53737448864899</v>
      </c>
      <c r="H96" s="452">
        <v>51.701000000000001</v>
      </c>
      <c r="I96" s="449">
        <v>515.35463000000004</v>
      </c>
      <c r="J96" s="450">
        <v>12.81725551135</v>
      </c>
      <c r="K96" s="457">
        <v>0.76912880936100003</v>
      </c>
    </row>
    <row r="97" spans="1:11" ht="14.4" customHeight="1" thickBot="1" x14ac:dyDescent="0.35">
      <c r="A97" s="466" t="s">
        <v>379</v>
      </c>
      <c r="B97" s="444">
        <v>734.99999434276594</v>
      </c>
      <c r="C97" s="444">
        <v>742.22132999999997</v>
      </c>
      <c r="D97" s="445">
        <v>7.2213356572340004</v>
      </c>
      <c r="E97" s="446">
        <v>1.009824946548</v>
      </c>
      <c r="F97" s="444">
        <v>670.04983265153305</v>
      </c>
      <c r="G97" s="445">
        <v>502.53737448864899</v>
      </c>
      <c r="H97" s="447">
        <v>51.701000000000001</v>
      </c>
      <c r="I97" s="444">
        <v>515.35463000000004</v>
      </c>
      <c r="J97" s="445">
        <v>12.81725551135</v>
      </c>
      <c r="K97" s="448">
        <v>0.76912880936100003</v>
      </c>
    </row>
    <row r="98" spans="1:11" ht="14.4" customHeight="1" thickBot="1" x14ac:dyDescent="0.35">
      <c r="A98" s="465" t="s">
        <v>380</v>
      </c>
      <c r="B98" s="449">
        <v>2041.99702499963</v>
      </c>
      <c r="C98" s="449">
        <v>1993.7492999999999</v>
      </c>
      <c r="D98" s="450">
        <v>-48.247724999631998</v>
      </c>
      <c r="E98" s="456">
        <v>0.97637228438099999</v>
      </c>
      <c r="F98" s="449">
        <v>1860.99999999996</v>
      </c>
      <c r="G98" s="450">
        <v>1395.74999999997</v>
      </c>
      <c r="H98" s="452">
        <v>143.60900000000001</v>
      </c>
      <c r="I98" s="449">
        <v>1431.5274999999999</v>
      </c>
      <c r="J98" s="450">
        <v>35.777500000029001</v>
      </c>
      <c r="K98" s="457">
        <v>0.76922487909699999</v>
      </c>
    </row>
    <row r="99" spans="1:11" ht="14.4" customHeight="1" thickBot="1" x14ac:dyDescent="0.35">
      <c r="A99" s="466" t="s">
        <v>381</v>
      </c>
      <c r="B99" s="444">
        <v>2041.99702499963</v>
      </c>
      <c r="C99" s="444">
        <v>1993.7492999999999</v>
      </c>
      <c r="D99" s="445">
        <v>-48.247724999631998</v>
      </c>
      <c r="E99" s="446">
        <v>0.97637228438099999</v>
      </c>
      <c r="F99" s="444">
        <v>1860.99999999996</v>
      </c>
      <c r="G99" s="445">
        <v>1395.74999999997</v>
      </c>
      <c r="H99" s="447">
        <v>143.60900000000001</v>
      </c>
      <c r="I99" s="444">
        <v>1431.5274999999999</v>
      </c>
      <c r="J99" s="445">
        <v>35.777500000029001</v>
      </c>
      <c r="K99" s="448">
        <v>0.76922487909699999</v>
      </c>
    </row>
    <row r="100" spans="1:11" ht="14.4" customHeight="1" thickBot="1" x14ac:dyDescent="0.35">
      <c r="A100" s="464" t="s">
        <v>382</v>
      </c>
      <c r="B100" s="444">
        <v>81.999999999994998</v>
      </c>
      <c r="C100" s="444">
        <v>82.055459999999997</v>
      </c>
      <c r="D100" s="445">
        <v>5.5460000003999997E-2</v>
      </c>
      <c r="E100" s="446">
        <v>1.000676341463</v>
      </c>
      <c r="F100" s="444">
        <v>73.999999999997996</v>
      </c>
      <c r="G100" s="445">
        <v>55.499999999998003</v>
      </c>
      <c r="H100" s="447">
        <v>5.7439</v>
      </c>
      <c r="I100" s="444">
        <v>57.33981</v>
      </c>
      <c r="J100" s="445">
        <v>1.839810000001</v>
      </c>
      <c r="K100" s="448">
        <v>0.77486229729699996</v>
      </c>
    </row>
    <row r="101" spans="1:11" ht="14.4" customHeight="1" thickBot="1" x14ac:dyDescent="0.35">
      <c r="A101" s="465" t="s">
        <v>383</v>
      </c>
      <c r="B101" s="449">
        <v>81.999999999994998</v>
      </c>
      <c r="C101" s="449">
        <v>82.055459999999997</v>
      </c>
      <c r="D101" s="450">
        <v>5.5460000003999997E-2</v>
      </c>
      <c r="E101" s="456">
        <v>1.000676341463</v>
      </c>
      <c r="F101" s="449">
        <v>73.999999999997996</v>
      </c>
      <c r="G101" s="450">
        <v>55.499999999998003</v>
      </c>
      <c r="H101" s="452">
        <v>5.7439</v>
      </c>
      <c r="I101" s="449">
        <v>57.33981</v>
      </c>
      <c r="J101" s="450">
        <v>1.839810000001</v>
      </c>
      <c r="K101" s="457">
        <v>0.77486229729699996</v>
      </c>
    </row>
    <row r="102" spans="1:11" ht="14.4" customHeight="1" thickBot="1" x14ac:dyDescent="0.35">
      <c r="A102" s="466" t="s">
        <v>384</v>
      </c>
      <c r="B102" s="444">
        <v>81.999999999994998</v>
      </c>
      <c r="C102" s="444">
        <v>82.055459999999997</v>
      </c>
      <c r="D102" s="445">
        <v>5.5460000003999997E-2</v>
      </c>
      <c r="E102" s="446">
        <v>1.000676341463</v>
      </c>
      <c r="F102" s="444">
        <v>73.999999999997996</v>
      </c>
      <c r="G102" s="445">
        <v>55.499999999998003</v>
      </c>
      <c r="H102" s="447">
        <v>5.7439</v>
      </c>
      <c r="I102" s="444">
        <v>57.33981</v>
      </c>
      <c r="J102" s="445">
        <v>1.839810000001</v>
      </c>
      <c r="K102" s="448">
        <v>0.77486229729699996</v>
      </c>
    </row>
    <row r="103" spans="1:11" ht="14.4" customHeight="1" thickBot="1" x14ac:dyDescent="0.35">
      <c r="A103" s="463" t="s">
        <v>385</v>
      </c>
      <c r="B103" s="444">
        <v>0</v>
      </c>
      <c r="C103" s="444">
        <v>68.590400000000002</v>
      </c>
      <c r="D103" s="445">
        <v>68.590400000000002</v>
      </c>
      <c r="E103" s="454" t="s">
        <v>290</v>
      </c>
      <c r="F103" s="444">
        <v>0</v>
      </c>
      <c r="G103" s="445">
        <v>0</v>
      </c>
      <c r="H103" s="447">
        <v>0.36975000000000002</v>
      </c>
      <c r="I103" s="444">
        <v>68.083330000000004</v>
      </c>
      <c r="J103" s="445">
        <v>68.083330000000004</v>
      </c>
      <c r="K103" s="455" t="s">
        <v>290</v>
      </c>
    </row>
    <row r="104" spans="1:11" ht="14.4" customHeight="1" thickBot="1" x14ac:dyDescent="0.35">
      <c r="A104" s="464" t="s">
        <v>386</v>
      </c>
      <c r="B104" s="444">
        <v>0</v>
      </c>
      <c r="C104" s="444">
        <v>11.887</v>
      </c>
      <c r="D104" s="445">
        <v>11.887</v>
      </c>
      <c r="E104" s="454" t="s">
        <v>296</v>
      </c>
      <c r="F104" s="444">
        <v>0</v>
      </c>
      <c r="G104" s="445">
        <v>0</v>
      </c>
      <c r="H104" s="447">
        <v>0</v>
      </c>
      <c r="I104" s="444">
        <v>3.3740000000000001</v>
      </c>
      <c r="J104" s="445">
        <v>3.3740000000000001</v>
      </c>
      <c r="K104" s="455" t="s">
        <v>290</v>
      </c>
    </row>
    <row r="105" spans="1:11" ht="14.4" customHeight="1" thickBot="1" x14ac:dyDescent="0.35">
      <c r="A105" s="465" t="s">
        <v>387</v>
      </c>
      <c r="B105" s="449">
        <v>0</v>
      </c>
      <c r="C105" s="449">
        <v>11.887</v>
      </c>
      <c r="D105" s="450">
        <v>11.887</v>
      </c>
      <c r="E105" s="451" t="s">
        <v>296</v>
      </c>
      <c r="F105" s="449">
        <v>0</v>
      </c>
      <c r="G105" s="450">
        <v>0</v>
      </c>
      <c r="H105" s="452">
        <v>0</v>
      </c>
      <c r="I105" s="449">
        <v>3.3740000000000001</v>
      </c>
      <c r="J105" s="450">
        <v>3.3740000000000001</v>
      </c>
      <c r="K105" s="453" t="s">
        <v>290</v>
      </c>
    </row>
    <row r="106" spans="1:11" ht="14.4" customHeight="1" thickBot="1" x14ac:dyDescent="0.35">
      <c r="A106" s="466" t="s">
        <v>388</v>
      </c>
      <c r="B106" s="444">
        <v>0</v>
      </c>
      <c r="C106" s="444">
        <v>11.887</v>
      </c>
      <c r="D106" s="445">
        <v>11.887</v>
      </c>
      <c r="E106" s="454" t="s">
        <v>296</v>
      </c>
      <c r="F106" s="444">
        <v>0</v>
      </c>
      <c r="G106" s="445">
        <v>0</v>
      </c>
      <c r="H106" s="447">
        <v>0</v>
      </c>
      <c r="I106" s="444">
        <v>3.3740000000000001</v>
      </c>
      <c r="J106" s="445">
        <v>3.3740000000000001</v>
      </c>
      <c r="K106" s="455" t="s">
        <v>290</v>
      </c>
    </row>
    <row r="107" spans="1:11" ht="14.4" customHeight="1" thickBot="1" x14ac:dyDescent="0.35">
      <c r="A107" s="464" t="s">
        <v>389</v>
      </c>
      <c r="B107" s="444">
        <v>0</v>
      </c>
      <c r="C107" s="444">
        <v>56.703400000000002</v>
      </c>
      <c r="D107" s="445">
        <v>56.703400000000002</v>
      </c>
      <c r="E107" s="454" t="s">
        <v>290</v>
      </c>
      <c r="F107" s="444">
        <v>0</v>
      </c>
      <c r="G107" s="445">
        <v>0</v>
      </c>
      <c r="H107" s="447">
        <v>0.36975000000000002</v>
      </c>
      <c r="I107" s="444">
        <v>64.709329999999994</v>
      </c>
      <c r="J107" s="445">
        <v>64.709329999999994</v>
      </c>
      <c r="K107" s="455" t="s">
        <v>290</v>
      </c>
    </row>
    <row r="108" spans="1:11" ht="14.4" customHeight="1" thickBot="1" x14ac:dyDescent="0.35">
      <c r="A108" s="465" t="s">
        <v>390</v>
      </c>
      <c r="B108" s="449">
        <v>0</v>
      </c>
      <c r="C108" s="449">
        <v>44.553400000000003</v>
      </c>
      <c r="D108" s="450">
        <v>44.553400000000003</v>
      </c>
      <c r="E108" s="451" t="s">
        <v>290</v>
      </c>
      <c r="F108" s="449">
        <v>0</v>
      </c>
      <c r="G108" s="450">
        <v>0</v>
      </c>
      <c r="H108" s="452">
        <v>0.36975000000000002</v>
      </c>
      <c r="I108" s="449">
        <v>59.011000000000003</v>
      </c>
      <c r="J108" s="450">
        <v>59.011000000000003</v>
      </c>
      <c r="K108" s="453" t="s">
        <v>290</v>
      </c>
    </row>
    <row r="109" spans="1:11" ht="14.4" customHeight="1" thickBot="1" x14ac:dyDescent="0.35">
      <c r="A109" s="466" t="s">
        <v>391</v>
      </c>
      <c r="B109" s="444">
        <v>0</v>
      </c>
      <c r="C109" s="444">
        <v>1.7034</v>
      </c>
      <c r="D109" s="445">
        <v>1.7034</v>
      </c>
      <c r="E109" s="454" t="s">
        <v>290</v>
      </c>
      <c r="F109" s="444">
        <v>0</v>
      </c>
      <c r="G109" s="445">
        <v>0</v>
      </c>
      <c r="H109" s="447">
        <v>0.36975000000000002</v>
      </c>
      <c r="I109" s="444">
        <v>2.2610000000000001</v>
      </c>
      <c r="J109" s="445">
        <v>2.2610000000000001</v>
      </c>
      <c r="K109" s="455" t="s">
        <v>290</v>
      </c>
    </row>
    <row r="110" spans="1:11" ht="14.4" customHeight="1" thickBot="1" x14ac:dyDescent="0.35">
      <c r="A110" s="466" t="s">
        <v>392</v>
      </c>
      <c r="B110" s="444">
        <v>0</v>
      </c>
      <c r="C110" s="444">
        <v>39.25</v>
      </c>
      <c r="D110" s="445">
        <v>39.25</v>
      </c>
      <c r="E110" s="454" t="s">
        <v>296</v>
      </c>
      <c r="F110" s="444">
        <v>0</v>
      </c>
      <c r="G110" s="445">
        <v>0</v>
      </c>
      <c r="H110" s="447">
        <v>0</v>
      </c>
      <c r="I110" s="444">
        <v>46.15</v>
      </c>
      <c r="J110" s="445">
        <v>46.15</v>
      </c>
      <c r="K110" s="455" t="s">
        <v>290</v>
      </c>
    </row>
    <row r="111" spans="1:11" ht="14.4" customHeight="1" thickBot="1" x14ac:dyDescent="0.35">
      <c r="A111" s="466" t="s">
        <v>393</v>
      </c>
      <c r="B111" s="444">
        <v>0</v>
      </c>
      <c r="C111" s="444">
        <v>3.6</v>
      </c>
      <c r="D111" s="445">
        <v>3.6</v>
      </c>
      <c r="E111" s="454" t="s">
        <v>290</v>
      </c>
      <c r="F111" s="444">
        <v>0</v>
      </c>
      <c r="G111" s="445">
        <v>0</v>
      </c>
      <c r="H111" s="447">
        <v>0</v>
      </c>
      <c r="I111" s="444">
        <v>10.6</v>
      </c>
      <c r="J111" s="445">
        <v>10.6</v>
      </c>
      <c r="K111" s="455" t="s">
        <v>290</v>
      </c>
    </row>
    <row r="112" spans="1:11" ht="14.4" customHeight="1" thickBot="1" x14ac:dyDescent="0.35">
      <c r="A112" s="465" t="s">
        <v>394</v>
      </c>
      <c r="B112" s="449">
        <v>0</v>
      </c>
      <c r="C112" s="449">
        <v>0</v>
      </c>
      <c r="D112" s="450">
        <v>0</v>
      </c>
      <c r="E112" s="456">
        <v>1</v>
      </c>
      <c r="F112" s="449">
        <v>0</v>
      </c>
      <c r="G112" s="450">
        <v>0</v>
      </c>
      <c r="H112" s="452">
        <v>0</v>
      </c>
      <c r="I112" s="449">
        <v>-1.13167</v>
      </c>
      <c r="J112" s="450">
        <v>-1.13167</v>
      </c>
      <c r="K112" s="453" t="s">
        <v>296</v>
      </c>
    </row>
    <row r="113" spans="1:11" ht="14.4" customHeight="1" thickBot="1" x14ac:dyDescent="0.35">
      <c r="A113" s="466" t="s">
        <v>395</v>
      </c>
      <c r="B113" s="444">
        <v>0</v>
      </c>
      <c r="C113" s="444">
        <v>0</v>
      </c>
      <c r="D113" s="445">
        <v>0</v>
      </c>
      <c r="E113" s="446">
        <v>1</v>
      </c>
      <c r="F113" s="444">
        <v>0</v>
      </c>
      <c r="G113" s="445">
        <v>0</v>
      </c>
      <c r="H113" s="447">
        <v>0</v>
      </c>
      <c r="I113" s="444">
        <v>-1.13167</v>
      </c>
      <c r="J113" s="445">
        <v>-1.13167</v>
      </c>
      <c r="K113" s="455" t="s">
        <v>296</v>
      </c>
    </row>
    <row r="114" spans="1:11" ht="14.4" customHeight="1" thickBot="1" x14ac:dyDescent="0.35">
      <c r="A114" s="468" t="s">
        <v>396</v>
      </c>
      <c r="B114" s="444">
        <v>0</v>
      </c>
      <c r="C114" s="444">
        <v>10.95</v>
      </c>
      <c r="D114" s="445">
        <v>10.95</v>
      </c>
      <c r="E114" s="454" t="s">
        <v>290</v>
      </c>
      <c r="F114" s="444">
        <v>0</v>
      </c>
      <c r="G114" s="445">
        <v>0</v>
      </c>
      <c r="H114" s="447">
        <v>0</v>
      </c>
      <c r="I114" s="444">
        <v>6.7</v>
      </c>
      <c r="J114" s="445">
        <v>6.7</v>
      </c>
      <c r="K114" s="455" t="s">
        <v>290</v>
      </c>
    </row>
    <row r="115" spans="1:11" ht="14.4" customHeight="1" thickBot="1" x14ac:dyDescent="0.35">
      <c r="A115" s="466" t="s">
        <v>397</v>
      </c>
      <c r="B115" s="444">
        <v>0</v>
      </c>
      <c r="C115" s="444">
        <v>10.95</v>
      </c>
      <c r="D115" s="445">
        <v>10.95</v>
      </c>
      <c r="E115" s="454" t="s">
        <v>290</v>
      </c>
      <c r="F115" s="444">
        <v>0</v>
      </c>
      <c r="G115" s="445">
        <v>0</v>
      </c>
      <c r="H115" s="447">
        <v>0</v>
      </c>
      <c r="I115" s="444">
        <v>6.7</v>
      </c>
      <c r="J115" s="445">
        <v>6.7</v>
      </c>
      <c r="K115" s="455" t="s">
        <v>290</v>
      </c>
    </row>
    <row r="116" spans="1:11" ht="14.4" customHeight="1" thickBot="1" x14ac:dyDescent="0.35">
      <c r="A116" s="465" t="s">
        <v>398</v>
      </c>
      <c r="B116" s="449">
        <v>0</v>
      </c>
      <c r="C116" s="449">
        <v>1.2</v>
      </c>
      <c r="D116" s="450">
        <v>1.2</v>
      </c>
      <c r="E116" s="451" t="s">
        <v>290</v>
      </c>
      <c r="F116" s="449">
        <v>0</v>
      </c>
      <c r="G116" s="450">
        <v>0</v>
      </c>
      <c r="H116" s="452">
        <v>0</v>
      </c>
      <c r="I116" s="449">
        <v>0.13</v>
      </c>
      <c r="J116" s="450">
        <v>0.13</v>
      </c>
      <c r="K116" s="453" t="s">
        <v>290</v>
      </c>
    </row>
    <row r="117" spans="1:11" ht="14.4" customHeight="1" thickBot="1" x14ac:dyDescent="0.35">
      <c r="A117" s="466" t="s">
        <v>399</v>
      </c>
      <c r="B117" s="444">
        <v>0</v>
      </c>
      <c r="C117" s="444">
        <v>1.2</v>
      </c>
      <c r="D117" s="445">
        <v>1.2</v>
      </c>
      <c r="E117" s="454" t="s">
        <v>290</v>
      </c>
      <c r="F117" s="444">
        <v>0</v>
      </c>
      <c r="G117" s="445">
        <v>0</v>
      </c>
      <c r="H117" s="447">
        <v>0</v>
      </c>
      <c r="I117" s="444">
        <v>0.13</v>
      </c>
      <c r="J117" s="445">
        <v>0.13</v>
      </c>
      <c r="K117" s="455" t="s">
        <v>290</v>
      </c>
    </row>
    <row r="118" spans="1:11" ht="14.4" customHeight="1" thickBot="1" x14ac:dyDescent="0.35">
      <c r="A118" s="463" t="s">
        <v>400</v>
      </c>
      <c r="B118" s="444">
        <v>623.99999999996601</v>
      </c>
      <c r="C118" s="444">
        <v>815.14800000000002</v>
      </c>
      <c r="D118" s="445">
        <v>191.14800000003399</v>
      </c>
      <c r="E118" s="446">
        <v>1.306326923077</v>
      </c>
      <c r="F118" s="444">
        <v>837.06966017508898</v>
      </c>
      <c r="G118" s="445">
        <v>627.80224513131702</v>
      </c>
      <c r="H118" s="447">
        <v>64.676000000000002</v>
      </c>
      <c r="I118" s="444">
        <v>662.404</v>
      </c>
      <c r="J118" s="445">
        <v>34.601754868683003</v>
      </c>
      <c r="K118" s="448">
        <v>0.79133676862799995</v>
      </c>
    </row>
    <row r="119" spans="1:11" ht="14.4" customHeight="1" thickBot="1" x14ac:dyDescent="0.35">
      <c r="A119" s="464" t="s">
        <v>401</v>
      </c>
      <c r="B119" s="444">
        <v>623.99999999996601</v>
      </c>
      <c r="C119" s="444">
        <v>755.89599999999996</v>
      </c>
      <c r="D119" s="445">
        <v>131.89600000003401</v>
      </c>
      <c r="E119" s="446">
        <v>1.2113717948710001</v>
      </c>
      <c r="F119" s="444">
        <v>797.06966017508898</v>
      </c>
      <c r="G119" s="445">
        <v>597.80224513131702</v>
      </c>
      <c r="H119" s="447">
        <v>64.676000000000002</v>
      </c>
      <c r="I119" s="444">
        <v>595.88699999999994</v>
      </c>
      <c r="J119" s="445">
        <v>-1.9152451313159999</v>
      </c>
      <c r="K119" s="448">
        <v>0.74759714209799999</v>
      </c>
    </row>
    <row r="120" spans="1:11" ht="14.4" customHeight="1" thickBot="1" x14ac:dyDescent="0.35">
      <c r="A120" s="465" t="s">
        <v>402</v>
      </c>
      <c r="B120" s="449">
        <v>623.99999999996601</v>
      </c>
      <c r="C120" s="449">
        <v>755.89599999999996</v>
      </c>
      <c r="D120" s="450">
        <v>131.89600000003401</v>
      </c>
      <c r="E120" s="456">
        <v>1.2113717948710001</v>
      </c>
      <c r="F120" s="449">
        <v>797.06966017508898</v>
      </c>
      <c r="G120" s="450">
        <v>597.80224513131702</v>
      </c>
      <c r="H120" s="452">
        <v>64.676000000000002</v>
      </c>
      <c r="I120" s="449">
        <v>595.88699999999994</v>
      </c>
      <c r="J120" s="450">
        <v>-1.9152451313159999</v>
      </c>
      <c r="K120" s="457">
        <v>0.74759714209799999</v>
      </c>
    </row>
    <row r="121" spans="1:11" ht="14.4" customHeight="1" thickBot="1" x14ac:dyDescent="0.35">
      <c r="A121" s="466" t="s">
        <v>403</v>
      </c>
      <c r="B121" s="444">
        <v>17.999999999999002</v>
      </c>
      <c r="C121" s="444">
        <v>40.475000000000001</v>
      </c>
      <c r="D121" s="445">
        <v>22.475000000001</v>
      </c>
      <c r="E121" s="446">
        <v>2.2486111111109999</v>
      </c>
      <c r="F121" s="444">
        <v>46.998132700413002</v>
      </c>
      <c r="G121" s="445">
        <v>35.248599525309999</v>
      </c>
      <c r="H121" s="447">
        <v>3.1160000000000001</v>
      </c>
      <c r="I121" s="444">
        <v>34.204000000000001</v>
      </c>
      <c r="J121" s="445">
        <v>-1.04459952531</v>
      </c>
      <c r="K121" s="448">
        <v>0.72777359513399997</v>
      </c>
    </row>
    <row r="122" spans="1:11" ht="14.4" customHeight="1" thickBot="1" x14ac:dyDescent="0.35">
      <c r="A122" s="466" t="s">
        <v>404</v>
      </c>
      <c r="B122" s="444">
        <v>62.999999999996</v>
      </c>
      <c r="C122" s="444">
        <v>63.143999999999998</v>
      </c>
      <c r="D122" s="445">
        <v>0.14400000000300001</v>
      </c>
      <c r="E122" s="446">
        <v>1.0022857142849999</v>
      </c>
      <c r="F122" s="444">
        <v>62.999999999998003</v>
      </c>
      <c r="G122" s="445">
        <v>47.249999999998998</v>
      </c>
      <c r="H122" s="447">
        <v>5.2610000000000001</v>
      </c>
      <c r="I122" s="444">
        <v>47.348999999999997</v>
      </c>
      <c r="J122" s="445">
        <v>9.9000000000000005E-2</v>
      </c>
      <c r="K122" s="448">
        <v>0.75157142857100001</v>
      </c>
    </row>
    <row r="123" spans="1:11" ht="14.4" customHeight="1" thickBot="1" x14ac:dyDescent="0.35">
      <c r="A123" s="466" t="s">
        <v>405</v>
      </c>
      <c r="B123" s="444">
        <v>3.9999999999989999</v>
      </c>
      <c r="C123" s="444">
        <v>3.798</v>
      </c>
      <c r="D123" s="445">
        <v>-0.20199999999900001</v>
      </c>
      <c r="E123" s="446">
        <v>0.94950000000000001</v>
      </c>
      <c r="F123" s="444">
        <v>4.0751735582590003</v>
      </c>
      <c r="G123" s="445">
        <v>3.056380168694</v>
      </c>
      <c r="H123" s="447">
        <v>0.316</v>
      </c>
      <c r="I123" s="444">
        <v>2.8439999999999999</v>
      </c>
      <c r="J123" s="445">
        <v>-0.212380168694</v>
      </c>
      <c r="K123" s="448">
        <v>0.69788438684599996</v>
      </c>
    </row>
    <row r="124" spans="1:11" ht="14.4" customHeight="1" thickBot="1" x14ac:dyDescent="0.35">
      <c r="A124" s="466" t="s">
        <v>406</v>
      </c>
      <c r="B124" s="444">
        <v>150.99999999999201</v>
      </c>
      <c r="C124" s="444">
        <v>260.51</v>
      </c>
      <c r="D124" s="445">
        <v>109.51000000000801</v>
      </c>
      <c r="E124" s="446">
        <v>1.725231788079</v>
      </c>
      <c r="F124" s="444">
        <v>295.99635391642403</v>
      </c>
      <c r="G124" s="445">
        <v>221.99726543731799</v>
      </c>
      <c r="H124" s="447">
        <v>23.661999999999999</v>
      </c>
      <c r="I124" s="444">
        <v>220.59</v>
      </c>
      <c r="J124" s="445">
        <v>-1.4072654373169999</v>
      </c>
      <c r="K124" s="448">
        <v>0.74524566631</v>
      </c>
    </row>
    <row r="125" spans="1:11" ht="14.4" customHeight="1" thickBot="1" x14ac:dyDescent="0.35">
      <c r="A125" s="466" t="s">
        <v>407</v>
      </c>
      <c r="B125" s="444">
        <v>318.999999999983</v>
      </c>
      <c r="C125" s="444">
        <v>319.14800000000002</v>
      </c>
      <c r="D125" s="445">
        <v>0.14800000001700001</v>
      </c>
      <c r="E125" s="446">
        <v>1.0004639498429999</v>
      </c>
      <c r="F125" s="444">
        <v>317.99999999999397</v>
      </c>
      <c r="G125" s="445">
        <v>238.49999999999599</v>
      </c>
      <c r="H125" s="447">
        <v>26.588000000000001</v>
      </c>
      <c r="I125" s="444">
        <v>239.30199999999999</v>
      </c>
      <c r="J125" s="445">
        <v>0.80200000000399996</v>
      </c>
      <c r="K125" s="448">
        <v>0.752522012578</v>
      </c>
    </row>
    <row r="126" spans="1:11" ht="14.4" customHeight="1" thickBot="1" x14ac:dyDescent="0.35">
      <c r="A126" s="466" t="s">
        <v>408</v>
      </c>
      <c r="B126" s="444">
        <v>68.999999999996007</v>
      </c>
      <c r="C126" s="444">
        <v>68.820999999999998</v>
      </c>
      <c r="D126" s="445">
        <v>-0.178999999996</v>
      </c>
      <c r="E126" s="446">
        <v>0.99740579710099997</v>
      </c>
      <c r="F126" s="444">
        <v>68.999999999997996</v>
      </c>
      <c r="G126" s="445">
        <v>51.749999999998998</v>
      </c>
      <c r="H126" s="447">
        <v>5.7329999999999997</v>
      </c>
      <c r="I126" s="444">
        <v>51.597999999999999</v>
      </c>
      <c r="J126" s="445">
        <v>-0.15199999999899999</v>
      </c>
      <c r="K126" s="448">
        <v>0.74779710144900002</v>
      </c>
    </row>
    <row r="127" spans="1:11" ht="14.4" customHeight="1" thickBot="1" x14ac:dyDescent="0.35">
      <c r="A127" s="464" t="s">
        <v>409</v>
      </c>
      <c r="B127" s="444">
        <v>0</v>
      </c>
      <c r="C127" s="444">
        <v>59.252000000000002</v>
      </c>
      <c r="D127" s="445">
        <v>59.252000000000002</v>
      </c>
      <c r="E127" s="454" t="s">
        <v>290</v>
      </c>
      <c r="F127" s="444">
        <v>40</v>
      </c>
      <c r="G127" s="445">
        <v>30</v>
      </c>
      <c r="H127" s="447">
        <v>0</v>
      </c>
      <c r="I127" s="444">
        <v>66.516999999999996</v>
      </c>
      <c r="J127" s="445">
        <v>36.517000000000003</v>
      </c>
      <c r="K127" s="448">
        <v>1.662925</v>
      </c>
    </row>
    <row r="128" spans="1:11" ht="14.4" customHeight="1" thickBot="1" x14ac:dyDescent="0.35">
      <c r="A128" s="465" t="s">
        <v>410</v>
      </c>
      <c r="B128" s="449">
        <v>0</v>
      </c>
      <c r="C128" s="449">
        <v>45.744</v>
      </c>
      <c r="D128" s="450">
        <v>45.744</v>
      </c>
      <c r="E128" s="451" t="s">
        <v>290</v>
      </c>
      <c r="F128" s="449">
        <v>40</v>
      </c>
      <c r="G128" s="450">
        <v>30</v>
      </c>
      <c r="H128" s="452">
        <v>0</v>
      </c>
      <c r="I128" s="449">
        <v>46.768000000000001</v>
      </c>
      <c r="J128" s="450">
        <v>16.768000000000001</v>
      </c>
      <c r="K128" s="457">
        <v>1.1692</v>
      </c>
    </row>
    <row r="129" spans="1:11" ht="14.4" customHeight="1" thickBot="1" x14ac:dyDescent="0.35">
      <c r="A129" s="466" t="s">
        <v>411</v>
      </c>
      <c r="B129" s="444">
        <v>0</v>
      </c>
      <c r="C129" s="444">
        <v>0</v>
      </c>
      <c r="D129" s="445">
        <v>0</v>
      </c>
      <c r="E129" s="454" t="s">
        <v>290</v>
      </c>
      <c r="F129" s="444">
        <v>40</v>
      </c>
      <c r="G129" s="445">
        <v>30</v>
      </c>
      <c r="H129" s="447">
        <v>0</v>
      </c>
      <c r="I129" s="444">
        <v>25</v>
      </c>
      <c r="J129" s="445">
        <v>-5</v>
      </c>
      <c r="K129" s="448">
        <v>0.625</v>
      </c>
    </row>
    <row r="130" spans="1:11" ht="14.4" customHeight="1" thickBot="1" x14ac:dyDescent="0.35">
      <c r="A130" s="466" t="s">
        <v>412</v>
      </c>
      <c r="B130" s="444">
        <v>0</v>
      </c>
      <c r="C130" s="444">
        <v>45.744</v>
      </c>
      <c r="D130" s="445">
        <v>45.744</v>
      </c>
      <c r="E130" s="454" t="s">
        <v>296</v>
      </c>
      <c r="F130" s="444">
        <v>0</v>
      </c>
      <c r="G130" s="445">
        <v>0</v>
      </c>
      <c r="H130" s="447">
        <v>0</v>
      </c>
      <c r="I130" s="444">
        <v>21.768000000000001</v>
      </c>
      <c r="J130" s="445">
        <v>21.768000000000001</v>
      </c>
      <c r="K130" s="455" t="s">
        <v>290</v>
      </c>
    </row>
    <row r="131" spans="1:11" ht="14.4" customHeight="1" thickBot="1" x14ac:dyDescent="0.35">
      <c r="A131" s="465" t="s">
        <v>413</v>
      </c>
      <c r="B131" s="449">
        <v>0</v>
      </c>
      <c r="C131" s="449">
        <v>7.0179999999999998</v>
      </c>
      <c r="D131" s="450">
        <v>7.0179999999999998</v>
      </c>
      <c r="E131" s="451" t="s">
        <v>290</v>
      </c>
      <c r="F131" s="449">
        <v>0</v>
      </c>
      <c r="G131" s="450">
        <v>0</v>
      </c>
      <c r="H131" s="452">
        <v>-3.9929999999999999</v>
      </c>
      <c r="I131" s="449">
        <v>0</v>
      </c>
      <c r="J131" s="450">
        <v>0</v>
      </c>
      <c r="K131" s="453" t="s">
        <v>290</v>
      </c>
    </row>
    <row r="132" spans="1:11" ht="14.4" customHeight="1" thickBot="1" x14ac:dyDescent="0.35">
      <c r="A132" s="466" t="s">
        <v>414</v>
      </c>
      <c r="B132" s="444">
        <v>0</v>
      </c>
      <c r="C132" s="444">
        <v>7.0179999999999998</v>
      </c>
      <c r="D132" s="445">
        <v>7.0179999999999998</v>
      </c>
      <c r="E132" s="454" t="s">
        <v>290</v>
      </c>
      <c r="F132" s="444">
        <v>0</v>
      </c>
      <c r="G132" s="445">
        <v>0</v>
      </c>
      <c r="H132" s="447">
        <v>-3.9929999999999999</v>
      </c>
      <c r="I132" s="444">
        <v>0</v>
      </c>
      <c r="J132" s="445">
        <v>0</v>
      </c>
      <c r="K132" s="455" t="s">
        <v>290</v>
      </c>
    </row>
    <row r="133" spans="1:11" ht="14.4" customHeight="1" thickBot="1" x14ac:dyDescent="0.35">
      <c r="A133" s="465" t="s">
        <v>415</v>
      </c>
      <c r="B133" s="449">
        <v>0</v>
      </c>
      <c r="C133" s="449">
        <v>0</v>
      </c>
      <c r="D133" s="450">
        <v>0</v>
      </c>
      <c r="E133" s="456">
        <v>1</v>
      </c>
      <c r="F133" s="449">
        <v>0</v>
      </c>
      <c r="G133" s="450">
        <v>0</v>
      </c>
      <c r="H133" s="452">
        <v>3.9929999999999999</v>
      </c>
      <c r="I133" s="449">
        <v>19.748999999999999</v>
      </c>
      <c r="J133" s="450">
        <v>19.748999999999999</v>
      </c>
      <c r="K133" s="453" t="s">
        <v>296</v>
      </c>
    </row>
    <row r="134" spans="1:11" ht="14.4" customHeight="1" thickBot="1" x14ac:dyDescent="0.35">
      <c r="A134" s="466" t="s">
        <v>416</v>
      </c>
      <c r="B134" s="444">
        <v>0</v>
      </c>
      <c r="C134" s="444">
        <v>0</v>
      </c>
      <c r="D134" s="445">
        <v>0</v>
      </c>
      <c r="E134" s="446">
        <v>1</v>
      </c>
      <c r="F134" s="444">
        <v>0</v>
      </c>
      <c r="G134" s="445">
        <v>0</v>
      </c>
      <c r="H134" s="447">
        <v>0</v>
      </c>
      <c r="I134" s="444">
        <v>9.9999999900000002E-4</v>
      </c>
      <c r="J134" s="445">
        <v>9.9999999900000002E-4</v>
      </c>
      <c r="K134" s="455" t="s">
        <v>296</v>
      </c>
    </row>
    <row r="135" spans="1:11" ht="14.4" customHeight="1" thickBot="1" x14ac:dyDescent="0.35">
      <c r="A135" s="466" t="s">
        <v>417</v>
      </c>
      <c r="B135" s="444">
        <v>0</v>
      </c>
      <c r="C135" s="444">
        <v>0</v>
      </c>
      <c r="D135" s="445">
        <v>0</v>
      </c>
      <c r="E135" s="446">
        <v>1</v>
      </c>
      <c r="F135" s="444">
        <v>0</v>
      </c>
      <c r="G135" s="445">
        <v>0</v>
      </c>
      <c r="H135" s="447">
        <v>3.9929999999999999</v>
      </c>
      <c r="I135" s="444">
        <v>3.9929999999999999</v>
      </c>
      <c r="J135" s="445">
        <v>3.9929999999999999</v>
      </c>
      <c r="K135" s="455" t="s">
        <v>296</v>
      </c>
    </row>
    <row r="136" spans="1:11" ht="14.4" customHeight="1" thickBot="1" x14ac:dyDescent="0.35">
      <c r="A136" s="466" t="s">
        <v>418</v>
      </c>
      <c r="B136" s="444">
        <v>0</v>
      </c>
      <c r="C136" s="444">
        <v>0</v>
      </c>
      <c r="D136" s="445">
        <v>0</v>
      </c>
      <c r="E136" s="446">
        <v>1</v>
      </c>
      <c r="F136" s="444">
        <v>0</v>
      </c>
      <c r="G136" s="445">
        <v>0</v>
      </c>
      <c r="H136" s="447">
        <v>0</v>
      </c>
      <c r="I136" s="444">
        <v>15.755000000000001</v>
      </c>
      <c r="J136" s="445">
        <v>15.755000000000001</v>
      </c>
      <c r="K136" s="455" t="s">
        <v>296</v>
      </c>
    </row>
    <row r="137" spans="1:11" ht="14.4" customHeight="1" thickBot="1" x14ac:dyDescent="0.35">
      <c r="A137" s="465" t="s">
        <v>419</v>
      </c>
      <c r="B137" s="449">
        <v>0</v>
      </c>
      <c r="C137" s="449">
        <v>6.49</v>
      </c>
      <c r="D137" s="450">
        <v>6.49</v>
      </c>
      <c r="E137" s="451" t="s">
        <v>296</v>
      </c>
      <c r="F137" s="449">
        <v>0</v>
      </c>
      <c r="G137" s="450">
        <v>0</v>
      </c>
      <c r="H137" s="452">
        <v>0</v>
      </c>
      <c r="I137" s="449">
        <v>0</v>
      </c>
      <c r="J137" s="450">
        <v>0</v>
      </c>
      <c r="K137" s="453" t="s">
        <v>290</v>
      </c>
    </row>
    <row r="138" spans="1:11" ht="14.4" customHeight="1" thickBot="1" x14ac:dyDescent="0.35">
      <c r="A138" s="466" t="s">
        <v>420</v>
      </c>
      <c r="B138" s="444">
        <v>0</v>
      </c>
      <c r="C138" s="444">
        <v>6.49</v>
      </c>
      <c r="D138" s="445">
        <v>6.49</v>
      </c>
      <c r="E138" s="454" t="s">
        <v>296</v>
      </c>
      <c r="F138" s="444">
        <v>0</v>
      </c>
      <c r="G138" s="445">
        <v>0</v>
      </c>
      <c r="H138" s="447">
        <v>0</v>
      </c>
      <c r="I138" s="444">
        <v>0</v>
      </c>
      <c r="J138" s="445">
        <v>0</v>
      </c>
      <c r="K138" s="455" t="s">
        <v>290</v>
      </c>
    </row>
    <row r="139" spans="1:11" ht="14.4" customHeight="1" thickBot="1" x14ac:dyDescent="0.35">
      <c r="A139" s="462" t="s">
        <v>421</v>
      </c>
      <c r="B139" s="444">
        <v>6861.65846268922</v>
      </c>
      <c r="C139" s="444">
        <v>4371.3056399999996</v>
      </c>
      <c r="D139" s="445">
        <v>-2490.3528226892199</v>
      </c>
      <c r="E139" s="446">
        <v>0.63706255036799997</v>
      </c>
      <c r="F139" s="444">
        <v>6291.8248511234397</v>
      </c>
      <c r="G139" s="445">
        <v>4718.8686383425802</v>
      </c>
      <c r="H139" s="447">
        <v>326.89686999999998</v>
      </c>
      <c r="I139" s="444">
        <v>2721.3601600000002</v>
      </c>
      <c r="J139" s="445">
        <v>-1997.50847834258</v>
      </c>
      <c r="K139" s="448">
        <v>0.43252319071000001</v>
      </c>
    </row>
    <row r="140" spans="1:11" ht="14.4" customHeight="1" thickBot="1" x14ac:dyDescent="0.35">
      <c r="A140" s="463" t="s">
        <v>422</v>
      </c>
      <c r="B140" s="444">
        <v>6685.9848733314102</v>
      </c>
      <c r="C140" s="444">
        <v>4259.9405500000003</v>
      </c>
      <c r="D140" s="445">
        <v>-2426.0443233314099</v>
      </c>
      <c r="E140" s="446">
        <v>0.63714480823700004</v>
      </c>
      <c r="F140" s="444">
        <v>6273.1623290185298</v>
      </c>
      <c r="G140" s="445">
        <v>4704.8717467638999</v>
      </c>
      <c r="H140" s="447">
        <v>326.89711999999997</v>
      </c>
      <c r="I140" s="444">
        <v>2647.1272600000002</v>
      </c>
      <c r="J140" s="445">
        <v>-2057.7444867639001</v>
      </c>
      <c r="K140" s="448">
        <v>0.42197652812999997</v>
      </c>
    </row>
    <row r="141" spans="1:11" ht="14.4" customHeight="1" thickBot="1" x14ac:dyDescent="0.35">
      <c r="A141" s="464" t="s">
        <v>423</v>
      </c>
      <c r="B141" s="444">
        <v>6685.9848733314102</v>
      </c>
      <c r="C141" s="444">
        <v>4259.9405500000003</v>
      </c>
      <c r="D141" s="445">
        <v>-2426.0443233314099</v>
      </c>
      <c r="E141" s="446">
        <v>0.63714480823700004</v>
      </c>
      <c r="F141" s="444">
        <v>6273.1623290185298</v>
      </c>
      <c r="G141" s="445">
        <v>4704.8717467638999</v>
      </c>
      <c r="H141" s="447">
        <v>326.89711999999997</v>
      </c>
      <c r="I141" s="444">
        <v>2647.1272600000002</v>
      </c>
      <c r="J141" s="445">
        <v>-2057.7444867639001</v>
      </c>
      <c r="K141" s="448">
        <v>0.42197652812999997</v>
      </c>
    </row>
    <row r="142" spans="1:11" ht="14.4" customHeight="1" thickBot="1" x14ac:dyDescent="0.35">
      <c r="A142" s="465" t="s">
        <v>424</v>
      </c>
      <c r="B142" s="449">
        <v>2008.9847265451699</v>
      </c>
      <c r="C142" s="449">
        <v>1862.2357999999999</v>
      </c>
      <c r="D142" s="450">
        <v>-146.74892654516901</v>
      </c>
      <c r="E142" s="456">
        <v>0.92695368729899996</v>
      </c>
      <c r="F142" s="449">
        <v>1918.16234905383</v>
      </c>
      <c r="G142" s="450">
        <v>1438.6217617903701</v>
      </c>
      <c r="H142" s="452">
        <v>99.238749999999996</v>
      </c>
      <c r="I142" s="449">
        <v>982.84328000000005</v>
      </c>
      <c r="J142" s="450">
        <v>-455.77848179036903</v>
      </c>
      <c r="K142" s="457">
        <v>0.51238795323200004</v>
      </c>
    </row>
    <row r="143" spans="1:11" ht="14.4" customHeight="1" thickBot="1" x14ac:dyDescent="0.35">
      <c r="A143" s="466" t="s">
        <v>425</v>
      </c>
      <c r="B143" s="444">
        <v>12.015363470263001</v>
      </c>
      <c r="C143" s="444">
        <v>8.80002</v>
      </c>
      <c r="D143" s="445">
        <v>-3.2153434702629999</v>
      </c>
      <c r="E143" s="446">
        <v>0.73239731962900001</v>
      </c>
      <c r="F143" s="444">
        <v>10.041766225843</v>
      </c>
      <c r="G143" s="445">
        <v>7.5313246693820002</v>
      </c>
      <c r="H143" s="447">
        <v>0.29752000000000001</v>
      </c>
      <c r="I143" s="444">
        <v>4.8708799999999997</v>
      </c>
      <c r="J143" s="445">
        <v>-2.6604446693820001</v>
      </c>
      <c r="K143" s="448">
        <v>0.48506207876599999</v>
      </c>
    </row>
    <row r="144" spans="1:11" ht="14.4" customHeight="1" thickBot="1" x14ac:dyDescent="0.35">
      <c r="A144" s="466" t="s">
        <v>426</v>
      </c>
      <c r="B144" s="444">
        <v>1.0001496245649999</v>
      </c>
      <c r="C144" s="444">
        <v>0.78886000000000001</v>
      </c>
      <c r="D144" s="445">
        <v>-0.211289624565</v>
      </c>
      <c r="E144" s="446">
        <v>0.78874198482299995</v>
      </c>
      <c r="F144" s="444">
        <v>0.59286381124599996</v>
      </c>
      <c r="G144" s="445">
        <v>0.44464785843499999</v>
      </c>
      <c r="H144" s="447">
        <v>0</v>
      </c>
      <c r="I144" s="444">
        <v>0.46800000000000003</v>
      </c>
      <c r="J144" s="445">
        <v>2.3352141563999999E-2</v>
      </c>
      <c r="K144" s="448">
        <v>0.78938871140599998</v>
      </c>
    </row>
    <row r="145" spans="1:11" ht="14.4" customHeight="1" thickBot="1" x14ac:dyDescent="0.35">
      <c r="A145" s="466" t="s">
        <v>427</v>
      </c>
      <c r="B145" s="444">
        <v>19.964248366387</v>
      </c>
      <c r="C145" s="444">
        <v>14.609920000000001</v>
      </c>
      <c r="D145" s="445">
        <v>-5.3543283663869996</v>
      </c>
      <c r="E145" s="446">
        <v>0.73180415970900003</v>
      </c>
      <c r="F145" s="444">
        <v>15.441952028698999</v>
      </c>
      <c r="G145" s="445">
        <v>11.581464021524001</v>
      </c>
      <c r="H145" s="447">
        <v>0</v>
      </c>
      <c r="I145" s="444">
        <v>2.08704</v>
      </c>
      <c r="J145" s="445">
        <v>-9.4944240215240008</v>
      </c>
      <c r="K145" s="448">
        <v>0.13515389739</v>
      </c>
    </row>
    <row r="146" spans="1:11" ht="14.4" customHeight="1" thickBot="1" x14ac:dyDescent="0.35">
      <c r="A146" s="466" t="s">
        <v>428</v>
      </c>
      <c r="B146" s="444">
        <v>34.624691009811002</v>
      </c>
      <c r="C146" s="444">
        <v>32.748820000000002</v>
      </c>
      <c r="D146" s="445">
        <v>-1.8758710098110001</v>
      </c>
      <c r="E146" s="446">
        <v>0.94582273646000004</v>
      </c>
      <c r="F146" s="444">
        <v>38.191788334998002</v>
      </c>
      <c r="G146" s="445">
        <v>28.643841251249</v>
      </c>
      <c r="H146" s="447">
        <v>0.50434999999999997</v>
      </c>
      <c r="I146" s="444">
        <v>18.725919999999999</v>
      </c>
      <c r="J146" s="445">
        <v>-9.917921251249</v>
      </c>
      <c r="K146" s="448">
        <v>0.49031272994399999</v>
      </c>
    </row>
    <row r="147" spans="1:11" ht="14.4" customHeight="1" thickBot="1" x14ac:dyDescent="0.35">
      <c r="A147" s="466" t="s">
        <v>429</v>
      </c>
      <c r="B147" s="444">
        <v>1941.3802740741401</v>
      </c>
      <c r="C147" s="444">
        <v>1805.28818</v>
      </c>
      <c r="D147" s="445">
        <v>-136.09209407414201</v>
      </c>
      <c r="E147" s="446">
        <v>0.92989931138600002</v>
      </c>
      <c r="F147" s="444">
        <v>1853.89397865304</v>
      </c>
      <c r="G147" s="445">
        <v>1390.42048398978</v>
      </c>
      <c r="H147" s="447">
        <v>98.436880000000002</v>
      </c>
      <c r="I147" s="444">
        <v>956.69143999999994</v>
      </c>
      <c r="J147" s="445">
        <v>-433.72904398977698</v>
      </c>
      <c r="K147" s="448">
        <v>0.51604431052400002</v>
      </c>
    </row>
    <row r="148" spans="1:11" ht="14.4" customHeight="1" thickBot="1" x14ac:dyDescent="0.35">
      <c r="A148" s="465" t="s">
        <v>430</v>
      </c>
      <c r="B148" s="449">
        <v>132.001836084649</v>
      </c>
      <c r="C148" s="449">
        <v>30.479099999999999</v>
      </c>
      <c r="D148" s="450">
        <v>-101.522736084649</v>
      </c>
      <c r="E148" s="456">
        <v>0.230899060983</v>
      </c>
      <c r="F148" s="449">
        <v>0</v>
      </c>
      <c r="G148" s="450">
        <v>0</v>
      </c>
      <c r="H148" s="452">
        <v>4.8965399999999999</v>
      </c>
      <c r="I148" s="449">
        <v>24.11234</v>
      </c>
      <c r="J148" s="450">
        <v>24.11234</v>
      </c>
      <c r="K148" s="453" t="s">
        <v>290</v>
      </c>
    </row>
    <row r="149" spans="1:11" ht="14.4" customHeight="1" thickBot="1" x14ac:dyDescent="0.35">
      <c r="A149" s="466" t="s">
        <v>431</v>
      </c>
      <c r="B149" s="444">
        <v>131.00183637395</v>
      </c>
      <c r="C149" s="444">
        <v>30.441700000000001</v>
      </c>
      <c r="D149" s="445">
        <v>-100.56013637395</v>
      </c>
      <c r="E149" s="446">
        <v>0.232376131836</v>
      </c>
      <c r="F149" s="444">
        <v>0</v>
      </c>
      <c r="G149" s="445">
        <v>0</v>
      </c>
      <c r="H149" s="447">
        <v>4.8965399999999999</v>
      </c>
      <c r="I149" s="444">
        <v>24.11234</v>
      </c>
      <c r="J149" s="445">
        <v>24.11234</v>
      </c>
      <c r="K149" s="455" t="s">
        <v>290</v>
      </c>
    </row>
    <row r="150" spans="1:11" ht="14.4" customHeight="1" thickBot="1" x14ac:dyDescent="0.35">
      <c r="A150" s="466" t="s">
        <v>432</v>
      </c>
      <c r="B150" s="444">
        <v>0.99999971069899996</v>
      </c>
      <c r="C150" s="444">
        <v>3.7400000000000003E-2</v>
      </c>
      <c r="D150" s="445">
        <v>-0.96259971069899997</v>
      </c>
      <c r="E150" s="446">
        <v>3.7400010818999997E-2</v>
      </c>
      <c r="F150" s="444">
        <v>0</v>
      </c>
      <c r="G150" s="445">
        <v>0</v>
      </c>
      <c r="H150" s="447">
        <v>0</v>
      </c>
      <c r="I150" s="444">
        <v>0</v>
      </c>
      <c r="J150" s="445">
        <v>0</v>
      </c>
      <c r="K150" s="455" t="s">
        <v>290</v>
      </c>
    </row>
    <row r="151" spans="1:11" ht="14.4" customHeight="1" thickBot="1" x14ac:dyDescent="0.35">
      <c r="A151" s="465" t="s">
        <v>433</v>
      </c>
      <c r="B151" s="449">
        <v>65.997999064075003</v>
      </c>
      <c r="C151" s="449">
        <v>0.56159999999999999</v>
      </c>
      <c r="D151" s="450">
        <v>-65.436399064075005</v>
      </c>
      <c r="E151" s="456">
        <v>8.5093488879999998E-3</v>
      </c>
      <c r="F151" s="449">
        <v>2.9999799647069998</v>
      </c>
      <c r="G151" s="450">
        <v>2.2499849735300002</v>
      </c>
      <c r="H151" s="452">
        <v>0.23868</v>
      </c>
      <c r="I151" s="449">
        <v>0.47736000000000001</v>
      </c>
      <c r="J151" s="450">
        <v>-1.7726249735299999</v>
      </c>
      <c r="K151" s="457">
        <v>0.159121062679</v>
      </c>
    </row>
    <row r="152" spans="1:11" ht="14.4" customHeight="1" thickBot="1" x14ac:dyDescent="0.35">
      <c r="A152" s="466" t="s">
        <v>434</v>
      </c>
      <c r="B152" s="444">
        <v>64.997801196386007</v>
      </c>
      <c r="C152" s="444">
        <v>0</v>
      </c>
      <c r="D152" s="445">
        <v>-64.997801196386007</v>
      </c>
      <c r="E152" s="446">
        <v>0</v>
      </c>
      <c r="F152" s="444">
        <v>2.9999799647069998</v>
      </c>
      <c r="G152" s="445">
        <v>2.2499849735300002</v>
      </c>
      <c r="H152" s="447">
        <v>0.23868</v>
      </c>
      <c r="I152" s="444">
        <v>0.47736000000000001</v>
      </c>
      <c r="J152" s="445">
        <v>-1.7726249735299999</v>
      </c>
      <c r="K152" s="448">
        <v>0.159121062679</v>
      </c>
    </row>
    <row r="153" spans="1:11" ht="14.4" customHeight="1" thickBot="1" x14ac:dyDescent="0.35">
      <c r="A153" s="466" t="s">
        <v>435</v>
      </c>
      <c r="B153" s="444">
        <v>1.000197867689</v>
      </c>
      <c r="C153" s="444">
        <v>0.56159999999999999</v>
      </c>
      <c r="D153" s="445">
        <v>-0.438597867689</v>
      </c>
      <c r="E153" s="446">
        <v>0.56148889948799996</v>
      </c>
      <c r="F153" s="444">
        <v>0</v>
      </c>
      <c r="G153" s="445">
        <v>0</v>
      </c>
      <c r="H153" s="447">
        <v>0</v>
      </c>
      <c r="I153" s="444">
        <v>0</v>
      </c>
      <c r="J153" s="445">
        <v>0</v>
      </c>
      <c r="K153" s="455" t="s">
        <v>290</v>
      </c>
    </row>
    <row r="154" spans="1:11" ht="14.4" customHeight="1" thickBot="1" x14ac:dyDescent="0.35">
      <c r="A154" s="465" t="s">
        <v>436</v>
      </c>
      <c r="B154" s="449">
        <v>0</v>
      </c>
      <c r="C154" s="449">
        <v>-8.7690000000000004E-2</v>
      </c>
      <c r="D154" s="450">
        <v>-8.7690000000000004E-2</v>
      </c>
      <c r="E154" s="451" t="s">
        <v>296</v>
      </c>
      <c r="F154" s="449">
        <v>0</v>
      </c>
      <c r="G154" s="450">
        <v>0</v>
      </c>
      <c r="H154" s="452">
        <v>0</v>
      </c>
      <c r="I154" s="449">
        <v>0</v>
      </c>
      <c r="J154" s="450">
        <v>0</v>
      </c>
      <c r="K154" s="453" t="s">
        <v>290</v>
      </c>
    </row>
    <row r="155" spans="1:11" ht="14.4" customHeight="1" thickBot="1" x14ac:dyDescent="0.35">
      <c r="A155" s="466" t="s">
        <v>437</v>
      </c>
      <c r="B155" s="444">
        <v>0</v>
      </c>
      <c r="C155" s="444">
        <v>-8.7690000000000004E-2</v>
      </c>
      <c r="D155" s="445">
        <v>-8.7690000000000004E-2</v>
      </c>
      <c r="E155" s="454" t="s">
        <v>296</v>
      </c>
      <c r="F155" s="444">
        <v>0</v>
      </c>
      <c r="G155" s="445">
        <v>0</v>
      </c>
      <c r="H155" s="447">
        <v>0</v>
      </c>
      <c r="I155" s="444">
        <v>0</v>
      </c>
      <c r="J155" s="445">
        <v>0</v>
      </c>
      <c r="K155" s="455" t="s">
        <v>290</v>
      </c>
    </row>
    <row r="156" spans="1:11" ht="14.4" customHeight="1" thickBot="1" x14ac:dyDescent="0.35">
      <c r="A156" s="465" t="s">
        <v>438</v>
      </c>
      <c r="B156" s="449">
        <v>4479.0003116375201</v>
      </c>
      <c r="C156" s="449">
        <v>2190.04486</v>
      </c>
      <c r="D156" s="450">
        <v>-2288.9554516375201</v>
      </c>
      <c r="E156" s="456">
        <v>0.48895840759499998</v>
      </c>
      <c r="F156" s="449">
        <v>4352</v>
      </c>
      <c r="G156" s="450">
        <v>3264</v>
      </c>
      <c r="H156" s="452">
        <v>173.61631</v>
      </c>
      <c r="I156" s="449">
        <v>1518.7077200000001</v>
      </c>
      <c r="J156" s="450">
        <v>-1745.2922799999999</v>
      </c>
      <c r="K156" s="457">
        <v>0.34896776654400002</v>
      </c>
    </row>
    <row r="157" spans="1:11" ht="14.4" customHeight="1" thickBot="1" x14ac:dyDescent="0.35">
      <c r="A157" s="466" t="s">
        <v>439</v>
      </c>
      <c r="B157" s="444">
        <v>1750.00011335927</v>
      </c>
      <c r="C157" s="444">
        <v>949.94677000000001</v>
      </c>
      <c r="D157" s="445">
        <v>-800.05334335927</v>
      </c>
      <c r="E157" s="446">
        <v>0.54282669055099997</v>
      </c>
      <c r="F157" s="444">
        <v>1780</v>
      </c>
      <c r="G157" s="445">
        <v>1335</v>
      </c>
      <c r="H157" s="447">
        <v>80.969449999999995</v>
      </c>
      <c r="I157" s="444">
        <v>509.82547</v>
      </c>
      <c r="J157" s="445">
        <v>-825.17453000000103</v>
      </c>
      <c r="K157" s="448">
        <v>0.28641880336999997</v>
      </c>
    </row>
    <row r="158" spans="1:11" ht="14.4" customHeight="1" thickBot="1" x14ac:dyDescent="0.35">
      <c r="A158" s="466" t="s">
        <v>440</v>
      </c>
      <c r="B158" s="444">
        <v>2729.0001982782501</v>
      </c>
      <c r="C158" s="444">
        <v>1240.09809</v>
      </c>
      <c r="D158" s="445">
        <v>-1488.9021082782499</v>
      </c>
      <c r="E158" s="446">
        <v>0.45441480392</v>
      </c>
      <c r="F158" s="444">
        <v>2572</v>
      </c>
      <c r="G158" s="445">
        <v>1929</v>
      </c>
      <c r="H158" s="447">
        <v>92.646860000000004</v>
      </c>
      <c r="I158" s="444">
        <v>1008.88225</v>
      </c>
      <c r="J158" s="445">
        <v>-920.11775</v>
      </c>
      <c r="K158" s="448">
        <v>0.39225592923699998</v>
      </c>
    </row>
    <row r="159" spans="1:11" ht="14.4" customHeight="1" thickBot="1" x14ac:dyDescent="0.35">
      <c r="A159" s="465" t="s">
        <v>441</v>
      </c>
      <c r="B159" s="449">
        <v>0</v>
      </c>
      <c r="C159" s="449">
        <v>176.70688000000001</v>
      </c>
      <c r="D159" s="450">
        <v>176.70688000000001</v>
      </c>
      <c r="E159" s="451" t="s">
        <v>290</v>
      </c>
      <c r="F159" s="449">
        <v>0</v>
      </c>
      <c r="G159" s="450">
        <v>0</v>
      </c>
      <c r="H159" s="452">
        <v>48.906840000000003</v>
      </c>
      <c r="I159" s="449">
        <v>120.98656</v>
      </c>
      <c r="J159" s="450">
        <v>120.98656</v>
      </c>
      <c r="K159" s="453" t="s">
        <v>290</v>
      </c>
    </row>
    <row r="160" spans="1:11" ht="14.4" customHeight="1" thickBot="1" x14ac:dyDescent="0.35">
      <c r="A160" s="466" t="s">
        <v>442</v>
      </c>
      <c r="B160" s="444">
        <v>0</v>
      </c>
      <c r="C160" s="444">
        <v>104.62551999999999</v>
      </c>
      <c r="D160" s="445">
        <v>104.62551999999999</v>
      </c>
      <c r="E160" s="454" t="s">
        <v>296</v>
      </c>
      <c r="F160" s="444">
        <v>0</v>
      </c>
      <c r="G160" s="445">
        <v>0</v>
      </c>
      <c r="H160" s="447">
        <v>33.451860000000003</v>
      </c>
      <c r="I160" s="444">
        <v>10.92445</v>
      </c>
      <c r="J160" s="445">
        <v>10.92445</v>
      </c>
      <c r="K160" s="455" t="s">
        <v>290</v>
      </c>
    </row>
    <row r="161" spans="1:11" ht="14.4" customHeight="1" thickBot="1" x14ac:dyDescent="0.35">
      <c r="A161" s="466" t="s">
        <v>443</v>
      </c>
      <c r="B161" s="444">
        <v>0</v>
      </c>
      <c r="C161" s="444">
        <v>72.081360000000004</v>
      </c>
      <c r="D161" s="445">
        <v>72.081360000000004</v>
      </c>
      <c r="E161" s="454" t="s">
        <v>290</v>
      </c>
      <c r="F161" s="444">
        <v>0</v>
      </c>
      <c r="G161" s="445">
        <v>0</v>
      </c>
      <c r="H161" s="447">
        <v>15.454980000000001</v>
      </c>
      <c r="I161" s="444">
        <v>110.06211</v>
      </c>
      <c r="J161" s="445">
        <v>110.06211</v>
      </c>
      <c r="K161" s="455" t="s">
        <v>290</v>
      </c>
    </row>
    <row r="162" spans="1:11" ht="14.4" customHeight="1" thickBot="1" x14ac:dyDescent="0.35">
      <c r="A162" s="463" t="s">
        <v>444</v>
      </c>
      <c r="B162" s="444">
        <v>175.67358935780899</v>
      </c>
      <c r="C162" s="444">
        <v>111.36509</v>
      </c>
      <c r="D162" s="445">
        <v>-64.308499357808998</v>
      </c>
      <c r="E162" s="446">
        <v>0.63393188701299996</v>
      </c>
      <c r="F162" s="444">
        <v>18.662522104905999</v>
      </c>
      <c r="G162" s="445">
        <v>13.99689157868</v>
      </c>
      <c r="H162" s="447">
        <v>-2.5000000000000001E-4</v>
      </c>
      <c r="I162" s="444">
        <v>74.232900000000001</v>
      </c>
      <c r="J162" s="445">
        <v>60.236008421318999</v>
      </c>
      <c r="K162" s="448">
        <v>3.9776456570400001</v>
      </c>
    </row>
    <row r="163" spans="1:11" ht="14.4" customHeight="1" thickBot="1" x14ac:dyDescent="0.35">
      <c r="A163" s="464" t="s">
        <v>445</v>
      </c>
      <c r="B163" s="444">
        <v>157.011067252902</v>
      </c>
      <c r="C163" s="444">
        <v>102.87430999999999</v>
      </c>
      <c r="D163" s="445">
        <v>-54.136757252902001</v>
      </c>
      <c r="E163" s="446">
        <v>0.655204195474</v>
      </c>
      <c r="F163" s="444">
        <v>0</v>
      </c>
      <c r="G163" s="445">
        <v>0</v>
      </c>
      <c r="H163" s="447">
        <v>0</v>
      </c>
      <c r="I163" s="444">
        <v>49.231999999999999</v>
      </c>
      <c r="J163" s="445">
        <v>49.231999999999999</v>
      </c>
      <c r="K163" s="455" t="s">
        <v>290</v>
      </c>
    </row>
    <row r="164" spans="1:11" ht="14.4" customHeight="1" thickBot="1" x14ac:dyDescent="0.35">
      <c r="A164" s="465" t="s">
        <v>446</v>
      </c>
      <c r="B164" s="449">
        <v>0</v>
      </c>
      <c r="C164" s="449">
        <v>78.36515</v>
      </c>
      <c r="D164" s="450">
        <v>78.36515</v>
      </c>
      <c r="E164" s="451" t="s">
        <v>296</v>
      </c>
      <c r="F164" s="449">
        <v>0</v>
      </c>
      <c r="G164" s="450">
        <v>0</v>
      </c>
      <c r="H164" s="452">
        <v>0</v>
      </c>
      <c r="I164" s="449">
        <v>49.231999999999999</v>
      </c>
      <c r="J164" s="450">
        <v>49.231999999999999</v>
      </c>
      <c r="K164" s="453" t="s">
        <v>290</v>
      </c>
    </row>
    <row r="165" spans="1:11" ht="14.4" customHeight="1" thickBot="1" x14ac:dyDescent="0.35">
      <c r="A165" s="466" t="s">
        <v>447</v>
      </c>
      <c r="B165" s="444">
        <v>0</v>
      </c>
      <c r="C165" s="444">
        <v>78.36515</v>
      </c>
      <c r="D165" s="445">
        <v>78.36515</v>
      </c>
      <c r="E165" s="454" t="s">
        <v>296</v>
      </c>
      <c r="F165" s="444">
        <v>0</v>
      </c>
      <c r="G165" s="445">
        <v>0</v>
      </c>
      <c r="H165" s="447">
        <v>0</v>
      </c>
      <c r="I165" s="444">
        <v>49.231999999999999</v>
      </c>
      <c r="J165" s="445">
        <v>49.231999999999999</v>
      </c>
      <c r="K165" s="455" t="s">
        <v>290</v>
      </c>
    </row>
    <row r="166" spans="1:11" ht="14.4" customHeight="1" thickBot="1" x14ac:dyDescent="0.35">
      <c r="A166" s="465" t="s">
        <v>448</v>
      </c>
      <c r="B166" s="449">
        <v>157.011067252902</v>
      </c>
      <c r="C166" s="449">
        <v>24.509160000000001</v>
      </c>
      <c r="D166" s="450">
        <v>-132.50190725290199</v>
      </c>
      <c r="E166" s="456">
        <v>0.15609829567299999</v>
      </c>
      <c r="F166" s="449">
        <v>0</v>
      </c>
      <c r="G166" s="450">
        <v>0</v>
      </c>
      <c r="H166" s="452">
        <v>0</v>
      </c>
      <c r="I166" s="449">
        <v>0</v>
      </c>
      <c r="J166" s="450">
        <v>0</v>
      </c>
      <c r="K166" s="453" t="s">
        <v>290</v>
      </c>
    </row>
    <row r="167" spans="1:11" ht="14.4" customHeight="1" thickBot="1" x14ac:dyDescent="0.35">
      <c r="A167" s="466" t="s">
        <v>449</v>
      </c>
      <c r="B167" s="444">
        <v>0</v>
      </c>
      <c r="C167" s="444">
        <v>6.6097999999999999</v>
      </c>
      <c r="D167" s="445">
        <v>6.6097999999999999</v>
      </c>
      <c r="E167" s="454" t="s">
        <v>290</v>
      </c>
      <c r="F167" s="444">
        <v>0</v>
      </c>
      <c r="G167" s="445">
        <v>0</v>
      </c>
      <c r="H167" s="447">
        <v>0</v>
      </c>
      <c r="I167" s="444">
        <v>0</v>
      </c>
      <c r="J167" s="445">
        <v>0</v>
      </c>
      <c r="K167" s="455" t="s">
        <v>290</v>
      </c>
    </row>
    <row r="168" spans="1:11" ht="14.4" customHeight="1" thickBot="1" x14ac:dyDescent="0.35">
      <c r="A168" s="466" t="s">
        <v>450</v>
      </c>
      <c r="B168" s="444">
        <v>0</v>
      </c>
      <c r="C168" s="444">
        <v>2.5051000000000001</v>
      </c>
      <c r="D168" s="445">
        <v>2.5051000000000001</v>
      </c>
      <c r="E168" s="454" t="s">
        <v>290</v>
      </c>
      <c r="F168" s="444">
        <v>0</v>
      </c>
      <c r="G168" s="445">
        <v>0</v>
      </c>
      <c r="H168" s="447">
        <v>0</v>
      </c>
      <c r="I168" s="444">
        <v>0</v>
      </c>
      <c r="J168" s="445">
        <v>0</v>
      </c>
      <c r="K168" s="455" t="s">
        <v>290</v>
      </c>
    </row>
    <row r="169" spans="1:11" ht="14.4" customHeight="1" thickBot="1" x14ac:dyDescent="0.35">
      <c r="A169" s="466" t="s">
        <v>451</v>
      </c>
      <c r="B169" s="444">
        <v>0</v>
      </c>
      <c r="C169" s="444">
        <v>14.033189999999999</v>
      </c>
      <c r="D169" s="445">
        <v>14.033189999999999</v>
      </c>
      <c r="E169" s="454" t="s">
        <v>290</v>
      </c>
      <c r="F169" s="444">
        <v>0</v>
      </c>
      <c r="G169" s="445">
        <v>0</v>
      </c>
      <c r="H169" s="447">
        <v>0</v>
      </c>
      <c r="I169" s="444">
        <v>0</v>
      </c>
      <c r="J169" s="445">
        <v>0</v>
      </c>
      <c r="K169" s="455" t="s">
        <v>290</v>
      </c>
    </row>
    <row r="170" spans="1:11" ht="14.4" customHeight="1" thickBot="1" x14ac:dyDescent="0.35">
      <c r="A170" s="466" t="s">
        <v>452</v>
      </c>
      <c r="B170" s="444">
        <v>0</v>
      </c>
      <c r="C170" s="444">
        <v>1.36107</v>
      </c>
      <c r="D170" s="445">
        <v>1.36107</v>
      </c>
      <c r="E170" s="454" t="s">
        <v>290</v>
      </c>
      <c r="F170" s="444">
        <v>0</v>
      </c>
      <c r="G170" s="445">
        <v>0</v>
      </c>
      <c r="H170" s="447">
        <v>0</v>
      </c>
      <c r="I170" s="444">
        <v>0</v>
      </c>
      <c r="J170" s="445">
        <v>0</v>
      </c>
      <c r="K170" s="455" t="s">
        <v>290</v>
      </c>
    </row>
    <row r="171" spans="1:11" ht="14.4" customHeight="1" thickBot="1" x14ac:dyDescent="0.35">
      <c r="A171" s="469" t="s">
        <v>453</v>
      </c>
      <c r="B171" s="449">
        <v>18.662522104905999</v>
      </c>
      <c r="C171" s="449">
        <v>8.4907800000000009</v>
      </c>
      <c r="D171" s="450">
        <v>-10.171742104906</v>
      </c>
      <c r="E171" s="456">
        <v>0.45496423003600001</v>
      </c>
      <c r="F171" s="449">
        <v>18.662522104905999</v>
      </c>
      <c r="G171" s="450">
        <v>13.99689157868</v>
      </c>
      <c r="H171" s="452">
        <v>-2.5000000000000001E-4</v>
      </c>
      <c r="I171" s="449">
        <v>25.000900000000001</v>
      </c>
      <c r="J171" s="450">
        <v>11.004008421319</v>
      </c>
      <c r="K171" s="457">
        <v>1.33963136705</v>
      </c>
    </row>
    <row r="172" spans="1:11" ht="14.4" customHeight="1" thickBot="1" x14ac:dyDescent="0.35">
      <c r="A172" s="465" t="s">
        <v>454</v>
      </c>
      <c r="B172" s="449">
        <v>0</v>
      </c>
      <c r="C172" s="449">
        <v>0.22</v>
      </c>
      <c r="D172" s="450">
        <v>0.22</v>
      </c>
      <c r="E172" s="451" t="s">
        <v>296</v>
      </c>
      <c r="F172" s="449">
        <v>0</v>
      </c>
      <c r="G172" s="450">
        <v>0</v>
      </c>
      <c r="H172" s="452">
        <v>0</v>
      </c>
      <c r="I172" s="449">
        <v>0</v>
      </c>
      <c r="J172" s="450">
        <v>0</v>
      </c>
      <c r="K172" s="453" t="s">
        <v>290</v>
      </c>
    </row>
    <row r="173" spans="1:11" ht="14.4" customHeight="1" thickBot="1" x14ac:dyDescent="0.35">
      <c r="A173" s="466" t="s">
        <v>455</v>
      </c>
      <c r="B173" s="444">
        <v>0</v>
      </c>
      <c r="C173" s="444">
        <v>0.22</v>
      </c>
      <c r="D173" s="445">
        <v>0.22</v>
      </c>
      <c r="E173" s="454" t="s">
        <v>296</v>
      </c>
      <c r="F173" s="444">
        <v>0</v>
      </c>
      <c r="G173" s="445">
        <v>0</v>
      </c>
      <c r="H173" s="447">
        <v>0</v>
      </c>
      <c r="I173" s="444">
        <v>0</v>
      </c>
      <c r="J173" s="445">
        <v>0</v>
      </c>
      <c r="K173" s="455" t="s">
        <v>290</v>
      </c>
    </row>
    <row r="174" spans="1:11" ht="14.4" customHeight="1" thickBot="1" x14ac:dyDescent="0.35">
      <c r="A174" s="465" t="s">
        <v>456</v>
      </c>
      <c r="B174" s="449">
        <v>0</v>
      </c>
      <c r="C174" s="449">
        <v>6.2899999999999996E-3</v>
      </c>
      <c r="D174" s="450">
        <v>6.2899999999999996E-3</v>
      </c>
      <c r="E174" s="451" t="s">
        <v>290</v>
      </c>
      <c r="F174" s="449">
        <v>0</v>
      </c>
      <c r="G174" s="450">
        <v>0</v>
      </c>
      <c r="H174" s="452">
        <v>-2.5000000000000001E-4</v>
      </c>
      <c r="I174" s="449">
        <v>25.000900000000001</v>
      </c>
      <c r="J174" s="450">
        <v>25.000900000000001</v>
      </c>
      <c r="K174" s="453" t="s">
        <v>290</v>
      </c>
    </row>
    <row r="175" spans="1:11" ht="14.4" customHeight="1" thickBot="1" x14ac:dyDescent="0.35">
      <c r="A175" s="466" t="s">
        <v>457</v>
      </c>
      <c r="B175" s="444">
        <v>0</v>
      </c>
      <c r="C175" s="444">
        <v>6.2899999999999996E-3</v>
      </c>
      <c r="D175" s="445">
        <v>6.2899999999999996E-3</v>
      </c>
      <c r="E175" s="454" t="s">
        <v>290</v>
      </c>
      <c r="F175" s="444">
        <v>0</v>
      </c>
      <c r="G175" s="445">
        <v>0</v>
      </c>
      <c r="H175" s="447">
        <v>-2.5000000000000001E-4</v>
      </c>
      <c r="I175" s="444">
        <v>8.9999999999999998E-4</v>
      </c>
      <c r="J175" s="445">
        <v>8.9999999999999998E-4</v>
      </c>
      <c r="K175" s="455" t="s">
        <v>290</v>
      </c>
    </row>
    <row r="176" spans="1:11" ht="14.4" customHeight="1" thickBot="1" x14ac:dyDescent="0.35">
      <c r="A176" s="466" t="s">
        <v>458</v>
      </c>
      <c r="B176" s="444">
        <v>0</v>
      </c>
      <c r="C176" s="444">
        <v>0</v>
      </c>
      <c r="D176" s="445">
        <v>0</v>
      </c>
      <c r="E176" s="446">
        <v>1</v>
      </c>
      <c r="F176" s="444">
        <v>0</v>
      </c>
      <c r="G176" s="445">
        <v>0</v>
      </c>
      <c r="H176" s="447">
        <v>0</v>
      </c>
      <c r="I176" s="444">
        <v>25</v>
      </c>
      <c r="J176" s="445">
        <v>25</v>
      </c>
      <c r="K176" s="455" t="s">
        <v>296</v>
      </c>
    </row>
    <row r="177" spans="1:11" ht="14.4" customHeight="1" thickBot="1" x14ac:dyDescent="0.35">
      <c r="A177" s="465" t="s">
        <v>459</v>
      </c>
      <c r="B177" s="449">
        <v>18.662522104905999</v>
      </c>
      <c r="C177" s="449">
        <v>8.2644900000000003</v>
      </c>
      <c r="D177" s="450">
        <v>-10.398032104905999</v>
      </c>
      <c r="E177" s="456">
        <v>0.44283885926700001</v>
      </c>
      <c r="F177" s="449">
        <v>18.662522104905999</v>
      </c>
      <c r="G177" s="450">
        <v>13.99689157868</v>
      </c>
      <c r="H177" s="452">
        <v>0</v>
      </c>
      <c r="I177" s="449">
        <v>0</v>
      </c>
      <c r="J177" s="450">
        <v>-13.99689157868</v>
      </c>
      <c r="K177" s="457">
        <v>0</v>
      </c>
    </row>
    <row r="178" spans="1:11" ht="14.4" customHeight="1" thickBot="1" x14ac:dyDescent="0.35">
      <c r="A178" s="466" t="s">
        <v>460</v>
      </c>
      <c r="B178" s="444">
        <v>0</v>
      </c>
      <c r="C178" s="444">
        <v>0.37187999999999999</v>
      </c>
      <c r="D178" s="445">
        <v>0.37187999999999999</v>
      </c>
      <c r="E178" s="454" t="s">
        <v>296</v>
      </c>
      <c r="F178" s="444">
        <v>0</v>
      </c>
      <c r="G178" s="445">
        <v>0</v>
      </c>
      <c r="H178" s="447">
        <v>0</v>
      </c>
      <c r="I178" s="444">
        <v>0</v>
      </c>
      <c r="J178" s="445">
        <v>0</v>
      </c>
      <c r="K178" s="455" t="s">
        <v>290</v>
      </c>
    </row>
    <row r="179" spans="1:11" ht="14.4" customHeight="1" thickBot="1" x14ac:dyDescent="0.35">
      <c r="A179" s="466" t="s">
        <v>461</v>
      </c>
      <c r="B179" s="444">
        <v>18.662522104905999</v>
      </c>
      <c r="C179" s="444">
        <v>7.8926100000000003</v>
      </c>
      <c r="D179" s="445">
        <v>-10.769912104906</v>
      </c>
      <c r="E179" s="446">
        <v>0.42291229211300002</v>
      </c>
      <c r="F179" s="444">
        <v>18.662522104905999</v>
      </c>
      <c r="G179" s="445">
        <v>13.99689157868</v>
      </c>
      <c r="H179" s="447">
        <v>0</v>
      </c>
      <c r="I179" s="444">
        <v>0</v>
      </c>
      <c r="J179" s="445">
        <v>-13.99689157868</v>
      </c>
      <c r="K179" s="448">
        <v>0</v>
      </c>
    </row>
    <row r="180" spans="1:11" ht="14.4" customHeight="1" thickBot="1" x14ac:dyDescent="0.35">
      <c r="A180" s="462" t="s">
        <v>462</v>
      </c>
      <c r="B180" s="444">
        <v>2058.4799088721102</v>
      </c>
      <c r="C180" s="444">
        <v>1738.3881100000001</v>
      </c>
      <c r="D180" s="445">
        <v>-320.09179887210701</v>
      </c>
      <c r="E180" s="446">
        <v>0.84450088752700003</v>
      </c>
      <c r="F180" s="444">
        <v>1892.00141763538</v>
      </c>
      <c r="G180" s="445">
        <v>1419.0010632265401</v>
      </c>
      <c r="H180" s="447">
        <v>127.74702000000001</v>
      </c>
      <c r="I180" s="444">
        <v>1310.92796</v>
      </c>
      <c r="J180" s="445">
        <v>-108.073103226538</v>
      </c>
      <c r="K180" s="448">
        <v>0.69287895229899998</v>
      </c>
    </row>
    <row r="181" spans="1:11" ht="14.4" customHeight="1" thickBot="1" x14ac:dyDescent="0.35">
      <c r="A181" s="467" t="s">
        <v>463</v>
      </c>
      <c r="B181" s="449">
        <v>2058.4799088721102</v>
      </c>
      <c r="C181" s="449">
        <v>1738.3881100000001</v>
      </c>
      <c r="D181" s="450">
        <v>-320.09179887210701</v>
      </c>
      <c r="E181" s="456">
        <v>0.84450088752700003</v>
      </c>
      <c r="F181" s="449">
        <v>1892.00141763538</v>
      </c>
      <c r="G181" s="450">
        <v>1419.0010632265401</v>
      </c>
      <c r="H181" s="452">
        <v>127.74702000000001</v>
      </c>
      <c r="I181" s="449">
        <v>1310.92796</v>
      </c>
      <c r="J181" s="450">
        <v>-108.073103226538</v>
      </c>
      <c r="K181" s="457">
        <v>0.69287895229899998</v>
      </c>
    </row>
    <row r="182" spans="1:11" ht="14.4" customHeight="1" thickBot="1" x14ac:dyDescent="0.35">
      <c r="A182" s="469" t="s">
        <v>54</v>
      </c>
      <c r="B182" s="449">
        <v>2058.4799088721102</v>
      </c>
      <c r="C182" s="449">
        <v>1738.3881100000001</v>
      </c>
      <c r="D182" s="450">
        <v>-320.09179887210701</v>
      </c>
      <c r="E182" s="456">
        <v>0.84450088752700003</v>
      </c>
      <c r="F182" s="449">
        <v>1892.00141763538</v>
      </c>
      <c r="G182" s="450">
        <v>1419.0010632265401</v>
      </c>
      <c r="H182" s="452">
        <v>127.74702000000001</v>
      </c>
      <c r="I182" s="449">
        <v>1310.92796</v>
      </c>
      <c r="J182" s="450">
        <v>-108.073103226538</v>
      </c>
      <c r="K182" s="457">
        <v>0.69287895229899998</v>
      </c>
    </row>
    <row r="183" spans="1:11" ht="14.4" customHeight="1" thickBot="1" x14ac:dyDescent="0.35">
      <c r="A183" s="465" t="s">
        <v>464</v>
      </c>
      <c r="B183" s="449">
        <v>16.999999999999002</v>
      </c>
      <c r="C183" s="449">
        <v>18.611999999999998</v>
      </c>
      <c r="D183" s="450">
        <v>1.6120000000000001</v>
      </c>
      <c r="E183" s="456">
        <v>1.094823529411</v>
      </c>
      <c r="F183" s="449">
        <v>15</v>
      </c>
      <c r="G183" s="450">
        <v>11.25</v>
      </c>
      <c r="H183" s="452">
        <v>1.6685000000000001</v>
      </c>
      <c r="I183" s="449">
        <v>15.016500000000001</v>
      </c>
      <c r="J183" s="450">
        <v>3.7665000000000002</v>
      </c>
      <c r="K183" s="457">
        <v>1.0011000000000001</v>
      </c>
    </row>
    <row r="184" spans="1:11" ht="14.4" customHeight="1" thickBot="1" x14ac:dyDescent="0.35">
      <c r="A184" s="466" t="s">
        <v>465</v>
      </c>
      <c r="B184" s="444">
        <v>16.999999999999002</v>
      </c>
      <c r="C184" s="444">
        <v>18.611999999999998</v>
      </c>
      <c r="D184" s="445">
        <v>1.6120000000000001</v>
      </c>
      <c r="E184" s="446">
        <v>1.094823529411</v>
      </c>
      <c r="F184" s="444">
        <v>15</v>
      </c>
      <c r="G184" s="445">
        <v>11.25</v>
      </c>
      <c r="H184" s="447">
        <v>1.6685000000000001</v>
      </c>
      <c r="I184" s="444">
        <v>15.016500000000001</v>
      </c>
      <c r="J184" s="445">
        <v>3.7665000000000002</v>
      </c>
      <c r="K184" s="448">
        <v>1.0011000000000001</v>
      </c>
    </row>
    <row r="185" spans="1:11" ht="14.4" customHeight="1" thickBot="1" x14ac:dyDescent="0.35">
      <c r="A185" s="465" t="s">
        <v>466</v>
      </c>
      <c r="B185" s="449">
        <v>9.6090041073230008</v>
      </c>
      <c r="C185" s="449">
        <v>7.63</v>
      </c>
      <c r="D185" s="450">
        <v>-1.979004107323</v>
      </c>
      <c r="E185" s="456">
        <v>0.79404690795999999</v>
      </c>
      <c r="F185" s="449">
        <v>10.001417635384</v>
      </c>
      <c r="G185" s="450">
        <v>7.5010632265380002</v>
      </c>
      <c r="H185" s="452">
        <v>1.9159999999999999</v>
      </c>
      <c r="I185" s="449">
        <v>8.0060000000000002</v>
      </c>
      <c r="J185" s="450">
        <v>0.50493677346099997</v>
      </c>
      <c r="K185" s="457">
        <v>0.80048652019800004</v>
      </c>
    </row>
    <row r="186" spans="1:11" ht="14.4" customHeight="1" thickBot="1" x14ac:dyDescent="0.35">
      <c r="A186" s="466" t="s">
        <v>467</v>
      </c>
      <c r="B186" s="444">
        <v>9.6090041073230008</v>
      </c>
      <c r="C186" s="444">
        <v>7.63</v>
      </c>
      <c r="D186" s="445">
        <v>-1.979004107323</v>
      </c>
      <c r="E186" s="446">
        <v>0.79404690795999999</v>
      </c>
      <c r="F186" s="444">
        <v>10.001417635384</v>
      </c>
      <c r="G186" s="445">
        <v>7.5010632265380002</v>
      </c>
      <c r="H186" s="447">
        <v>1.9159999999999999</v>
      </c>
      <c r="I186" s="444">
        <v>8.0060000000000002</v>
      </c>
      <c r="J186" s="445">
        <v>0.50493677346099997</v>
      </c>
      <c r="K186" s="448">
        <v>0.80048652019800004</v>
      </c>
    </row>
    <row r="187" spans="1:11" ht="14.4" customHeight="1" thickBot="1" x14ac:dyDescent="0.35">
      <c r="A187" s="465" t="s">
        <v>468</v>
      </c>
      <c r="B187" s="449">
        <v>31.870904764809001</v>
      </c>
      <c r="C187" s="449">
        <v>95.984200000000001</v>
      </c>
      <c r="D187" s="450">
        <v>64.113295235189995</v>
      </c>
      <c r="E187" s="456">
        <v>3.0116559510409999</v>
      </c>
      <c r="F187" s="449">
        <v>105</v>
      </c>
      <c r="G187" s="450">
        <v>78.75</v>
      </c>
      <c r="H187" s="452">
        <v>3.9698000000000002</v>
      </c>
      <c r="I187" s="449">
        <v>35.505400000000002</v>
      </c>
      <c r="J187" s="450">
        <v>-43.244599999999998</v>
      </c>
      <c r="K187" s="457">
        <v>0.33814666666600002</v>
      </c>
    </row>
    <row r="188" spans="1:11" ht="14.4" customHeight="1" thickBot="1" x14ac:dyDescent="0.35">
      <c r="A188" s="466" t="s">
        <v>469</v>
      </c>
      <c r="B188" s="444">
        <v>31.870904764809001</v>
      </c>
      <c r="C188" s="444">
        <v>95.984200000000001</v>
      </c>
      <c r="D188" s="445">
        <v>64.113295235189995</v>
      </c>
      <c r="E188" s="446">
        <v>3.0116559510409999</v>
      </c>
      <c r="F188" s="444">
        <v>105</v>
      </c>
      <c r="G188" s="445">
        <v>78.75</v>
      </c>
      <c r="H188" s="447">
        <v>3.9698000000000002</v>
      </c>
      <c r="I188" s="444">
        <v>35.505400000000002</v>
      </c>
      <c r="J188" s="445">
        <v>-43.244599999999998</v>
      </c>
      <c r="K188" s="448">
        <v>0.33814666666600002</v>
      </c>
    </row>
    <row r="189" spans="1:11" ht="14.4" customHeight="1" thickBot="1" x14ac:dyDescent="0.35">
      <c r="A189" s="465" t="s">
        <v>470</v>
      </c>
      <c r="B189" s="449">
        <v>0</v>
      </c>
      <c r="C189" s="449">
        <v>2.57</v>
      </c>
      <c r="D189" s="450">
        <v>2.57</v>
      </c>
      <c r="E189" s="451" t="s">
        <v>290</v>
      </c>
      <c r="F189" s="449">
        <v>0</v>
      </c>
      <c r="G189" s="450">
        <v>0</v>
      </c>
      <c r="H189" s="452">
        <v>0.05</v>
      </c>
      <c r="I189" s="449">
        <v>1.587</v>
      </c>
      <c r="J189" s="450">
        <v>1.587</v>
      </c>
      <c r="K189" s="453" t="s">
        <v>296</v>
      </c>
    </row>
    <row r="190" spans="1:11" ht="14.4" customHeight="1" thickBot="1" x14ac:dyDescent="0.35">
      <c r="A190" s="466" t="s">
        <v>471</v>
      </c>
      <c r="B190" s="444">
        <v>0</v>
      </c>
      <c r="C190" s="444">
        <v>2.57</v>
      </c>
      <c r="D190" s="445">
        <v>2.57</v>
      </c>
      <c r="E190" s="454" t="s">
        <v>290</v>
      </c>
      <c r="F190" s="444">
        <v>0</v>
      </c>
      <c r="G190" s="445">
        <v>0</v>
      </c>
      <c r="H190" s="447">
        <v>0.05</v>
      </c>
      <c r="I190" s="444">
        <v>1.587</v>
      </c>
      <c r="J190" s="445">
        <v>1.587</v>
      </c>
      <c r="K190" s="455" t="s">
        <v>296</v>
      </c>
    </row>
    <row r="191" spans="1:11" ht="14.4" customHeight="1" thickBot="1" x14ac:dyDescent="0.35">
      <c r="A191" s="465" t="s">
        <v>472</v>
      </c>
      <c r="B191" s="449">
        <v>500.99999999999397</v>
      </c>
      <c r="C191" s="449">
        <v>445.06527</v>
      </c>
      <c r="D191" s="450">
        <v>-55.934729999993003</v>
      </c>
      <c r="E191" s="456">
        <v>0.88835383233499998</v>
      </c>
      <c r="F191" s="449">
        <v>623</v>
      </c>
      <c r="G191" s="450">
        <v>467.25</v>
      </c>
      <c r="H191" s="452">
        <v>37.695790000000002</v>
      </c>
      <c r="I191" s="449">
        <v>393.05615999999998</v>
      </c>
      <c r="J191" s="450">
        <v>-74.193839999999994</v>
      </c>
      <c r="K191" s="457">
        <v>0.63090876404399998</v>
      </c>
    </row>
    <row r="192" spans="1:11" ht="14.4" customHeight="1" thickBot="1" x14ac:dyDescent="0.35">
      <c r="A192" s="466" t="s">
        <v>473</v>
      </c>
      <c r="B192" s="444">
        <v>500.99999999999397</v>
      </c>
      <c r="C192" s="444">
        <v>444.95967000000002</v>
      </c>
      <c r="D192" s="445">
        <v>-56.040329999992998</v>
      </c>
      <c r="E192" s="446">
        <v>0.88814305389199999</v>
      </c>
      <c r="F192" s="444">
        <v>618</v>
      </c>
      <c r="G192" s="445">
        <v>463.5</v>
      </c>
      <c r="H192" s="447">
        <v>37.212510000000002</v>
      </c>
      <c r="I192" s="444">
        <v>388.70661000000001</v>
      </c>
      <c r="J192" s="445">
        <v>-74.793390000000002</v>
      </c>
      <c r="K192" s="448">
        <v>0.62897509708699995</v>
      </c>
    </row>
    <row r="193" spans="1:11" ht="14.4" customHeight="1" thickBot="1" x14ac:dyDescent="0.35">
      <c r="A193" s="466" t="s">
        <v>474</v>
      </c>
      <c r="B193" s="444">
        <v>0</v>
      </c>
      <c r="C193" s="444">
        <v>0.1056</v>
      </c>
      <c r="D193" s="445">
        <v>0.1056</v>
      </c>
      <c r="E193" s="454" t="s">
        <v>290</v>
      </c>
      <c r="F193" s="444">
        <v>5</v>
      </c>
      <c r="G193" s="445">
        <v>3.75</v>
      </c>
      <c r="H193" s="447">
        <v>0.48327999999999999</v>
      </c>
      <c r="I193" s="444">
        <v>4.3495499999999998</v>
      </c>
      <c r="J193" s="445">
        <v>0.59955000000000003</v>
      </c>
      <c r="K193" s="448">
        <v>0.86990999999999996</v>
      </c>
    </row>
    <row r="194" spans="1:11" ht="14.4" customHeight="1" thickBot="1" x14ac:dyDescent="0.35">
      <c r="A194" s="465" t="s">
        <v>475</v>
      </c>
      <c r="B194" s="449">
        <v>0</v>
      </c>
      <c r="C194" s="449">
        <v>7.2730000000000003E-2</v>
      </c>
      <c r="D194" s="450">
        <v>7.2730000000000003E-2</v>
      </c>
      <c r="E194" s="451" t="s">
        <v>290</v>
      </c>
      <c r="F194" s="449">
        <v>0</v>
      </c>
      <c r="G194" s="450">
        <v>0</v>
      </c>
      <c r="H194" s="452">
        <v>0</v>
      </c>
      <c r="I194" s="449">
        <v>0</v>
      </c>
      <c r="J194" s="450">
        <v>0</v>
      </c>
      <c r="K194" s="457">
        <v>0</v>
      </c>
    </row>
    <row r="195" spans="1:11" ht="14.4" customHeight="1" thickBot="1" x14ac:dyDescent="0.35">
      <c r="A195" s="466" t="s">
        <v>476</v>
      </c>
      <c r="B195" s="444">
        <v>0</v>
      </c>
      <c r="C195" s="444">
        <v>7.2730000000000003E-2</v>
      </c>
      <c r="D195" s="445">
        <v>7.2730000000000003E-2</v>
      </c>
      <c r="E195" s="454" t="s">
        <v>290</v>
      </c>
      <c r="F195" s="444">
        <v>0</v>
      </c>
      <c r="G195" s="445">
        <v>0</v>
      </c>
      <c r="H195" s="447">
        <v>0</v>
      </c>
      <c r="I195" s="444">
        <v>0</v>
      </c>
      <c r="J195" s="445">
        <v>0</v>
      </c>
      <c r="K195" s="448">
        <v>0</v>
      </c>
    </row>
    <row r="196" spans="1:11" ht="14.4" customHeight="1" thickBot="1" x14ac:dyDescent="0.35">
      <c r="A196" s="465" t="s">
        <v>477</v>
      </c>
      <c r="B196" s="449">
        <v>1498.99999999998</v>
      </c>
      <c r="C196" s="449">
        <v>1168.45391</v>
      </c>
      <c r="D196" s="450">
        <v>-330.54608999998101</v>
      </c>
      <c r="E196" s="456">
        <v>0.77948893262100005</v>
      </c>
      <c r="F196" s="449">
        <v>1139</v>
      </c>
      <c r="G196" s="450">
        <v>854.25</v>
      </c>
      <c r="H196" s="452">
        <v>82.446929999999995</v>
      </c>
      <c r="I196" s="449">
        <v>857.75689999999997</v>
      </c>
      <c r="J196" s="450">
        <v>3.5068999999989998</v>
      </c>
      <c r="K196" s="457">
        <v>0.75307892888399997</v>
      </c>
    </row>
    <row r="197" spans="1:11" ht="14.4" customHeight="1" thickBot="1" x14ac:dyDescent="0.35">
      <c r="A197" s="466" t="s">
        <v>478</v>
      </c>
      <c r="B197" s="444">
        <v>1498.99999999998</v>
      </c>
      <c r="C197" s="444">
        <v>1168.45391</v>
      </c>
      <c r="D197" s="445">
        <v>-330.54608999998101</v>
      </c>
      <c r="E197" s="446">
        <v>0.77948893262100005</v>
      </c>
      <c r="F197" s="444">
        <v>1139</v>
      </c>
      <c r="G197" s="445">
        <v>854.25</v>
      </c>
      <c r="H197" s="447">
        <v>82.446929999999995</v>
      </c>
      <c r="I197" s="444">
        <v>857.75689999999997</v>
      </c>
      <c r="J197" s="445">
        <v>3.5068999999989998</v>
      </c>
      <c r="K197" s="448">
        <v>0.75307892888399997</v>
      </c>
    </row>
    <row r="198" spans="1:11" ht="14.4" customHeight="1" thickBot="1" x14ac:dyDescent="0.35">
      <c r="A198" s="470" t="s">
        <v>479</v>
      </c>
      <c r="B198" s="449">
        <v>0</v>
      </c>
      <c r="C198" s="449">
        <v>34.396169999999998</v>
      </c>
      <c r="D198" s="450">
        <v>34.396169999999998</v>
      </c>
      <c r="E198" s="451" t="s">
        <v>290</v>
      </c>
      <c r="F198" s="449">
        <v>0</v>
      </c>
      <c r="G198" s="450">
        <v>0</v>
      </c>
      <c r="H198" s="452">
        <v>0.46679999999999999</v>
      </c>
      <c r="I198" s="449">
        <v>7.4721200000000003</v>
      </c>
      <c r="J198" s="450">
        <v>7.4721200000000003</v>
      </c>
      <c r="K198" s="453" t="s">
        <v>296</v>
      </c>
    </row>
    <row r="199" spans="1:11" ht="14.4" customHeight="1" thickBot="1" x14ac:dyDescent="0.35">
      <c r="A199" s="467" t="s">
        <v>480</v>
      </c>
      <c r="B199" s="449">
        <v>0</v>
      </c>
      <c r="C199" s="449">
        <v>34.396169999999998</v>
      </c>
      <c r="D199" s="450">
        <v>34.396169999999998</v>
      </c>
      <c r="E199" s="451" t="s">
        <v>290</v>
      </c>
      <c r="F199" s="449">
        <v>0</v>
      </c>
      <c r="G199" s="450">
        <v>0</v>
      </c>
      <c r="H199" s="452">
        <v>0.46679999999999999</v>
      </c>
      <c r="I199" s="449">
        <v>7.4721200000000003</v>
      </c>
      <c r="J199" s="450">
        <v>7.4721200000000003</v>
      </c>
      <c r="K199" s="453" t="s">
        <v>296</v>
      </c>
    </row>
    <row r="200" spans="1:11" ht="14.4" customHeight="1" thickBot="1" x14ac:dyDescent="0.35">
      <c r="A200" s="469" t="s">
        <v>481</v>
      </c>
      <c r="B200" s="449">
        <v>0</v>
      </c>
      <c r="C200" s="449">
        <v>34.396169999999998</v>
      </c>
      <c r="D200" s="450">
        <v>34.396169999999998</v>
      </c>
      <c r="E200" s="451" t="s">
        <v>290</v>
      </c>
      <c r="F200" s="449">
        <v>0</v>
      </c>
      <c r="G200" s="450">
        <v>0</v>
      </c>
      <c r="H200" s="452">
        <v>0.46679999999999999</v>
      </c>
      <c r="I200" s="449">
        <v>7.4721200000000003</v>
      </c>
      <c r="J200" s="450">
        <v>7.4721200000000003</v>
      </c>
      <c r="K200" s="453" t="s">
        <v>296</v>
      </c>
    </row>
    <row r="201" spans="1:11" ht="14.4" customHeight="1" thickBot="1" x14ac:dyDescent="0.35">
      <c r="A201" s="465" t="s">
        <v>482</v>
      </c>
      <c r="B201" s="449">
        <v>0</v>
      </c>
      <c r="C201" s="449">
        <v>34.396169999999998</v>
      </c>
      <c r="D201" s="450">
        <v>34.396169999999998</v>
      </c>
      <c r="E201" s="451" t="s">
        <v>290</v>
      </c>
      <c r="F201" s="449">
        <v>0</v>
      </c>
      <c r="G201" s="450">
        <v>0</v>
      </c>
      <c r="H201" s="452">
        <v>0.46679999999999999</v>
      </c>
      <c r="I201" s="449">
        <v>7.4721200000000003</v>
      </c>
      <c r="J201" s="450">
        <v>7.4721200000000003</v>
      </c>
      <c r="K201" s="453" t="s">
        <v>296</v>
      </c>
    </row>
    <row r="202" spans="1:11" ht="14.4" customHeight="1" thickBot="1" x14ac:dyDescent="0.35">
      <c r="A202" s="466" t="s">
        <v>483</v>
      </c>
      <c r="B202" s="444">
        <v>0</v>
      </c>
      <c r="C202" s="444">
        <v>7.4639699999999998</v>
      </c>
      <c r="D202" s="445">
        <v>7.4639699999999998</v>
      </c>
      <c r="E202" s="454" t="s">
        <v>290</v>
      </c>
      <c r="F202" s="444">
        <v>0</v>
      </c>
      <c r="G202" s="445">
        <v>0</v>
      </c>
      <c r="H202" s="447">
        <v>0.46679999999999999</v>
      </c>
      <c r="I202" s="444">
        <v>7.4721200000000003</v>
      </c>
      <c r="J202" s="445">
        <v>7.4721200000000003</v>
      </c>
      <c r="K202" s="455" t="s">
        <v>296</v>
      </c>
    </row>
    <row r="203" spans="1:11" ht="14.4" customHeight="1" thickBot="1" x14ac:dyDescent="0.35">
      <c r="A203" s="466" t="s">
        <v>484</v>
      </c>
      <c r="B203" s="444">
        <v>0</v>
      </c>
      <c r="C203" s="444">
        <v>26.932200000000002</v>
      </c>
      <c r="D203" s="445">
        <v>26.932200000000002</v>
      </c>
      <c r="E203" s="454" t="s">
        <v>296</v>
      </c>
      <c r="F203" s="444">
        <v>0</v>
      </c>
      <c r="G203" s="445">
        <v>0</v>
      </c>
      <c r="H203" s="447">
        <v>0</v>
      </c>
      <c r="I203" s="444">
        <v>0</v>
      </c>
      <c r="J203" s="445">
        <v>0</v>
      </c>
      <c r="K203" s="448">
        <v>0</v>
      </c>
    </row>
    <row r="204" spans="1:11" ht="14.4" customHeight="1" thickBot="1" x14ac:dyDescent="0.35">
      <c r="A204" s="471"/>
      <c r="B204" s="444">
        <v>-9998.4431239263595</v>
      </c>
      <c r="C204" s="444">
        <v>-12200.41396</v>
      </c>
      <c r="D204" s="445">
        <v>-2201.9708360736499</v>
      </c>
      <c r="E204" s="446">
        <v>1.2202313709020001</v>
      </c>
      <c r="F204" s="444">
        <v>-10010.462536790799</v>
      </c>
      <c r="G204" s="445">
        <v>-7507.8469025931099</v>
      </c>
      <c r="H204" s="447">
        <v>-878.74401</v>
      </c>
      <c r="I204" s="444">
        <v>-9376.3356400000102</v>
      </c>
      <c r="J204" s="445">
        <v>-1868.4887374069001</v>
      </c>
      <c r="K204" s="448">
        <v>0.93665358673800003</v>
      </c>
    </row>
    <row r="205" spans="1:11" ht="14.4" customHeight="1" thickBot="1" x14ac:dyDescent="0.35">
      <c r="A205" s="472" t="s">
        <v>66</v>
      </c>
      <c r="B205" s="458">
        <v>-9998.4431239263504</v>
      </c>
      <c r="C205" s="458">
        <v>-12200.41396</v>
      </c>
      <c r="D205" s="459">
        <v>-2201.9708360736599</v>
      </c>
      <c r="E205" s="460" t="s">
        <v>290</v>
      </c>
      <c r="F205" s="458">
        <v>-10010.462536790799</v>
      </c>
      <c r="G205" s="459">
        <v>-7507.8469025931099</v>
      </c>
      <c r="H205" s="458">
        <v>-878.74401</v>
      </c>
      <c r="I205" s="458">
        <v>-9376.3356400000102</v>
      </c>
      <c r="J205" s="459">
        <v>-1868.4887374069001</v>
      </c>
      <c r="K205" s="461">
        <v>0.93665358673800003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146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485</v>
      </c>
      <c r="B5" s="474" t="s">
        <v>486</v>
      </c>
      <c r="C5" s="475" t="s">
        <v>487</v>
      </c>
      <c r="D5" s="475" t="s">
        <v>487</v>
      </c>
      <c r="E5" s="475"/>
      <c r="F5" s="475" t="s">
        <v>487</v>
      </c>
      <c r="G5" s="475" t="s">
        <v>487</v>
      </c>
      <c r="H5" s="475" t="s">
        <v>487</v>
      </c>
      <c r="I5" s="476" t="s">
        <v>487</v>
      </c>
      <c r="J5" s="477" t="s">
        <v>69</v>
      </c>
    </row>
    <row r="6" spans="1:10" ht="14.4" customHeight="1" x14ac:dyDescent="0.3">
      <c r="A6" s="473" t="s">
        <v>485</v>
      </c>
      <c r="B6" s="474" t="s">
        <v>299</v>
      </c>
      <c r="C6" s="475">
        <v>233.13154</v>
      </c>
      <c r="D6" s="475">
        <v>76.05959</v>
      </c>
      <c r="E6" s="475"/>
      <c r="F6" s="475">
        <v>79.049409999999995</v>
      </c>
      <c r="G6" s="475">
        <v>86.967074383129514</v>
      </c>
      <c r="H6" s="475">
        <v>-7.9176643831295195</v>
      </c>
      <c r="I6" s="476">
        <v>0.90895790804404197</v>
      </c>
      <c r="J6" s="477" t="s">
        <v>1</v>
      </c>
    </row>
    <row r="7" spans="1:10" ht="14.4" customHeight="1" x14ac:dyDescent="0.3">
      <c r="A7" s="473" t="s">
        <v>485</v>
      </c>
      <c r="B7" s="474" t="s">
        <v>488</v>
      </c>
      <c r="C7" s="475">
        <v>1.9145799999999999</v>
      </c>
      <c r="D7" s="475" t="s">
        <v>487</v>
      </c>
      <c r="E7" s="475"/>
      <c r="F7" s="475" t="s">
        <v>487</v>
      </c>
      <c r="G7" s="475" t="s">
        <v>487</v>
      </c>
      <c r="H7" s="475" t="s">
        <v>487</v>
      </c>
      <c r="I7" s="476" t="s">
        <v>487</v>
      </c>
      <c r="J7" s="477" t="s">
        <v>1</v>
      </c>
    </row>
    <row r="8" spans="1:10" ht="14.4" customHeight="1" x14ac:dyDescent="0.3">
      <c r="A8" s="473" t="s">
        <v>485</v>
      </c>
      <c r="B8" s="474" t="s">
        <v>300</v>
      </c>
      <c r="C8" s="475">
        <v>104.85489</v>
      </c>
      <c r="D8" s="475">
        <v>17.291430000000002</v>
      </c>
      <c r="E8" s="475"/>
      <c r="F8" s="475">
        <v>20.764309999999998</v>
      </c>
      <c r="G8" s="475">
        <v>21.077276215184998</v>
      </c>
      <c r="H8" s="475">
        <v>-0.3129662151849999</v>
      </c>
      <c r="I8" s="476">
        <v>0.98515148674858066</v>
      </c>
      <c r="J8" s="477" t="s">
        <v>1</v>
      </c>
    </row>
    <row r="9" spans="1:10" ht="14.4" customHeight="1" x14ac:dyDescent="0.3">
      <c r="A9" s="473" t="s">
        <v>485</v>
      </c>
      <c r="B9" s="474" t="s">
        <v>489</v>
      </c>
      <c r="C9" s="475">
        <v>-0.18184</v>
      </c>
      <c r="D9" s="475" t="s">
        <v>487</v>
      </c>
      <c r="E9" s="475"/>
      <c r="F9" s="475" t="s">
        <v>487</v>
      </c>
      <c r="G9" s="475" t="s">
        <v>487</v>
      </c>
      <c r="H9" s="475" t="s">
        <v>487</v>
      </c>
      <c r="I9" s="476" t="s">
        <v>487</v>
      </c>
      <c r="J9" s="477" t="s">
        <v>1</v>
      </c>
    </row>
    <row r="10" spans="1:10" ht="14.4" customHeight="1" x14ac:dyDescent="0.3">
      <c r="A10" s="473" t="s">
        <v>485</v>
      </c>
      <c r="B10" s="474" t="s">
        <v>490</v>
      </c>
      <c r="C10" s="475">
        <v>16.801839999999999</v>
      </c>
      <c r="D10" s="475">
        <v>0</v>
      </c>
      <c r="E10" s="475"/>
      <c r="F10" s="475" t="s">
        <v>487</v>
      </c>
      <c r="G10" s="475" t="s">
        <v>487</v>
      </c>
      <c r="H10" s="475" t="s">
        <v>487</v>
      </c>
      <c r="I10" s="476" t="s">
        <v>487</v>
      </c>
      <c r="J10" s="477" t="s">
        <v>1</v>
      </c>
    </row>
    <row r="11" spans="1:10" ht="14.4" customHeight="1" x14ac:dyDescent="0.3">
      <c r="A11" s="473" t="s">
        <v>485</v>
      </c>
      <c r="B11" s="474" t="s">
        <v>491</v>
      </c>
      <c r="C11" s="475">
        <v>356.52100999999993</v>
      </c>
      <c r="D11" s="475">
        <v>93.351020000000005</v>
      </c>
      <c r="E11" s="475"/>
      <c r="F11" s="475">
        <v>99.813719999999989</v>
      </c>
      <c r="G11" s="475">
        <v>108.04435059831451</v>
      </c>
      <c r="H11" s="475">
        <v>-8.2306305983145194</v>
      </c>
      <c r="I11" s="476">
        <v>0.9238217403063097</v>
      </c>
      <c r="J11" s="477" t="s">
        <v>492</v>
      </c>
    </row>
    <row r="13" spans="1:10" ht="14.4" customHeight="1" x14ac:dyDescent="0.3">
      <c r="A13" s="473" t="s">
        <v>485</v>
      </c>
      <c r="B13" s="474" t="s">
        <v>486</v>
      </c>
      <c r="C13" s="475" t="s">
        <v>487</v>
      </c>
      <c r="D13" s="475" t="s">
        <v>487</v>
      </c>
      <c r="E13" s="475"/>
      <c r="F13" s="475" t="s">
        <v>487</v>
      </c>
      <c r="G13" s="475" t="s">
        <v>487</v>
      </c>
      <c r="H13" s="475" t="s">
        <v>487</v>
      </c>
      <c r="I13" s="476" t="s">
        <v>487</v>
      </c>
      <c r="J13" s="477" t="s">
        <v>69</v>
      </c>
    </row>
    <row r="14" spans="1:10" ht="14.4" customHeight="1" x14ac:dyDescent="0.3">
      <c r="A14" s="473" t="s">
        <v>493</v>
      </c>
      <c r="B14" s="474" t="s">
        <v>494</v>
      </c>
      <c r="C14" s="475" t="s">
        <v>487</v>
      </c>
      <c r="D14" s="475" t="s">
        <v>487</v>
      </c>
      <c r="E14" s="475"/>
      <c r="F14" s="475" t="s">
        <v>487</v>
      </c>
      <c r="G14" s="475" t="s">
        <v>487</v>
      </c>
      <c r="H14" s="475" t="s">
        <v>487</v>
      </c>
      <c r="I14" s="476" t="s">
        <v>487</v>
      </c>
      <c r="J14" s="477" t="s">
        <v>0</v>
      </c>
    </row>
    <row r="15" spans="1:10" ht="14.4" customHeight="1" x14ac:dyDescent="0.3">
      <c r="A15" s="473" t="s">
        <v>493</v>
      </c>
      <c r="B15" s="474" t="s">
        <v>299</v>
      </c>
      <c r="C15" s="475">
        <v>190.15479999999999</v>
      </c>
      <c r="D15" s="475" t="s">
        <v>487</v>
      </c>
      <c r="E15" s="475"/>
      <c r="F15" s="475" t="s">
        <v>487</v>
      </c>
      <c r="G15" s="475" t="s">
        <v>487</v>
      </c>
      <c r="H15" s="475" t="s">
        <v>487</v>
      </c>
      <c r="I15" s="476" t="s">
        <v>487</v>
      </c>
      <c r="J15" s="477" t="s">
        <v>1</v>
      </c>
    </row>
    <row r="16" spans="1:10" ht="14.4" customHeight="1" x14ac:dyDescent="0.3">
      <c r="A16" s="473" t="s">
        <v>493</v>
      </c>
      <c r="B16" s="474" t="s">
        <v>488</v>
      </c>
      <c r="C16" s="475">
        <v>1.9145799999999999</v>
      </c>
      <c r="D16" s="475" t="s">
        <v>487</v>
      </c>
      <c r="E16" s="475"/>
      <c r="F16" s="475" t="s">
        <v>487</v>
      </c>
      <c r="G16" s="475" t="s">
        <v>487</v>
      </c>
      <c r="H16" s="475" t="s">
        <v>487</v>
      </c>
      <c r="I16" s="476" t="s">
        <v>487</v>
      </c>
      <c r="J16" s="477" t="s">
        <v>1</v>
      </c>
    </row>
    <row r="17" spans="1:10" ht="14.4" customHeight="1" x14ac:dyDescent="0.3">
      <c r="A17" s="473" t="s">
        <v>493</v>
      </c>
      <c r="B17" s="474" t="s">
        <v>300</v>
      </c>
      <c r="C17" s="475">
        <v>91.116650000000007</v>
      </c>
      <c r="D17" s="475" t="s">
        <v>487</v>
      </c>
      <c r="E17" s="475"/>
      <c r="F17" s="475" t="s">
        <v>487</v>
      </c>
      <c r="G17" s="475" t="s">
        <v>487</v>
      </c>
      <c r="H17" s="475" t="s">
        <v>487</v>
      </c>
      <c r="I17" s="476" t="s">
        <v>487</v>
      </c>
      <c r="J17" s="477" t="s">
        <v>1</v>
      </c>
    </row>
    <row r="18" spans="1:10" ht="14.4" customHeight="1" x14ac:dyDescent="0.3">
      <c r="A18" s="473" t="s">
        <v>493</v>
      </c>
      <c r="B18" s="474" t="s">
        <v>489</v>
      </c>
      <c r="C18" s="475">
        <v>-0.18184</v>
      </c>
      <c r="D18" s="475" t="s">
        <v>487</v>
      </c>
      <c r="E18" s="475"/>
      <c r="F18" s="475" t="s">
        <v>487</v>
      </c>
      <c r="G18" s="475" t="s">
        <v>487</v>
      </c>
      <c r="H18" s="475" t="s">
        <v>487</v>
      </c>
      <c r="I18" s="476" t="s">
        <v>487</v>
      </c>
      <c r="J18" s="477" t="s">
        <v>1</v>
      </c>
    </row>
    <row r="19" spans="1:10" ht="14.4" customHeight="1" x14ac:dyDescent="0.3">
      <c r="A19" s="473" t="s">
        <v>493</v>
      </c>
      <c r="B19" s="474" t="s">
        <v>490</v>
      </c>
      <c r="C19" s="475">
        <v>16.801839999999999</v>
      </c>
      <c r="D19" s="475" t="s">
        <v>487</v>
      </c>
      <c r="E19" s="475"/>
      <c r="F19" s="475" t="s">
        <v>487</v>
      </c>
      <c r="G19" s="475" t="s">
        <v>487</v>
      </c>
      <c r="H19" s="475" t="s">
        <v>487</v>
      </c>
      <c r="I19" s="476" t="s">
        <v>487</v>
      </c>
      <c r="J19" s="477" t="s">
        <v>1</v>
      </c>
    </row>
    <row r="20" spans="1:10" ht="14.4" customHeight="1" x14ac:dyDescent="0.3">
      <c r="A20" s="473" t="s">
        <v>493</v>
      </c>
      <c r="B20" s="474" t="s">
        <v>495</v>
      </c>
      <c r="C20" s="475">
        <v>299.80602999999996</v>
      </c>
      <c r="D20" s="475" t="s">
        <v>487</v>
      </c>
      <c r="E20" s="475"/>
      <c r="F20" s="475" t="s">
        <v>487</v>
      </c>
      <c r="G20" s="475" t="s">
        <v>487</v>
      </c>
      <c r="H20" s="475" t="s">
        <v>487</v>
      </c>
      <c r="I20" s="476" t="s">
        <v>487</v>
      </c>
      <c r="J20" s="477" t="s">
        <v>496</v>
      </c>
    </row>
    <row r="21" spans="1:10" ht="14.4" customHeight="1" x14ac:dyDescent="0.3">
      <c r="A21" s="473" t="s">
        <v>487</v>
      </c>
      <c r="B21" s="474" t="s">
        <v>487</v>
      </c>
      <c r="C21" s="475" t="s">
        <v>487</v>
      </c>
      <c r="D21" s="475" t="s">
        <v>487</v>
      </c>
      <c r="E21" s="475"/>
      <c r="F21" s="475" t="s">
        <v>487</v>
      </c>
      <c r="G21" s="475" t="s">
        <v>487</v>
      </c>
      <c r="H21" s="475" t="s">
        <v>487</v>
      </c>
      <c r="I21" s="476" t="s">
        <v>487</v>
      </c>
      <c r="J21" s="477" t="s">
        <v>497</v>
      </c>
    </row>
    <row r="22" spans="1:10" ht="14.4" customHeight="1" x14ac:dyDescent="0.3">
      <c r="A22" s="473" t="s">
        <v>498</v>
      </c>
      <c r="B22" s="474" t="s">
        <v>499</v>
      </c>
      <c r="C22" s="475" t="s">
        <v>487</v>
      </c>
      <c r="D22" s="475" t="s">
        <v>487</v>
      </c>
      <c r="E22" s="475"/>
      <c r="F22" s="475" t="s">
        <v>487</v>
      </c>
      <c r="G22" s="475" t="s">
        <v>487</v>
      </c>
      <c r="H22" s="475" t="s">
        <v>487</v>
      </c>
      <c r="I22" s="476" t="s">
        <v>487</v>
      </c>
      <c r="J22" s="477" t="s">
        <v>0</v>
      </c>
    </row>
    <row r="23" spans="1:10" ht="14.4" customHeight="1" x14ac:dyDescent="0.3">
      <c r="A23" s="473" t="s">
        <v>498</v>
      </c>
      <c r="B23" s="474" t="s">
        <v>299</v>
      </c>
      <c r="C23" s="475">
        <v>5.9391300000000005</v>
      </c>
      <c r="D23" s="475">
        <v>32.54777</v>
      </c>
      <c r="E23" s="475"/>
      <c r="F23" s="475">
        <v>40.679839999999999</v>
      </c>
      <c r="G23" s="475">
        <v>39.946391114506504</v>
      </c>
      <c r="H23" s="475">
        <v>0.73344888549349463</v>
      </c>
      <c r="I23" s="476">
        <v>1.0183608297277984</v>
      </c>
      <c r="J23" s="477" t="s">
        <v>1</v>
      </c>
    </row>
    <row r="24" spans="1:10" ht="14.4" customHeight="1" x14ac:dyDescent="0.3">
      <c r="A24" s="473" t="s">
        <v>498</v>
      </c>
      <c r="B24" s="474" t="s">
        <v>300</v>
      </c>
      <c r="C24" s="475">
        <v>10.882629999999999</v>
      </c>
      <c r="D24" s="475">
        <v>15.10821</v>
      </c>
      <c r="E24" s="475"/>
      <c r="F24" s="475">
        <v>17.182169999999999</v>
      </c>
      <c r="G24" s="475">
        <v>16.96792301251125</v>
      </c>
      <c r="H24" s="475">
        <v>0.2142469874887496</v>
      </c>
      <c r="I24" s="476">
        <v>1.0126265888483095</v>
      </c>
      <c r="J24" s="477" t="s">
        <v>1</v>
      </c>
    </row>
    <row r="25" spans="1:10" ht="14.4" customHeight="1" x14ac:dyDescent="0.3">
      <c r="A25" s="473" t="s">
        <v>498</v>
      </c>
      <c r="B25" s="474" t="s">
        <v>490</v>
      </c>
      <c r="C25" s="475">
        <v>0</v>
      </c>
      <c r="D25" s="475">
        <v>0</v>
      </c>
      <c r="E25" s="475"/>
      <c r="F25" s="475" t="s">
        <v>487</v>
      </c>
      <c r="G25" s="475" t="s">
        <v>487</v>
      </c>
      <c r="H25" s="475" t="s">
        <v>487</v>
      </c>
      <c r="I25" s="476" t="s">
        <v>487</v>
      </c>
      <c r="J25" s="477" t="s">
        <v>1</v>
      </c>
    </row>
    <row r="26" spans="1:10" ht="14.4" customHeight="1" x14ac:dyDescent="0.3">
      <c r="A26" s="473" t="s">
        <v>498</v>
      </c>
      <c r="B26" s="474" t="s">
        <v>500</v>
      </c>
      <c r="C26" s="475">
        <v>16.821759999999998</v>
      </c>
      <c r="D26" s="475">
        <v>47.65598</v>
      </c>
      <c r="E26" s="475"/>
      <c r="F26" s="475">
        <v>57.862009999999998</v>
      </c>
      <c r="G26" s="475">
        <v>56.914314127017754</v>
      </c>
      <c r="H26" s="475">
        <v>0.94769587298224423</v>
      </c>
      <c r="I26" s="476">
        <v>1.0166512745961804</v>
      </c>
      <c r="J26" s="477" t="s">
        <v>496</v>
      </c>
    </row>
    <row r="27" spans="1:10" ht="14.4" customHeight="1" x14ac:dyDescent="0.3">
      <c r="A27" s="473" t="s">
        <v>487</v>
      </c>
      <c r="B27" s="474" t="s">
        <v>487</v>
      </c>
      <c r="C27" s="475" t="s">
        <v>487</v>
      </c>
      <c r="D27" s="475" t="s">
        <v>487</v>
      </c>
      <c r="E27" s="475"/>
      <c r="F27" s="475" t="s">
        <v>487</v>
      </c>
      <c r="G27" s="475" t="s">
        <v>487</v>
      </c>
      <c r="H27" s="475" t="s">
        <v>487</v>
      </c>
      <c r="I27" s="476" t="s">
        <v>487</v>
      </c>
      <c r="J27" s="477" t="s">
        <v>497</v>
      </c>
    </row>
    <row r="28" spans="1:10" ht="14.4" customHeight="1" x14ac:dyDescent="0.3">
      <c r="A28" s="473" t="s">
        <v>501</v>
      </c>
      <c r="B28" s="474" t="s">
        <v>502</v>
      </c>
      <c r="C28" s="475" t="s">
        <v>487</v>
      </c>
      <c r="D28" s="475" t="s">
        <v>487</v>
      </c>
      <c r="E28" s="475"/>
      <c r="F28" s="475" t="s">
        <v>487</v>
      </c>
      <c r="G28" s="475" t="s">
        <v>487</v>
      </c>
      <c r="H28" s="475" t="s">
        <v>487</v>
      </c>
      <c r="I28" s="476" t="s">
        <v>487</v>
      </c>
      <c r="J28" s="477" t="s">
        <v>0</v>
      </c>
    </row>
    <row r="29" spans="1:10" ht="14.4" customHeight="1" x14ac:dyDescent="0.3">
      <c r="A29" s="473" t="s">
        <v>501</v>
      </c>
      <c r="B29" s="474" t="s">
        <v>299</v>
      </c>
      <c r="C29" s="475">
        <v>19.007539999999999</v>
      </c>
      <c r="D29" s="475">
        <v>33.368969999999997</v>
      </c>
      <c r="E29" s="475"/>
      <c r="F29" s="475">
        <v>35.090699999999998</v>
      </c>
      <c r="G29" s="475">
        <v>35.017282687064252</v>
      </c>
      <c r="H29" s="475">
        <v>7.3417312935745827E-2</v>
      </c>
      <c r="I29" s="476">
        <v>1.002096602229015</v>
      </c>
      <c r="J29" s="477" t="s">
        <v>1</v>
      </c>
    </row>
    <row r="30" spans="1:10" ht="14.4" customHeight="1" x14ac:dyDescent="0.3">
      <c r="A30" s="473" t="s">
        <v>501</v>
      </c>
      <c r="B30" s="474" t="s">
        <v>300</v>
      </c>
      <c r="C30" s="475">
        <v>1.9399500000000001</v>
      </c>
      <c r="D30" s="475">
        <v>1.66618</v>
      </c>
      <c r="E30" s="475"/>
      <c r="F30" s="475">
        <v>2.73868</v>
      </c>
      <c r="G30" s="475">
        <v>2.9638504632637503</v>
      </c>
      <c r="H30" s="475">
        <v>-0.22517046326375034</v>
      </c>
      <c r="I30" s="476">
        <v>0.92402772472677452</v>
      </c>
      <c r="J30" s="477" t="s">
        <v>1</v>
      </c>
    </row>
    <row r="31" spans="1:10" ht="14.4" customHeight="1" x14ac:dyDescent="0.3">
      <c r="A31" s="473" t="s">
        <v>501</v>
      </c>
      <c r="B31" s="474" t="s">
        <v>503</v>
      </c>
      <c r="C31" s="475">
        <v>20.947489999999998</v>
      </c>
      <c r="D31" s="475">
        <v>35.035149999999994</v>
      </c>
      <c r="E31" s="475"/>
      <c r="F31" s="475">
        <v>37.82938</v>
      </c>
      <c r="G31" s="475">
        <v>37.981133150328006</v>
      </c>
      <c r="H31" s="475">
        <v>-0.1517531503280054</v>
      </c>
      <c r="I31" s="476">
        <v>0.99600451230016307</v>
      </c>
      <c r="J31" s="477" t="s">
        <v>496</v>
      </c>
    </row>
    <row r="32" spans="1:10" ht="14.4" customHeight="1" x14ac:dyDescent="0.3">
      <c r="A32" s="473" t="s">
        <v>487</v>
      </c>
      <c r="B32" s="474" t="s">
        <v>487</v>
      </c>
      <c r="C32" s="475" t="s">
        <v>487</v>
      </c>
      <c r="D32" s="475" t="s">
        <v>487</v>
      </c>
      <c r="E32" s="475"/>
      <c r="F32" s="475" t="s">
        <v>487</v>
      </c>
      <c r="G32" s="475" t="s">
        <v>487</v>
      </c>
      <c r="H32" s="475" t="s">
        <v>487</v>
      </c>
      <c r="I32" s="476" t="s">
        <v>487</v>
      </c>
      <c r="J32" s="477" t="s">
        <v>497</v>
      </c>
    </row>
    <row r="33" spans="1:10" ht="14.4" customHeight="1" x14ac:dyDescent="0.3">
      <c r="A33" s="473" t="s">
        <v>504</v>
      </c>
      <c r="B33" s="474" t="s">
        <v>505</v>
      </c>
      <c r="C33" s="475" t="s">
        <v>487</v>
      </c>
      <c r="D33" s="475" t="s">
        <v>487</v>
      </c>
      <c r="E33" s="475"/>
      <c r="F33" s="475" t="s">
        <v>487</v>
      </c>
      <c r="G33" s="475" t="s">
        <v>487</v>
      </c>
      <c r="H33" s="475" t="s">
        <v>487</v>
      </c>
      <c r="I33" s="476" t="s">
        <v>487</v>
      </c>
      <c r="J33" s="477" t="s">
        <v>0</v>
      </c>
    </row>
    <row r="34" spans="1:10" ht="14.4" customHeight="1" x14ac:dyDescent="0.3">
      <c r="A34" s="473" t="s">
        <v>504</v>
      </c>
      <c r="B34" s="474" t="s">
        <v>299</v>
      </c>
      <c r="C34" s="475">
        <v>18.030069999999998</v>
      </c>
      <c r="D34" s="475">
        <v>10.142849999999999</v>
      </c>
      <c r="E34" s="475"/>
      <c r="F34" s="475">
        <v>3.27887</v>
      </c>
      <c r="G34" s="475">
        <v>12.003400581558749</v>
      </c>
      <c r="H34" s="475">
        <v>-8.7245305815587493</v>
      </c>
      <c r="I34" s="476">
        <v>0.27316175759704669</v>
      </c>
      <c r="J34" s="477" t="s">
        <v>1</v>
      </c>
    </row>
    <row r="35" spans="1:10" ht="14.4" customHeight="1" x14ac:dyDescent="0.3">
      <c r="A35" s="473" t="s">
        <v>504</v>
      </c>
      <c r="B35" s="474" t="s">
        <v>300</v>
      </c>
      <c r="C35" s="475">
        <v>0.91566000000000003</v>
      </c>
      <c r="D35" s="475">
        <v>0.51704000000000006</v>
      </c>
      <c r="E35" s="475"/>
      <c r="F35" s="475">
        <v>0.8434600000000001</v>
      </c>
      <c r="G35" s="475">
        <v>1.1455027394099999</v>
      </c>
      <c r="H35" s="475">
        <v>-0.30204273940999982</v>
      </c>
      <c r="I35" s="476">
        <v>0.73632298813569907</v>
      </c>
      <c r="J35" s="477" t="s">
        <v>1</v>
      </c>
    </row>
    <row r="36" spans="1:10" ht="14.4" customHeight="1" x14ac:dyDescent="0.3">
      <c r="A36" s="473" t="s">
        <v>504</v>
      </c>
      <c r="B36" s="474" t="s">
        <v>506</v>
      </c>
      <c r="C36" s="475">
        <v>18.945729999999998</v>
      </c>
      <c r="D36" s="475">
        <v>10.659889999999999</v>
      </c>
      <c r="E36" s="475"/>
      <c r="F36" s="475">
        <v>4.1223299999999998</v>
      </c>
      <c r="G36" s="475">
        <v>13.148903320968749</v>
      </c>
      <c r="H36" s="475">
        <v>-9.0265733209687493</v>
      </c>
      <c r="I36" s="476">
        <v>0.3135113172081857</v>
      </c>
      <c r="J36" s="477" t="s">
        <v>496</v>
      </c>
    </row>
    <row r="37" spans="1:10" ht="14.4" customHeight="1" x14ac:dyDescent="0.3">
      <c r="A37" s="473" t="s">
        <v>487</v>
      </c>
      <c r="B37" s="474" t="s">
        <v>487</v>
      </c>
      <c r="C37" s="475" t="s">
        <v>487</v>
      </c>
      <c r="D37" s="475" t="s">
        <v>487</v>
      </c>
      <c r="E37" s="475"/>
      <c r="F37" s="475" t="s">
        <v>487</v>
      </c>
      <c r="G37" s="475" t="s">
        <v>487</v>
      </c>
      <c r="H37" s="475" t="s">
        <v>487</v>
      </c>
      <c r="I37" s="476" t="s">
        <v>487</v>
      </c>
      <c r="J37" s="477" t="s">
        <v>497</v>
      </c>
    </row>
    <row r="38" spans="1:10" ht="14.4" customHeight="1" x14ac:dyDescent="0.3">
      <c r="A38" s="473" t="s">
        <v>485</v>
      </c>
      <c r="B38" s="474" t="s">
        <v>491</v>
      </c>
      <c r="C38" s="475">
        <v>356.52100999999999</v>
      </c>
      <c r="D38" s="475">
        <v>93.351019999999977</v>
      </c>
      <c r="E38" s="475"/>
      <c r="F38" s="475">
        <v>99.813719999999989</v>
      </c>
      <c r="G38" s="475">
        <v>108.04435059831452</v>
      </c>
      <c r="H38" s="475">
        <v>-8.2306305983145336</v>
      </c>
      <c r="I38" s="476">
        <v>0.92382174030630959</v>
      </c>
      <c r="J38" s="477" t="s">
        <v>492</v>
      </c>
    </row>
  </sheetData>
  <mergeCells count="3">
    <mergeCell ref="F3:I3"/>
    <mergeCell ref="C4:D4"/>
    <mergeCell ref="A1:I1"/>
  </mergeCells>
  <conditionalFormatting sqref="F12 F39:F65537">
    <cfRule type="cellIs" dxfId="58" priority="18" stopIfTrue="1" operator="greaterThan">
      <formula>1</formula>
    </cfRule>
  </conditionalFormatting>
  <conditionalFormatting sqref="H5:H11">
    <cfRule type="expression" dxfId="57" priority="14">
      <formula>$H5&gt;0</formula>
    </cfRule>
  </conditionalFormatting>
  <conditionalFormatting sqref="I5:I11">
    <cfRule type="expression" dxfId="56" priority="15">
      <formula>$I5&gt;1</formula>
    </cfRule>
  </conditionalFormatting>
  <conditionalFormatting sqref="B5:B11">
    <cfRule type="expression" dxfId="55" priority="11">
      <formula>OR($J5="NS",$J5="SumaNS",$J5="Účet")</formula>
    </cfRule>
  </conditionalFormatting>
  <conditionalFormatting sqref="B5:D11 F5:I11">
    <cfRule type="expression" dxfId="54" priority="17">
      <formula>AND($J5&lt;&gt;"",$J5&lt;&gt;"mezeraKL")</formula>
    </cfRule>
  </conditionalFormatting>
  <conditionalFormatting sqref="B5:D11 F5:I11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2" priority="13">
      <formula>OR($J5="SumaNS",$J5="NS")</formula>
    </cfRule>
  </conditionalFormatting>
  <conditionalFormatting sqref="A5:A11">
    <cfRule type="expression" dxfId="51" priority="9">
      <formula>AND($J5&lt;&gt;"mezeraKL",$J5&lt;&gt;"")</formula>
    </cfRule>
  </conditionalFormatting>
  <conditionalFormatting sqref="A5:A11">
    <cfRule type="expression" dxfId="50" priority="10">
      <formula>AND($J5&lt;&gt;"",$J5&lt;&gt;"mezeraKL")</formula>
    </cfRule>
  </conditionalFormatting>
  <conditionalFormatting sqref="H13:H38">
    <cfRule type="expression" dxfId="49" priority="5">
      <formula>$H13&gt;0</formula>
    </cfRule>
  </conditionalFormatting>
  <conditionalFormatting sqref="A13:A38">
    <cfRule type="expression" dxfId="48" priority="2">
      <formula>AND($J13&lt;&gt;"mezeraKL",$J13&lt;&gt;"")</formula>
    </cfRule>
  </conditionalFormatting>
  <conditionalFormatting sqref="I13:I38">
    <cfRule type="expression" dxfId="47" priority="6">
      <formula>$I13&gt;1</formula>
    </cfRule>
  </conditionalFormatting>
  <conditionalFormatting sqref="B13:B38">
    <cfRule type="expression" dxfId="46" priority="1">
      <formula>OR($J13="NS",$J13="SumaNS",$J13="Účet")</formula>
    </cfRule>
  </conditionalFormatting>
  <conditionalFormatting sqref="A13:D38 F13:I38">
    <cfRule type="expression" dxfId="45" priority="8">
      <formula>AND($J13&lt;&gt;"",$J13&lt;&gt;"mezeraKL")</formula>
    </cfRule>
  </conditionalFormatting>
  <conditionalFormatting sqref="B13:D38 F13:I38">
    <cfRule type="expression" dxfId="44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43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9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75"/>
      <c r="D3" s="376"/>
      <c r="E3" s="376"/>
      <c r="F3" s="376"/>
      <c r="G3" s="376"/>
      <c r="H3" s="376"/>
      <c r="I3" s="376"/>
      <c r="J3" s="377" t="s">
        <v>136</v>
      </c>
      <c r="K3" s="378"/>
      <c r="L3" s="109">
        <f>IF(M3&lt;&gt;0,N3/M3,0)</f>
        <v>147.65343043695808</v>
      </c>
      <c r="M3" s="109">
        <f>SUBTOTAL(9,M5:M1048576)</f>
        <v>676</v>
      </c>
      <c r="N3" s="110">
        <f>SUBTOTAL(9,N5:N1048576)</f>
        <v>99813.718975383657</v>
      </c>
    </row>
    <row r="4" spans="1:14" s="223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0" t="s">
        <v>11</v>
      </c>
      <c r="K4" s="480" t="s">
        <v>12</v>
      </c>
      <c r="L4" s="481" t="s">
        <v>152</v>
      </c>
      <c r="M4" s="481" t="s">
        <v>13</v>
      </c>
      <c r="N4" s="482" t="s">
        <v>169</v>
      </c>
    </row>
    <row r="5" spans="1:14" ht="14.4" customHeight="1" x14ac:dyDescent="0.3">
      <c r="A5" s="485" t="s">
        <v>485</v>
      </c>
      <c r="B5" s="486" t="s">
        <v>486</v>
      </c>
      <c r="C5" s="487" t="s">
        <v>498</v>
      </c>
      <c r="D5" s="488" t="s">
        <v>756</v>
      </c>
      <c r="E5" s="487" t="s">
        <v>507</v>
      </c>
      <c r="F5" s="488" t="s">
        <v>759</v>
      </c>
      <c r="G5" s="487" t="s">
        <v>508</v>
      </c>
      <c r="H5" s="487" t="s">
        <v>509</v>
      </c>
      <c r="I5" s="487" t="s">
        <v>510</v>
      </c>
      <c r="J5" s="487" t="s">
        <v>511</v>
      </c>
      <c r="K5" s="487" t="s">
        <v>512</v>
      </c>
      <c r="L5" s="489">
        <v>90.99</v>
      </c>
      <c r="M5" s="489">
        <v>5</v>
      </c>
      <c r="N5" s="490">
        <v>454.95</v>
      </c>
    </row>
    <row r="6" spans="1:14" ht="14.4" customHeight="1" x14ac:dyDescent="0.3">
      <c r="A6" s="491" t="s">
        <v>485</v>
      </c>
      <c r="B6" s="492" t="s">
        <v>486</v>
      </c>
      <c r="C6" s="493" t="s">
        <v>498</v>
      </c>
      <c r="D6" s="494" t="s">
        <v>756</v>
      </c>
      <c r="E6" s="493" t="s">
        <v>507</v>
      </c>
      <c r="F6" s="494" t="s">
        <v>759</v>
      </c>
      <c r="G6" s="493" t="s">
        <v>508</v>
      </c>
      <c r="H6" s="493" t="s">
        <v>513</v>
      </c>
      <c r="I6" s="493" t="s">
        <v>514</v>
      </c>
      <c r="J6" s="493" t="s">
        <v>515</v>
      </c>
      <c r="K6" s="493" t="s">
        <v>516</v>
      </c>
      <c r="L6" s="495">
        <v>170.19021278490987</v>
      </c>
      <c r="M6" s="495">
        <v>47</v>
      </c>
      <c r="N6" s="496">
        <v>7998.9400008907642</v>
      </c>
    </row>
    <row r="7" spans="1:14" ht="14.4" customHeight="1" x14ac:dyDescent="0.3">
      <c r="A7" s="491" t="s">
        <v>485</v>
      </c>
      <c r="B7" s="492" t="s">
        <v>486</v>
      </c>
      <c r="C7" s="493" t="s">
        <v>498</v>
      </c>
      <c r="D7" s="494" t="s">
        <v>756</v>
      </c>
      <c r="E7" s="493" t="s">
        <v>507</v>
      </c>
      <c r="F7" s="494" t="s">
        <v>759</v>
      </c>
      <c r="G7" s="493" t="s">
        <v>508</v>
      </c>
      <c r="H7" s="493" t="s">
        <v>517</v>
      </c>
      <c r="I7" s="493" t="s">
        <v>518</v>
      </c>
      <c r="J7" s="493" t="s">
        <v>519</v>
      </c>
      <c r="K7" s="493" t="s">
        <v>520</v>
      </c>
      <c r="L7" s="495">
        <v>55.48</v>
      </c>
      <c r="M7" s="495">
        <v>-2</v>
      </c>
      <c r="N7" s="496">
        <v>-110.96</v>
      </c>
    </row>
    <row r="8" spans="1:14" ht="14.4" customHeight="1" x14ac:dyDescent="0.3">
      <c r="A8" s="491" t="s">
        <v>485</v>
      </c>
      <c r="B8" s="492" t="s">
        <v>486</v>
      </c>
      <c r="C8" s="493" t="s">
        <v>498</v>
      </c>
      <c r="D8" s="494" t="s">
        <v>756</v>
      </c>
      <c r="E8" s="493" t="s">
        <v>507</v>
      </c>
      <c r="F8" s="494" t="s">
        <v>759</v>
      </c>
      <c r="G8" s="493" t="s">
        <v>508</v>
      </c>
      <c r="H8" s="493" t="s">
        <v>521</v>
      </c>
      <c r="I8" s="493" t="s">
        <v>522</v>
      </c>
      <c r="J8" s="493" t="s">
        <v>523</v>
      </c>
      <c r="K8" s="493" t="s">
        <v>524</v>
      </c>
      <c r="L8" s="495">
        <v>42.079999999999984</v>
      </c>
      <c r="M8" s="495">
        <v>1</v>
      </c>
      <c r="N8" s="496">
        <v>42.079999999999984</v>
      </c>
    </row>
    <row r="9" spans="1:14" ht="14.4" customHeight="1" x14ac:dyDescent="0.3">
      <c r="A9" s="491" t="s">
        <v>485</v>
      </c>
      <c r="B9" s="492" t="s">
        <v>486</v>
      </c>
      <c r="C9" s="493" t="s">
        <v>498</v>
      </c>
      <c r="D9" s="494" t="s">
        <v>756</v>
      </c>
      <c r="E9" s="493" t="s">
        <v>507</v>
      </c>
      <c r="F9" s="494" t="s">
        <v>759</v>
      </c>
      <c r="G9" s="493" t="s">
        <v>508</v>
      </c>
      <c r="H9" s="493" t="s">
        <v>525</v>
      </c>
      <c r="I9" s="493" t="s">
        <v>526</v>
      </c>
      <c r="J9" s="493" t="s">
        <v>527</v>
      </c>
      <c r="K9" s="493" t="s">
        <v>520</v>
      </c>
      <c r="L9" s="495">
        <v>67.256666666666661</v>
      </c>
      <c r="M9" s="495">
        <v>3</v>
      </c>
      <c r="N9" s="496">
        <v>201.76999999999998</v>
      </c>
    </row>
    <row r="10" spans="1:14" ht="14.4" customHeight="1" x14ac:dyDescent="0.3">
      <c r="A10" s="491" t="s">
        <v>485</v>
      </c>
      <c r="B10" s="492" t="s">
        <v>486</v>
      </c>
      <c r="C10" s="493" t="s">
        <v>498</v>
      </c>
      <c r="D10" s="494" t="s">
        <v>756</v>
      </c>
      <c r="E10" s="493" t="s">
        <v>507</v>
      </c>
      <c r="F10" s="494" t="s">
        <v>759</v>
      </c>
      <c r="G10" s="493" t="s">
        <v>508</v>
      </c>
      <c r="H10" s="493" t="s">
        <v>528</v>
      </c>
      <c r="I10" s="493" t="s">
        <v>529</v>
      </c>
      <c r="J10" s="493" t="s">
        <v>530</v>
      </c>
      <c r="K10" s="493" t="s">
        <v>531</v>
      </c>
      <c r="L10" s="495">
        <v>192.2441585376159</v>
      </c>
      <c r="M10" s="495">
        <v>5</v>
      </c>
      <c r="N10" s="496">
        <v>961.22079268807954</v>
      </c>
    </row>
    <row r="11" spans="1:14" ht="14.4" customHeight="1" x14ac:dyDescent="0.3">
      <c r="A11" s="491" t="s">
        <v>485</v>
      </c>
      <c r="B11" s="492" t="s">
        <v>486</v>
      </c>
      <c r="C11" s="493" t="s">
        <v>498</v>
      </c>
      <c r="D11" s="494" t="s">
        <v>756</v>
      </c>
      <c r="E11" s="493" t="s">
        <v>507</v>
      </c>
      <c r="F11" s="494" t="s">
        <v>759</v>
      </c>
      <c r="G11" s="493" t="s">
        <v>508</v>
      </c>
      <c r="H11" s="493" t="s">
        <v>532</v>
      </c>
      <c r="I11" s="493" t="s">
        <v>533</v>
      </c>
      <c r="J11" s="493" t="s">
        <v>534</v>
      </c>
      <c r="K11" s="493" t="s">
        <v>535</v>
      </c>
      <c r="L11" s="495">
        <v>60.35</v>
      </c>
      <c r="M11" s="495">
        <v>1</v>
      </c>
      <c r="N11" s="496">
        <v>60.35</v>
      </c>
    </row>
    <row r="12" spans="1:14" ht="14.4" customHeight="1" x14ac:dyDescent="0.3">
      <c r="A12" s="491" t="s">
        <v>485</v>
      </c>
      <c r="B12" s="492" t="s">
        <v>486</v>
      </c>
      <c r="C12" s="493" t="s">
        <v>498</v>
      </c>
      <c r="D12" s="494" t="s">
        <v>756</v>
      </c>
      <c r="E12" s="493" t="s">
        <v>507</v>
      </c>
      <c r="F12" s="494" t="s">
        <v>759</v>
      </c>
      <c r="G12" s="493" t="s">
        <v>508</v>
      </c>
      <c r="H12" s="493" t="s">
        <v>536</v>
      </c>
      <c r="I12" s="493" t="s">
        <v>537</v>
      </c>
      <c r="J12" s="493" t="s">
        <v>534</v>
      </c>
      <c r="K12" s="493" t="s">
        <v>538</v>
      </c>
      <c r="L12" s="495">
        <v>22.77</v>
      </c>
      <c r="M12" s="495">
        <v>1</v>
      </c>
      <c r="N12" s="496">
        <v>22.77</v>
      </c>
    </row>
    <row r="13" spans="1:14" ht="14.4" customHeight="1" x14ac:dyDescent="0.3">
      <c r="A13" s="491" t="s">
        <v>485</v>
      </c>
      <c r="B13" s="492" t="s">
        <v>486</v>
      </c>
      <c r="C13" s="493" t="s">
        <v>498</v>
      </c>
      <c r="D13" s="494" t="s">
        <v>756</v>
      </c>
      <c r="E13" s="493" t="s">
        <v>507</v>
      </c>
      <c r="F13" s="494" t="s">
        <v>759</v>
      </c>
      <c r="G13" s="493" t="s">
        <v>508</v>
      </c>
      <c r="H13" s="493" t="s">
        <v>539</v>
      </c>
      <c r="I13" s="493" t="s">
        <v>540</v>
      </c>
      <c r="J13" s="493" t="s">
        <v>541</v>
      </c>
      <c r="K13" s="493"/>
      <c r="L13" s="495">
        <v>102.00970145138355</v>
      </c>
      <c r="M13" s="495">
        <v>1</v>
      </c>
      <c r="N13" s="496">
        <v>102.00970145138355</v>
      </c>
    </row>
    <row r="14" spans="1:14" ht="14.4" customHeight="1" x14ac:dyDescent="0.3">
      <c r="A14" s="491" t="s">
        <v>485</v>
      </c>
      <c r="B14" s="492" t="s">
        <v>486</v>
      </c>
      <c r="C14" s="493" t="s">
        <v>498</v>
      </c>
      <c r="D14" s="494" t="s">
        <v>756</v>
      </c>
      <c r="E14" s="493" t="s">
        <v>507</v>
      </c>
      <c r="F14" s="494" t="s">
        <v>759</v>
      </c>
      <c r="G14" s="493" t="s">
        <v>508</v>
      </c>
      <c r="H14" s="493" t="s">
        <v>542</v>
      </c>
      <c r="I14" s="493" t="s">
        <v>543</v>
      </c>
      <c r="J14" s="493" t="s">
        <v>544</v>
      </c>
      <c r="K14" s="493" t="s">
        <v>545</v>
      </c>
      <c r="L14" s="495">
        <v>150.84334565467361</v>
      </c>
      <c r="M14" s="495">
        <v>6</v>
      </c>
      <c r="N14" s="496">
        <v>905.06007392804167</v>
      </c>
    </row>
    <row r="15" spans="1:14" ht="14.4" customHeight="1" x14ac:dyDescent="0.3">
      <c r="A15" s="491" t="s">
        <v>485</v>
      </c>
      <c r="B15" s="492" t="s">
        <v>486</v>
      </c>
      <c r="C15" s="493" t="s">
        <v>498</v>
      </c>
      <c r="D15" s="494" t="s">
        <v>756</v>
      </c>
      <c r="E15" s="493" t="s">
        <v>507</v>
      </c>
      <c r="F15" s="494" t="s">
        <v>759</v>
      </c>
      <c r="G15" s="493" t="s">
        <v>508</v>
      </c>
      <c r="H15" s="493" t="s">
        <v>546</v>
      </c>
      <c r="I15" s="493" t="s">
        <v>547</v>
      </c>
      <c r="J15" s="493" t="s">
        <v>548</v>
      </c>
      <c r="K15" s="493" t="s">
        <v>549</v>
      </c>
      <c r="L15" s="495">
        <v>45.780000000000008</v>
      </c>
      <c r="M15" s="495">
        <v>1</v>
      </c>
      <c r="N15" s="496">
        <v>45.780000000000008</v>
      </c>
    </row>
    <row r="16" spans="1:14" ht="14.4" customHeight="1" x14ac:dyDescent="0.3">
      <c r="A16" s="491" t="s">
        <v>485</v>
      </c>
      <c r="B16" s="492" t="s">
        <v>486</v>
      </c>
      <c r="C16" s="493" t="s">
        <v>498</v>
      </c>
      <c r="D16" s="494" t="s">
        <v>756</v>
      </c>
      <c r="E16" s="493" t="s">
        <v>507</v>
      </c>
      <c r="F16" s="494" t="s">
        <v>759</v>
      </c>
      <c r="G16" s="493" t="s">
        <v>508</v>
      </c>
      <c r="H16" s="493" t="s">
        <v>550</v>
      </c>
      <c r="I16" s="493" t="s">
        <v>199</v>
      </c>
      <c r="J16" s="493" t="s">
        <v>551</v>
      </c>
      <c r="K16" s="493"/>
      <c r="L16" s="495">
        <v>97.320321639389661</v>
      </c>
      <c r="M16" s="495">
        <v>3</v>
      </c>
      <c r="N16" s="496">
        <v>291.960964918169</v>
      </c>
    </row>
    <row r="17" spans="1:14" ht="14.4" customHeight="1" x14ac:dyDescent="0.3">
      <c r="A17" s="491" t="s">
        <v>485</v>
      </c>
      <c r="B17" s="492" t="s">
        <v>486</v>
      </c>
      <c r="C17" s="493" t="s">
        <v>498</v>
      </c>
      <c r="D17" s="494" t="s">
        <v>756</v>
      </c>
      <c r="E17" s="493" t="s">
        <v>507</v>
      </c>
      <c r="F17" s="494" t="s">
        <v>759</v>
      </c>
      <c r="G17" s="493" t="s">
        <v>508</v>
      </c>
      <c r="H17" s="493" t="s">
        <v>552</v>
      </c>
      <c r="I17" s="493" t="s">
        <v>553</v>
      </c>
      <c r="J17" s="493" t="s">
        <v>554</v>
      </c>
      <c r="K17" s="493" t="s">
        <v>555</v>
      </c>
      <c r="L17" s="495">
        <v>218.17803571286515</v>
      </c>
      <c r="M17" s="495">
        <v>3</v>
      </c>
      <c r="N17" s="496">
        <v>654.53410713859546</v>
      </c>
    </row>
    <row r="18" spans="1:14" ht="14.4" customHeight="1" x14ac:dyDescent="0.3">
      <c r="A18" s="491" t="s">
        <v>485</v>
      </c>
      <c r="B18" s="492" t="s">
        <v>486</v>
      </c>
      <c r="C18" s="493" t="s">
        <v>498</v>
      </c>
      <c r="D18" s="494" t="s">
        <v>756</v>
      </c>
      <c r="E18" s="493" t="s">
        <v>507</v>
      </c>
      <c r="F18" s="494" t="s">
        <v>759</v>
      </c>
      <c r="G18" s="493" t="s">
        <v>508</v>
      </c>
      <c r="H18" s="493" t="s">
        <v>556</v>
      </c>
      <c r="I18" s="493" t="s">
        <v>557</v>
      </c>
      <c r="J18" s="493" t="s">
        <v>558</v>
      </c>
      <c r="K18" s="493"/>
      <c r="L18" s="495">
        <v>527.84998242683082</v>
      </c>
      <c r="M18" s="495">
        <v>10</v>
      </c>
      <c r="N18" s="496">
        <v>5278.4998242683077</v>
      </c>
    </row>
    <row r="19" spans="1:14" ht="14.4" customHeight="1" x14ac:dyDescent="0.3">
      <c r="A19" s="491" t="s">
        <v>485</v>
      </c>
      <c r="B19" s="492" t="s">
        <v>486</v>
      </c>
      <c r="C19" s="493" t="s">
        <v>498</v>
      </c>
      <c r="D19" s="494" t="s">
        <v>756</v>
      </c>
      <c r="E19" s="493" t="s">
        <v>507</v>
      </c>
      <c r="F19" s="494" t="s">
        <v>759</v>
      </c>
      <c r="G19" s="493" t="s">
        <v>508</v>
      </c>
      <c r="H19" s="493" t="s">
        <v>559</v>
      </c>
      <c r="I19" s="493" t="s">
        <v>199</v>
      </c>
      <c r="J19" s="493" t="s">
        <v>560</v>
      </c>
      <c r="K19" s="493"/>
      <c r="L19" s="495">
        <v>192.30231798001688</v>
      </c>
      <c r="M19" s="495">
        <v>19</v>
      </c>
      <c r="N19" s="496">
        <v>3653.7440416203208</v>
      </c>
    </row>
    <row r="20" spans="1:14" ht="14.4" customHeight="1" x14ac:dyDescent="0.3">
      <c r="A20" s="491" t="s">
        <v>485</v>
      </c>
      <c r="B20" s="492" t="s">
        <v>486</v>
      </c>
      <c r="C20" s="493" t="s">
        <v>498</v>
      </c>
      <c r="D20" s="494" t="s">
        <v>756</v>
      </c>
      <c r="E20" s="493" t="s">
        <v>507</v>
      </c>
      <c r="F20" s="494" t="s">
        <v>759</v>
      </c>
      <c r="G20" s="493" t="s">
        <v>508</v>
      </c>
      <c r="H20" s="493" t="s">
        <v>561</v>
      </c>
      <c r="I20" s="493" t="s">
        <v>562</v>
      </c>
      <c r="J20" s="493" t="s">
        <v>563</v>
      </c>
      <c r="K20" s="493" t="s">
        <v>564</v>
      </c>
      <c r="L20" s="495">
        <v>112.37999999999997</v>
      </c>
      <c r="M20" s="495">
        <v>1</v>
      </c>
      <c r="N20" s="496">
        <v>112.37999999999997</v>
      </c>
    </row>
    <row r="21" spans="1:14" ht="14.4" customHeight="1" x14ac:dyDescent="0.3">
      <c r="A21" s="491" t="s">
        <v>485</v>
      </c>
      <c r="B21" s="492" t="s">
        <v>486</v>
      </c>
      <c r="C21" s="493" t="s">
        <v>498</v>
      </c>
      <c r="D21" s="494" t="s">
        <v>756</v>
      </c>
      <c r="E21" s="493" t="s">
        <v>507</v>
      </c>
      <c r="F21" s="494" t="s">
        <v>759</v>
      </c>
      <c r="G21" s="493" t="s">
        <v>508</v>
      </c>
      <c r="H21" s="493" t="s">
        <v>565</v>
      </c>
      <c r="I21" s="493" t="s">
        <v>199</v>
      </c>
      <c r="J21" s="493" t="s">
        <v>566</v>
      </c>
      <c r="K21" s="493"/>
      <c r="L21" s="495">
        <v>75.165282403616033</v>
      </c>
      <c r="M21" s="495">
        <v>5</v>
      </c>
      <c r="N21" s="496">
        <v>375.82641201808019</v>
      </c>
    </row>
    <row r="22" spans="1:14" ht="14.4" customHeight="1" x14ac:dyDescent="0.3">
      <c r="A22" s="491" t="s">
        <v>485</v>
      </c>
      <c r="B22" s="492" t="s">
        <v>486</v>
      </c>
      <c r="C22" s="493" t="s">
        <v>498</v>
      </c>
      <c r="D22" s="494" t="s">
        <v>756</v>
      </c>
      <c r="E22" s="493" t="s">
        <v>507</v>
      </c>
      <c r="F22" s="494" t="s">
        <v>759</v>
      </c>
      <c r="G22" s="493" t="s">
        <v>508</v>
      </c>
      <c r="H22" s="493" t="s">
        <v>567</v>
      </c>
      <c r="I22" s="493" t="s">
        <v>199</v>
      </c>
      <c r="J22" s="493" t="s">
        <v>568</v>
      </c>
      <c r="K22" s="493"/>
      <c r="L22" s="495">
        <v>320.3440801352686</v>
      </c>
      <c r="M22" s="495">
        <v>6</v>
      </c>
      <c r="N22" s="496">
        <v>1922.0644808116117</v>
      </c>
    </row>
    <row r="23" spans="1:14" ht="14.4" customHeight="1" x14ac:dyDescent="0.3">
      <c r="A23" s="491" t="s">
        <v>485</v>
      </c>
      <c r="B23" s="492" t="s">
        <v>486</v>
      </c>
      <c r="C23" s="493" t="s">
        <v>498</v>
      </c>
      <c r="D23" s="494" t="s">
        <v>756</v>
      </c>
      <c r="E23" s="493" t="s">
        <v>507</v>
      </c>
      <c r="F23" s="494" t="s">
        <v>759</v>
      </c>
      <c r="G23" s="493" t="s">
        <v>508</v>
      </c>
      <c r="H23" s="493" t="s">
        <v>569</v>
      </c>
      <c r="I23" s="493" t="s">
        <v>570</v>
      </c>
      <c r="J23" s="493" t="s">
        <v>571</v>
      </c>
      <c r="K23" s="493" t="s">
        <v>572</v>
      </c>
      <c r="L23" s="495">
        <v>159.07994828862095</v>
      </c>
      <c r="M23" s="495">
        <v>7</v>
      </c>
      <c r="N23" s="496">
        <v>1113.5596380203467</v>
      </c>
    </row>
    <row r="24" spans="1:14" ht="14.4" customHeight="1" x14ac:dyDescent="0.3">
      <c r="A24" s="491" t="s">
        <v>485</v>
      </c>
      <c r="B24" s="492" t="s">
        <v>486</v>
      </c>
      <c r="C24" s="493" t="s">
        <v>498</v>
      </c>
      <c r="D24" s="494" t="s">
        <v>756</v>
      </c>
      <c r="E24" s="493" t="s">
        <v>507</v>
      </c>
      <c r="F24" s="494" t="s">
        <v>759</v>
      </c>
      <c r="G24" s="493" t="s">
        <v>508</v>
      </c>
      <c r="H24" s="493" t="s">
        <v>573</v>
      </c>
      <c r="I24" s="493" t="s">
        <v>199</v>
      </c>
      <c r="J24" s="493" t="s">
        <v>574</v>
      </c>
      <c r="K24" s="493"/>
      <c r="L24" s="495">
        <v>97.67389811920161</v>
      </c>
      <c r="M24" s="495">
        <v>3</v>
      </c>
      <c r="N24" s="496">
        <v>293.02169435760482</v>
      </c>
    </row>
    <row r="25" spans="1:14" ht="14.4" customHeight="1" x14ac:dyDescent="0.3">
      <c r="A25" s="491" t="s">
        <v>485</v>
      </c>
      <c r="B25" s="492" t="s">
        <v>486</v>
      </c>
      <c r="C25" s="493" t="s">
        <v>498</v>
      </c>
      <c r="D25" s="494" t="s">
        <v>756</v>
      </c>
      <c r="E25" s="493" t="s">
        <v>507</v>
      </c>
      <c r="F25" s="494" t="s">
        <v>759</v>
      </c>
      <c r="G25" s="493" t="s">
        <v>508</v>
      </c>
      <c r="H25" s="493" t="s">
        <v>575</v>
      </c>
      <c r="I25" s="493" t="s">
        <v>576</v>
      </c>
      <c r="J25" s="493" t="s">
        <v>577</v>
      </c>
      <c r="K25" s="493" t="s">
        <v>578</v>
      </c>
      <c r="L25" s="495">
        <v>109.47</v>
      </c>
      <c r="M25" s="495">
        <v>1</v>
      </c>
      <c r="N25" s="496">
        <v>109.47</v>
      </c>
    </row>
    <row r="26" spans="1:14" ht="14.4" customHeight="1" x14ac:dyDescent="0.3">
      <c r="A26" s="491" t="s">
        <v>485</v>
      </c>
      <c r="B26" s="492" t="s">
        <v>486</v>
      </c>
      <c r="C26" s="493" t="s">
        <v>498</v>
      </c>
      <c r="D26" s="494" t="s">
        <v>756</v>
      </c>
      <c r="E26" s="493" t="s">
        <v>507</v>
      </c>
      <c r="F26" s="494" t="s">
        <v>759</v>
      </c>
      <c r="G26" s="493" t="s">
        <v>508</v>
      </c>
      <c r="H26" s="493" t="s">
        <v>579</v>
      </c>
      <c r="I26" s="493" t="s">
        <v>580</v>
      </c>
      <c r="J26" s="493" t="s">
        <v>581</v>
      </c>
      <c r="K26" s="493" t="s">
        <v>582</v>
      </c>
      <c r="L26" s="495">
        <v>555.41999999999996</v>
      </c>
      <c r="M26" s="495">
        <v>1</v>
      </c>
      <c r="N26" s="496">
        <v>555.41999999999996</v>
      </c>
    </row>
    <row r="27" spans="1:14" ht="14.4" customHeight="1" x14ac:dyDescent="0.3">
      <c r="A27" s="491" t="s">
        <v>485</v>
      </c>
      <c r="B27" s="492" t="s">
        <v>486</v>
      </c>
      <c r="C27" s="493" t="s">
        <v>498</v>
      </c>
      <c r="D27" s="494" t="s">
        <v>756</v>
      </c>
      <c r="E27" s="493" t="s">
        <v>507</v>
      </c>
      <c r="F27" s="494" t="s">
        <v>759</v>
      </c>
      <c r="G27" s="493" t="s">
        <v>508</v>
      </c>
      <c r="H27" s="493" t="s">
        <v>583</v>
      </c>
      <c r="I27" s="493" t="s">
        <v>584</v>
      </c>
      <c r="J27" s="493" t="s">
        <v>585</v>
      </c>
      <c r="K27" s="493"/>
      <c r="L27" s="495">
        <v>219.54665334070751</v>
      </c>
      <c r="M27" s="495">
        <v>1</v>
      </c>
      <c r="N27" s="496">
        <v>219.54665334070751</v>
      </c>
    </row>
    <row r="28" spans="1:14" ht="14.4" customHeight="1" x14ac:dyDescent="0.3">
      <c r="A28" s="491" t="s">
        <v>485</v>
      </c>
      <c r="B28" s="492" t="s">
        <v>486</v>
      </c>
      <c r="C28" s="493" t="s">
        <v>498</v>
      </c>
      <c r="D28" s="494" t="s">
        <v>756</v>
      </c>
      <c r="E28" s="493" t="s">
        <v>507</v>
      </c>
      <c r="F28" s="494" t="s">
        <v>759</v>
      </c>
      <c r="G28" s="493" t="s">
        <v>508</v>
      </c>
      <c r="H28" s="493" t="s">
        <v>586</v>
      </c>
      <c r="I28" s="493" t="s">
        <v>199</v>
      </c>
      <c r="J28" s="493" t="s">
        <v>587</v>
      </c>
      <c r="K28" s="493"/>
      <c r="L28" s="495">
        <v>122.99800000000002</v>
      </c>
      <c r="M28" s="495">
        <v>-5</v>
      </c>
      <c r="N28" s="496">
        <v>-614.99000000000012</v>
      </c>
    </row>
    <row r="29" spans="1:14" ht="14.4" customHeight="1" x14ac:dyDescent="0.3">
      <c r="A29" s="491" t="s">
        <v>485</v>
      </c>
      <c r="B29" s="492" t="s">
        <v>486</v>
      </c>
      <c r="C29" s="493" t="s">
        <v>498</v>
      </c>
      <c r="D29" s="494" t="s">
        <v>756</v>
      </c>
      <c r="E29" s="493" t="s">
        <v>507</v>
      </c>
      <c r="F29" s="494" t="s">
        <v>759</v>
      </c>
      <c r="G29" s="493" t="s">
        <v>508</v>
      </c>
      <c r="H29" s="493" t="s">
        <v>588</v>
      </c>
      <c r="I29" s="493" t="s">
        <v>588</v>
      </c>
      <c r="J29" s="493" t="s">
        <v>589</v>
      </c>
      <c r="K29" s="493" t="s">
        <v>590</v>
      </c>
      <c r="L29" s="495">
        <v>233.54056612106433</v>
      </c>
      <c r="M29" s="495">
        <v>6</v>
      </c>
      <c r="N29" s="496">
        <v>1401.243396726386</v>
      </c>
    </row>
    <row r="30" spans="1:14" ht="14.4" customHeight="1" x14ac:dyDescent="0.3">
      <c r="A30" s="491" t="s">
        <v>485</v>
      </c>
      <c r="B30" s="492" t="s">
        <v>486</v>
      </c>
      <c r="C30" s="493" t="s">
        <v>498</v>
      </c>
      <c r="D30" s="494" t="s">
        <v>756</v>
      </c>
      <c r="E30" s="493" t="s">
        <v>507</v>
      </c>
      <c r="F30" s="494" t="s">
        <v>759</v>
      </c>
      <c r="G30" s="493" t="s">
        <v>508</v>
      </c>
      <c r="H30" s="493" t="s">
        <v>591</v>
      </c>
      <c r="I30" s="493" t="s">
        <v>592</v>
      </c>
      <c r="J30" s="493" t="s">
        <v>593</v>
      </c>
      <c r="K30" s="493" t="s">
        <v>594</v>
      </c>
      <c r="L30" s="495">
        <v>45.689999999999984</v>
      </c>
      <c r="M30" s="495">
        <v>2</v>
      </c>
      <c r="N30" s="496">
        <v>91.379999999999967</v>
      </c>
    </row>
    <row r="31" spans="1:14" ht="14.4" customHeight="1" x14ac:dyDescent="0.3">
      <c r="A31" s="491" t="s">
        <v>485</v>
      </c>
      <c r="B31" s="492" t="s">
        <v>486</v>
      </c>
      <c r="C31" s="493" t="s">
        <v>498</v>
      </c>
      <c r="D31" s="494" t="s">
        <v>756</v>
      </c>
      <c r="E31" s="493" t="s">
        <v>507</v>
      </c>
      <c r="F31" s="494" t="s">
        <v>759</v>
      </c>
      <c r="G31" s="493" t="s">
        <v>508</v>
      </c>
      <c r="H31" s="493" t="s">
        <v>595</v>
      </c>
      <c r="I31" s="493" t="s">
        <v>596</v>
      </c>
      <c r="J31" s="493" t="s">
        <v>589</v>
      </c>
      <c r="K31" s="493" t="s">
        <v>597</v>
      </c>
      <c r="L31" s="495">
        <v>124.74719185549735</v>
      </c>
      <c r="M31" s="495">
        <v>7</v>
      </c>
      <c r="N31" s="496">
        <v>873.23034298848142</v>
      </c>
    </row>
    <row r="32" spans="1:14" ht="14.4" customHeight="1" x14ac:dyDescent="0.3">
      <c r="A32" s="491" t="s">
        <v>485</v>
      </c>
      <c r="B32" s="492" t="s">
        <v>486</v>
      </c>
      <c r="C32" s="493" t="s">
        <v>498</v>
      </c>
      <c r="D32" s="494" t="s">
        <v>756</v>
      </c>
      <c r="E32" s="493" t="s">
        <v>507</v>
      </c>
      <c r="F32" s="494" t="s">
        <v>759</v>
      </c>
      <c r="G32" s="493" t="s">
        <v>508</v>
      </c>
      <c r="H32" s="493" t="s">
        <v>598</v>
      </c>
      <c r="I32" s="493" t="s">
        <v>199</v>
      </c>
      <c r="J32" s="493" t="s">
        <v>599</v>
      </c>
      <c r="K32" s="493"/>
      <c r="L32" s="495">
        <v>67.227263668250174</v>
      </c>
      <c r="M32" s="495">
        <v>13</v>
      </c>
      <c r="N32" s="496">
        <v>873.95442768725218</v>
      </c>
    </row>
    <row r="33" spans="1:14" ht="14.4" customHeight="1" x14ac:dyDescent="0.3">
      <c r="A33" s="491" t="s">
        <v>485</v>
      </c>
      <c r="B33" s="492" t="s">
        <v>486</v>
      </c>
      <c r="C33" s="493" t="s">
        <v>498</v>
      </c>
      <c r="D33" s="494" t="s">
        <v>756</v>
      </c>
      <c r="E33" s="493" t="s">
        <v>507</v>
      </c>
      <c r="F33" s="494" t="s">
        <v>759</v>
      </c>
      <c r="G33" s="493" t="s">
        <v>508</v>
      </c>
      <c r="H33" s="493" t="s">
        <v>600</v>
      </c>
      <c r="I33" s="493" t="s">
        <v>601</v>
      </c>
      <c r="J33" s="493" t="s">
        <v>602</v>
      </c>
      <c r="K33" s="493" t="s">
        <v>603</v>
      </c>
      <c r="L33" s="495">
        <v>225.91</v>
      </c>
      <c r="M33" s="495">
        <v>1</v>
      </c>
      <c r="N33" s="496">
        <v>225.91</v>
      </c>
    </row>
    <row r="34" spans="1:14" ht="14.4" customHeight="1" x14ac:dyDescent="0.3">
      <c r="A34" s="491" t="s">
        <v>485</v>
      </c>
      <c r="B34" s="492" t="s">
        <v>486</v>
      </c>
      <c r="C34" s="493" t="s">
        <v>498</v>
      </c>
      <c r="D34" s="494" t="s">
        <v>756</v>
      </c>
      <c r="E34" s="493" t="s">
        <v>507</v>
      </c>
      <c r="F34" s="494" t="s">
        <v>759</v>
      </c>
      <c r="G34" s="493" t="s">
        <v>508</v>
      </c>
      <c r="H34" s="493" t="s">
        <v>604</v>
      </c>
      <c r="I34" s="493" t="s">
        <v>605</v>
      </c>
      <c r="J34" s="493" t="s">
        <v>606</v>
      </c>
      <c r="K34" s="493" t="s">
        <v>607</v>
      </c>
      <c r="L34" s="495">
        <v>48.239999999999988</v>
      </c>
      <c r="M34" s="495">
        <v>5</v>
      </c>
      <c r="N34" s="496">
        <v>241.19999999999993</v>
      </c>
    </row>
    <row r="35" spans="1:14" ht="14.4" customHeight="1" x14ac:dyDescent="0.3">
      <c r="A35" s="491" t="s">
        <v>485</v>
      </c>
      <c r="B35" s="492" t="s">
        <v>486</v>
      </c>
      <c r="C35" s="493" t="s">
        <v>498</v>
      </c>
      <c r="D35" s="494" t="s">
        <v>756</v>
      </c>
      <c r="E35" s="493" t="s">
        <v>507</v>
      </c>
      <c r="F35" s="494" t="s">
        <v>759</v>
      </c>
      <c r="G35" s="493" t="s">
        <v>508</v>
      </c>
      <c r="H35" s="493" t="s">
        <v>608</v>
      </c>
      <c r="I35" s="493" t="s">
        <v>199</v>
      </c>
      <c r="J35" s="493" t="s">
        <v>609</v>
      </c>
      <c r="K35" s="493"/>
      <c r="L35" s="495">
        <v>25.17</v>
      </c>
      <c r="M35" s="495">
        <v>2</v>
      </c>
      <c r="N35" s="496">
        <v>50.34</v>
      </c>
    </row>
    <row r="36" spans="1:14" ht="14.4" customHeight="1" x14ac:dyDescent="0.3">
      <c r="A36" s="491" t="s">
        <v>485</v>
      </c>
      <c r="B36" s="492" t="s">
        <v>486</v>
      </c>
      <c r="C36" s="493" t="s">
        <v>498</v>
      </c>
      <c r="D36" s="494" t="s">
        <v>756</v>
      </c>
      <c r="E36" s="493" t="s">
        <v>507</v>
      </c>
      <c r="F36" s="494" t="s">
        <v>759</v>
      </c>
      <c r="G36" s="493" t="s">
        <v>508</v>
      </c>
      <c r="H36" s="493" t="s">
        <v>610</v>
      </c>
      <c r="I36" s="493" t="s">
        <v>611</v>
      </c>
      <c r="J36" s="493" t="s">
        <v>612</v>
      </c>
      <c r="K36" s="493" t="s">
        <v>613</v>
      </c>
      <c r="L36" s="495">
        <v>206.4</v>
      </c>
      <c r="M36" s="495">
        <v>3</v>
      </c>
      <c r="N36" s="496">
        <v>619.20000000000005</v>
      </c>
    </row>
    <row r="37" spans="1:14" ht="14.4" customHeight="1" x14ac:dyDescent="0.3">
      <c r="A37" s="491" t="s">
        <v>485</v>
      </c>
      <c r="B37" s="492" t="s">
        <v>486</v>
      </c>
      <c r="C37" s="493" t="s">
        <v>498</v>
      </c>
      <c r="D37" s="494" t="s">
        <v>756</v>
      </c>
      <c r="E37" s="493" t="s">
        <v>507</v>
      </c>
      <c r="F37" s="494" t="s">
        <v>759</v>
      </c>
      <c r="G37" s="493" t="s">
        <v>508</v>
      </c>
      <c r="H37" s="493" t="s">
        <v>614</v>
      </c>
      <c r="I37" s="493" t="s">
        <v>199</v>
      </c>
      <c r="J37" s="493" t="s">
        <v>615</v>
      </c>
      <c r="K37" s="493"/>
      <c r="L37" s="495">
        <v>86.931389600596518</v>
      </c>
      <c r="M37" s="495">
        <v>3</v>
      </c>
      <c r="N37" s="496">
        <v>260.79416880178957</v>
      </c>
    </row>
    <row r="38" spans="1:14" ht="14.4" customHeight="1" x14ac:dyDescent="0.3">
      <c r="A38" s="491" t="s">
        <v>485</v>
      </c>
      <c r="B38" s="492" t="s">
        <v>486</v>
      </c>
      <c r="C38" s="493" t="s">
        <v>498</v>
      </c>
      <c r="D38" s="494" t="s">
        <v>756</v>
      </c>
      <c r="E38" s="493" t="s">
        <v>507</v>
      </c>
      <c r="F38" s="494" t="s">
        <v>759</v>
      </c>
      <c r="G38" s="493" t="s">
        <v>508</v>
      </c>
      <c r="H38" s="493" t="s">
        <v>616</v>
      </c>
      <c r="I38" s="493" t="s">
        <v>617</v>
      </c>
      <c r="J38" s="493" t="s">
        <v>618</v>
      </c>
      <c r="K38" s="493" t="s">
        <v>619</v>
      </c>
      <c r="L38" s="495">
        <v>291.79000000000008</v>
      </c>
      <c r="M38" s="495">
        <v>6</v>
      </c>
      <c r="N38" s="496">
        <v>1750.7400000000005</v>
      </c>
    </row>
    <row r="39" spans="1:14" ht="14.4" customHeight="1" x14ac:dyDescent="0.3">
      <c r="A39" s="491" t="s">
        <v>485</v>
      </c>
      <c r="B39" s="492" t="s">
        <v>486</v>
      </c>
      <c r="C39" s="493" t="s">
        <v>498</v>
      </c>
      <c r="D39" s="494" t="s">
        <v>756</v>
      </c>
      <c r="E39" s="493" t="s">
        <v>507</v>
      </c>
      <c r="F39" s="494" t="s">
        <v>759</v>
      </c>
      <c r="G39" s="493" t="s">
        <v>508</v>
      </c>
      <c r="H39" s="493" t="s">
        <v>620</v>
      </c>
      <c r="I39" s="493" t="s">
        <v>620</v>
      </c>
      <c r="J39" s="493" t="s">
        <v>621</v>
      </c>
      <c r="K39" s="493" t="s">
        <v>622</v>
      </c>
      <c r="L39" s="495">
        <v>113.77714285714285</v>
      </c>
      <c r="M39" s="495">
        <v>7</v>
      </c>
      <c r="N39" s="496">
        <v>796.43999999999994</v>
      </c>
    </row>
    <row r="40" spans="1:14" ht="14.4" customHeight="1" x14ac:dyDescent="0.3">
      <c r="A40" s="491" t="s">
        <v>485</v>
      </c>
      <c r="B40" s="492" t="s">
        <v>486</v>
      </c>
      <c r="C40" s="493" t="s">
        <v>498</v>
      </c>
      <c r="D40" s="494" t="s">
        <v>756</v>
      </c>
      <c r="E40" s="493" t="s">
        <v>507</v>
      </c>
      <c r="F40" s="494" t="s">
        <v>759</v>
      </c>
      <c r="G40" s="493" t="s">
        <v>508</v>
      </c>
      <c r="H40" s="493" t="s">
        <v>623</v>
      </c>
      <c r="I40" s="493" t="s">
        <v>199</v>
      </c>
      <c r="J40" s="493" t="s">
        <v>624</v>
      </c>
      <c r="K40" s="493"/>
      <c r="L40" s="495">
        <v>78.614906113120213</v>
      </c>
      <c r="M40" s="495">
        <v>7</v>
      </c>
      <c r="N40" s="496">
        <v>550.30434279184146</v>
      </c>
    </row>
    <row r="41" spans="1:14" ht="14.4" customHeight="1" x14ac:dyDescent="0.3">
      <c r="A41" s="491" t="s">
        <v>485</v>
      </c>
      <c r="B41" s="492" t="s">
        <v>486</v>
      </c>
      <c r="C41" s="493" t="s">
        <v>498</v>
      </c>
      <c r="D41" s="494" t="s">
        <v>756</v>
      </c>
      <c r="E41" s="493" t="s">
        <v>507</v>
      </c>
      <c r="F41" s="494" t="s">
        <v>759</v>
      </c>
      <c r="G41" s="493" t="s">
        <v>508</v>
      </c>
      <c r="H41" s="493" t="s">
        <v>625</v>
      </c>
      <c r="I41" s="493" t="s">
        <v>199</v>
      </c>
      <c r="J41" s="493" t="s">
        <v>626</v>
      </c>
      <c r="K41" s="493"/>
      <c r="L41" s="495">
        <v>177.59874454387054</v>
      </c>
      <c r="M41" s="495">
        <v>6</v>
      </c>
      <c r="N41" s="496">
        <v>1065.5924672632232</v>
      </c>
    </row>
    <row r="42" spans="1:14" ht="14.4" customHeight="1" x14ac:dyDescent="0.3">
      <c r="A42" s="491" t="s">
        <v>485</v>
      </c>
      <c r="B42" s="492" t="s">
        <v>486</v>
      </c>
      <c r="C42" s="493" t="s">
        <v>498</v>
      </c>
      <c r="D42" s="494" t="s">
        <v>756</v>
      </c>
      <c r="E42" s="493" t="s">
        <v>507</v>
      </c>
      <c r="F42" s="494" t="s">
        <v>759</v>
      </c>
      <c r="G42" s="493" t="s">
        <v>508</v>
      </c>
      <c r="H42" s="493" t="s">
        <v>627</v>
      </c>
      <c r="I42" s="493" t="s">
        <v>199</v>
      </c>
      <c r="J42" s="493" t="s">
        <v>628</v>
      </c>
      <c r="K42" s="493"/>
      <c r="L42" s="495">
        <v>117.06644623233319</v>
      </c>
      <c r="M42" s="495">
        <v>2</v>
      </c>
      <c r="N42" s="496">
        <v>234.13289246466638</v>
      </c>
    </row>
    <row r="43" spans="1:14" ht="14.4" customHeight="1" x14ac:dyDescent="0.3">
      <c r="A43" s="491" t="s">
        <v>485</v>
      </c>
      <c r="B43" s="492" t="s">
        <v>486</v>
      </c>
      <c r="C43" s="493" t="s">
        <v>498</v>
      </c>
      <c r="D43" s="494" t="s">
        <v>756</v>
      </c>
      <c r="E43" s="493" t="s">
        <v>507</v>
      </c>
      <c r="F43" s="494" t="s">
        <v>759</v>
      </c>
      <c r="G43" s="493" t="s">
        <v>508</v>
      </c>
      <c r="H43" s="493" t="s">
        <v>629</v>
      </c>
      <c r="I43" s="493" t="s">
        <v>199</v>
      </c>
      <c r="J43" s="493" t="s">
        <v>630</v>
      </c>
      <c r="K43" s="493"/>
      <c r="L43" s="495">
        <v>88.179961049493613</v>
      </c>
      <c r="M43" s="495">
        <v>12</v>
      </c>
      <c r="N43" s="496">
        <v>1058.1595325939234</v>
      </c>
    </row>
    <row r="44" spans="1:14" ht="14.4" customHeight="1" x14ac:dyDescent="0.3">
      <c r="A44" s="491" t="s">
        <v>485</v>
      </c>
      <c r="B44" s="492" t="s">
        <v>486</v>
      </c>
      <c r="C44" s="493" t="s">
        <v>498</v>
      </c>
      <c r="D44" s="494" t="s">
        <v>756</v>
      </c>
      <c r="E44" s="493" t="s">
        <v>507</v>
      </c>
      <c r="F44" s="494" t="s">
        <v>759</v>
      </c>
      <c r="G44" s="493" t="s">
        <v>508</v>
      </c>
      <c r="H44" s="493" t="s">
        <v>631</v>
      </c>
      <c r="I44" s="493" t="s">
        <v>632</v>
      </c>
      <c r="J44" s="493" t="s">
        <v>633</v>
      </c>
      <c r="K44" s="493" t="s">
        <v>634</v>
      </c>
      <c r="L44" s="495">
        <v>63.629999999999988</v>
      </c>
      <c r="M44" s="495">
        <v>1</v>
      </c>
      <c r="N44" s="496">
        <v>63.629999999999988</v>
      </c>
    </row>
    <row r="45" spans="1:14" ht="14.4" customHeight="1" x14ac:dyDescent="0.3">
      <c r="A45" s="491" t="s">
        <v>485</v>
      </c>
      <c r="B45" s="492" t="s">
        <v>486</v>
      </c>
      <c r="C45" s="493" t="s">
        <v>498</v>
      </c>
      <c r="D45" s="494" t="s">
        <v>756</v>
      </c>
      <c r="E45" s="493" t="s">
        <v>507</v>
      </c>
      <c r="F45" s="494" t="s">
        <v>759</v>
      </c>
      <c r="G45" s="493" t="s">
        <v>508</v>
      </c>
      <c r="H45" s="493" t="s">
        <v>635</v>
      </c>
      <c r="I45" s="493" t="s">
        <v>199</v>
      </c>
      <c r="J45" s="493" t="s">
        <v>636</v>
      </c>
      <c r="K45" s="493"/>
      <c r="L45" s="495">
        <v>134.09</v>
      </c>
      <c r="M45" s="495">
        <v>2</v>
      </c>
      <c r="N45" s="496">
        <v>268.18</v>
      </c>
    </row>
    <row r="46" spans="1:14" ht="14.4" customHeight="1" x14ac:dyDescent="0.3">
      <c r="A46" s="491" t="s">
        <v>485</v>
      </c>
      <c r="B46" s="492" t="s">
        <v>486</v>
      </c>
      <c r="C46" s="493" t="s">
        <v>498</v>
      </c>
      <c r="D46" s="494" t="s">
        <v>756</v>
      </c>
      <c r="E46" s="493" t="s">
        <v>507</v>
      </c>
      <c r="F46" s="494" t="s">
        <v>759</v>
      </c>
      <c r="G46" s="493" t="s">
        <v>508</v>
      </c>
      <c r="H46" s="493" t="s">
        <v>637</v>
      </c>
      <c r="I46" s="493" t="s">
        <v>199</v>
      </c>
      <c r="J46" s="493" t="s">
        <v>638</v>
      </c>
      <c r="K46" s="493" t="s">
        <v>639</v>
      </c>
      <c r="L46" s="495">
        <v>202.4</v>
      </c>
      <c r="M46" s="495">
        <v>1</v>
      </c>
      <c r="N46" s="496">
        <v>202.4</v>
      </c>
    </row>
    <row r="47" spans="1:14" ht="14.4" customHeight="1" x14ac:dyDescent="0.3">
      <c r="A47" s="491" t="s">
        <v>485</v>
      </c>
      <c r="B47" s="492" t="s">
        <v>486</v>
      </c>
      <c r="C47" s="493" t="s">
        <v>498</v>
      </c>
      <c r="D47" s="494" t="s">
        <v>756</v>
      </c>
      <c r="E47" s="493" t="s">
        <v>507</v>
      </c>
      <c r="F47" s="494" t="s">
        <v>759</v>
      </c>
      <c r="G47" s="493" t="s">
        <v>508</v>
      </c>
      <c r="H47" s="493" t="s">
        <v>640</v>
      </c>
      <c r="I47" s="493" t="s">
        <v>199</v>
      </c>
      <c r="J47" s="493" t="s">
        <v>641</v>
      </c>
      <c r="K47" s="493"/>
      <c r="L47" s="495">
        <v>57.968494271219598</v>
      </c>
      <c r="M47" s="495">
        <v>1</v>
      </c>
      <c r="N47" s="496">
        <v>57.968494271219598</v>
      </c>
    </row>
    <row r="48" spans="1:14" ht="14.4" customHeight="1" x14ac:dyDescent="0.3">
      <c r="A48" s="491" t="s">
        <v>485</v>
      </c>
      <c r="B48" s="492" t="s">
        <v>486</v>
      </c>
      <c r="C48" s="493" t="s">
        <v>498</v>
      </c>
      <c r="D48" s="494" t="s">
        <v>756</v>
      </c>
      <c r="E48" s="493" t="s">
        <v>507</v>
      </c>
      <c r="F48" s="494" t="s">
        <v>759</v>
      </c>
      <c r="G48" s="493" t="s">
        <v>508</v>
      </c>
      <c r="H48" s="493" t="s">
        <v>642</v>
      </c>
      <c r="I48" s="493" t="s">
        <v>643</v>
      </c>
      <c r="J48" s="493" t="s">
        <v>644</v>
      </c>
      <c r="K48" s="493" t="s">
        <v>645</v>
      </c>
      <c r="L48" s="495">
        <v>81.48989017570959</v>
      </c>
      <c r="M48" s="495">
        <v>1</v>
      </c>
      <c r="N48" s="496">
        <v>81.48989017570959</v>
      </c>
    </row>
    <row r="49" spans="1:14" ht="14.4" customHeight="1" x14ac:dyDescent="0.3">
      <c r="A49" s="491" t="s">
        <v>485</v>
      </c>
      <c r="B49" s="492" t="s">
        <v>486</v>
      </c>
      <c r="C49" s="493" t="s">
        <v>498</v>
      </c>
      <c r="D49" s="494" t="s">
        <v>756</v>
      </c>
      <c r="E49" s="493" t="s">
        <v>507</v>
      </c>
      <c r="F49" s="494" t="s">
        <v>759</v>
      </c>
      <c r="G49" s="493" t="s">
        <v>508</v>
      </c>
      <c r="H49" s="493" t="s">
        <v>646</v>
      </c>
      <c r="I49" s="493" t="s">
        <v>647</v>
      </c>
      <c r="J49" s="493" t="s">
        <v>648</v>
      </c>
      <c r="K49" s="493"/>
      <c r="L49" s="495">
        <v>84.013509861629913</v>
      </c>
      <c r="M49" s="495">
        <v>1</v>
      </c>
      <c r="N49" s="496">
        <v>84.013509861629913</v>
      </c>
    </row>
    <row r="50" spans="1:14" ht="14.4" customHeight="1" x14ac:dyDescent="0.3">
      <c r="A50" s="491" t="s">
        <v>485</v>
      </c>
      <c r="B50" s="492" t="s">
        <v>486</v>
      </c>
      <c r="C50" s="493" t="s">
        <v>498</v>
      </c>
      <c r="D50" s="494" t="s">
        <v>756</v>
      </c>
      <c r="E50" s="493" t="s">
        <v>507</v>
      </c>
      <c r="F50" s="494" t="s">
        <v>759</v>
      </c>
      <c r="G50" s="493" t="s">
        <v>508</v>
      </c>
      <c r="H50" s="493" t="s">
        <v>649</v>
      </c>
      <c r="I50" s="493" t="s">
        <v>650</v>
      </c>
      <c r="J50" s="493" t="s">
        <v>651</v>
      </c>
      <c r="K50" s="493" t="s">
        <v>652</v>
      </c>
      <c r="L50" s="495">
        <v>146.27999999999997</v>
      </c>
      <c r="M50" s="495">
        <v>2</v>
      </c>
      <c r="N50" s="496">
        <v>292.55999999999995</v>
      </c>
    </row>
    <row r="51" spans="1:14" ht="14.4" customHeight="1" x14ac:dyDescent="0.3">
      <c r="A51" s="491" t="s">
        <v>485</v>
      </c>
      <c r="B51" s="492" t="s">
        <v>486</v>
      </c>
      <c r="C51" s="493" t="s">
        <v>498</v>
      </c>
      <c r="D51" s="494" t="s">
        <v>756</v>
      </c>
      <c r="E51" s="493" t="s">
        <v>507</v>
      </c>
      <c r="F51" s="494" t="s">
        <v>759</v>
      </c>
      <c r="G51" s="493" t="s">
        <v>508</v>
      </c>
      <c r="H51" s="493" t="s">
        <v>653</v>
      </c>
      <c r="I51" s="493" t="s">
        <v>199</v>
      </c>
      <c r="J51" s="493" t="s">
        <v>654</v>
      </c>
      <c r="K51" s="493" t="s">
        <v>655</v>
      </c>
      <c r="L51" s="495">
        <v>73.964767058019333</v>
      </c>
      <c r="M51" s="495">
        <v>2</v>
      </c>
      <c r="N51" s="496">
        <v>147.92953411603867</v>
      </c>
    </row>
    <row r="52" spans="1:14" ht="14.4" customHeight="1" x14ac:dyDescent="0.3">
      <c r="A52" s="491" t="s">
        <v>485</v>
      </c>
      <c r="B52" s="492" t="s">
        <v>486</v>
      </c>
      <c r="C52" s="493" t="s">
        <v>498</v>
      </c>
      <c r="D52" s="494" t="s">
        <v>756</v>
      </c>
      <c r="E52" s="493" t="s">
        <v>507</v>
      </c>
      <c r="F52" s="494" t="s">
        <v>759</v>
      </c>
      <c r="G52" s="493" t="s">
        <v>508</v>
      </c>
      <c r="H52" s="493" t="s">
        <v>656</v>
      </c>
      <c r="I52" s="493" t="s">
        <v>199</v>
      </c>
      <c r="J52" s="493" t="s">
        <v>657</v>
      </c>
      <c r="K52" s="493"/>
      <c r="L52" s="495">
        <v>1392.5817403008268</v>
      </c>
      <c r="M52" s="495">
        <v>1</v>
      </c>
      <c r="N52" s="496">
        <v>1392.5817403008268</v>
      </c>
    </row>
    <row r="53" spans="1:14" ht="14.4" customHeight="1" x14ac:dyDescent="0.3">
      <c r="A53" s="491" t="s">
        <v>485</v>
      </c>
      <c r="B53" s="492" t="s">
        <v>486</v>
      </c>
      <c r="C53" s="493" t="s">
        <v>498</v>
      </c>
      <c r="D53" s="494" t="s">
        <v>756</v>
      </c>
      <c r="E53" s="493" t="s">
        <v>507</v>
      </c>
      <c r="F53" s="494" t="s">
        <v>759</v>
      </c>
      <c r="G53" s="493" t="s">
        <v>508</v>
      </c>
      <c r="H53" s="493" t="s">
        <v>658</v>
      </c>
      <c r="I53" s="493" t="s">
        <v>199</v>
      </c>
      <c r="J53" s="493" t="s">
        <v>659</v>
      </c>
      <c r="K53" s="493"/>
      <c r="L53" s="495">
        <v>101.96060032434616</v>
      </c>
      <c r="M53" s="495">
        <v>2</v>
      </c>
      <c r="N53" s="496">
        <v>203.92120064869232</v>
      </c>
    </row>
    <row r="54" spans="1:14" ht="14.4" customHeight="1" x14ac:dyDescent="0.3">
      <c r="A54" s="491" t="s">
        <v>485</v>
      </c>
      <c r="B54" s="492" t="s">
        <v>486</v>
      </c>
      <c r="C54" s="493" t="s">
        <v>498</v>
      </c>
      <c r="D54" s="494" t="s">
        <v>756</v>
      </c>
      <c r="E54" s="493" t="s">
        <v>507</v>
      </c>
      <c r="F54" s="494" t="s">
        <v>759</v>
      </c>
      <c r="G54" s="493" t="s">
        <v>508</v>
      </c>
      <c r="H54" s="493" t="s">
        <v>660</v>
      </c>
      <c r="I54" s="493" t="s">
        <v>199</v>
      </c>
      <c r="J54" s="493" t="s">
        <v>661</v>
      </c>
      <c r="K54" s="493"/>
      <c r="L54" s="495">
        <v>86.117531381349565</v>
      </c>
      <c r="M54" s="495">
        <v>4</v>
      </c>
      <c r="N54" s="496">
        <v>344.47012552539826</v>
      </c>
    </row>
    <row r="55" spans="1:14" ht="14.4" customHeight="1" x14ac:dyDescent="0.3">
      <c r="A55" s="491" t="s">
        <v>485</v>
      </c>
      <c r="B55" s="492" t="s">
        <v>486</v>
      </c>
      <c r="C55" s="493" t="s">
        <v>498</v>
      </c>
      <c r="D55" s="494" t="s">
        <v>756</v>
      </c>
      <c r="E55" s="493" t="s">
        <v>507</v>
      </c>
      <c r="F55" s="494" t="s">
        <v>759</v>
      </c>
      <c r="G55" s="493" t="s">
        <v>508</v>
      </c>
      <c r="H55" s="493" t="s">
        <v>662</v>
      </c>
      <c r="I55" s="493" t="s">
        <v>663</v>
      </c>
      <c r="J55" s="493" t="s">
        <v>606</v>
      </c>
      <c r="K55" s="493" t="s">
        <v>664</v>
      </c>
      <c r="L55" s="495">
        <v>67.319999999999979</v>
      </c>
      <c r="M55" s="495">
        <v>5</v>
      </c>
      <c r="N55" s="496">
        <v>336.59999999999991</v>
      </c>
    </row>
    <row r="56" spans="1:14" ht="14.4" customHeight="1" x14ac:dyDescent="0.3">
      <c r="A56" s="491" t="s">
        <v>485</v>
      </c>
      <c r="B56" s="492" t="s">
        <v>486</v>
      </c>
      <c r="C56" s="493" t="s">
        <v>498</v>
      </c>
      <c r="D56" s="494" t="s">
        <v>756</v>
      </c>
      <c r="E56" s="493" t="s">
        <v>507</v>
      </c>
      <c r="F56" s="494" t="s">
        <v>759</v>
      </c>
      <c r="G56" s="493" t="s">
        <v>508</v>
      </c>
      <c r="H56" s="493" t="s">
        <v>665</v>
      </c>
      <c r="I56" s="493" t="s">
        <v>199</v>
      </c>
      <c r="J56" s="493" t="s">
        <v>666</v>
      </c>
      <c r="K56" s="493" t="s">
        <v>667</v>
      </c>
      <c r="L56" s="495">
        <v>108.95</v>
      </c>
      <c r="M56" s="495">
        <v>1</v>
      </c>
      <c r="N56" s="496">
        <v>108.95</v>
      </c>
    </row>
    <row r="57" spans="1:14" ht="14.4" customHeight="1" x14ac:dyDescent="0.3">
      <c r="A57" s="491" t="s">
        <v>485</v>
      </c>
      <c r="B57" s="492" t="s">
        <v>486</v>
      </c>
      <c r="C57" s="493" t="s">
        <v>498</v>
      </c>
      <c r="D57" s="494" t="s">
        <v>756</v>
      </c>
      <c r="E57" s="493" t="s">
        <v>507</v>
      </c>
      <c r="F57" s="494" t="s">
        <v>759</v>
      </c>
      <c r="G57" s="493" t="s">
        <v>508</v>
      </c>
      <c r="H57" s="493" t="s">
        <v>668</v>
      </c>
      <c r="I57" s="493" t="s">
        <v>199</v>
      </c>
      <c r="J57" s="493" t="s">
        <v>669</v>
      </c>
      <c r="K57" s="493"/>
      <c r="L57" s="495">
        <v>257.59443770529407</v>
      </c>
      <c r="M57" s="495">
        <v>3</v>
      </c>
      <c r="N57" s="496">
        <v>772.78331311588227</v>
      </c>
    </row>
    <row r="58" spans="1:14" ht="14.4" customHeight="1" x14ac:dyDescent="0.3">
      <c r="A58" s="491" t="s">
        <v>485</v>
      </c>
      <c r="B58" s="492" t="s">
        <v>486</v>
      </c>
      <c r="C58" s="493" t="s">
        <v>498</v>
      </c>
      <c r="D58" s="494" t="s">
        <v>756</v>
      </c>
      <c r="E58" s="493" t="s">
        <v>507</v>
      </c>
      <c r="F58" s="494" t="s">
        <v>759</v>
      </c>
      <c r="G58" s="493" t="s">
        <v>508</v>
      </c>
      <c r="H58" s="493" t="s">
        <v>670</v>
      </c>
      <c r="I58" s="493" t="s">
        <v>199</v>
      </c>
      <c r="J58" s="493" t="s">
        <v>671</v>
      </c>
      <c r="K58" s="493" t="s">
        <v>672</v>
      </c>
      <c r="L58" s="495">
        <v>42.463226190476213</v>
      </c>
      <c r="M58" s="495">
        <v>5</v>
      </c>
      <c r="N58" s="496">
        <v>212.31613095238106</v>
      </c>
    </row>
    <row r="59" spans="1:14" ht="14.4" customHeight="1" x14ac:dyDescent="0.3">
      <c r="A59" s="491" t="s">
        <v>485</v>
      </c>
      <c r="B59" s="492" t="s">
        <v>486</v>
      </c>
      <c r="C59" s="493" t="s">
        <v>498</v>
      </c>
      <c r="D59" s="494" t="s">
        <v>756</v>
      </c>
      <c r="E59" s="493" t="s">
        <v>507</v>
      </c>
      <c r="F59" s="494" t="s">
        <v>759</v>
      </c>
      <c r="G59" s="493" t="s">
        <v>508</v>
      </c>
      <c r="H59" s="493" t="s">
        <v>673</v>
      </c>
      <c r="I59" s="493" t="s">
        <v>674</v>
      </c>
      <c r="J59" s="493" t="s">
        <v>675</v>
      </c>
      <c r="K59" s="493" t="s">
        <v>676</v>
      </c>
      <c r="L59" s="495">
        <v>434.7000000000001</v>
      </c>
      <c r="M59" s="495">
        <v>1</v>
      </c>
      <c r="N59" s="496">
        <v>434.7000000000001</v>
      </c>
    </row>
    <row r="60" spans="1:14" ht="14.4" customHeight="1" x14ac:dyDescent="0.3">
      <c r="A60" s="491" t="s">
        <v>485</v>
      </c>
      <c r="B60" s="492" t="s">
        <v>486</v>
      </c>
      <c r="C60" s="493" t="s">
        <v>498</v>
      </c>
      <c r="D60" s="494" t="s">
        <v>756</v>
      </c>
      <c r="E60" s="493" t="s">
        <v>507</v>
      </c>
      <c r="F60" s="494" t="s">
        <v>759</v>
      </c>
      <c r="G60" s="493" t="s">
        <v>508</v>
      </c>
      <c r="H60" s="493" t="s">
        <v>677</v>
      </c>
      <c r="I60" s="493" t="s">
        <v>677</v>
      </c>
      <c r="J60" s="493" t="s">
        <v>678</v>
      </c>
      <c r="K60" s="493" t="s">
        <v>679</v>
      </c>
      <c r="L60" s="495">
        <v>59.759912844056494</v>
      </c>
      <c r="M60" s="495">
        <v>2</v>
      </c>
      <c r="N60" s="496">
        <v>119.51982568811299</v>
      </c>
    </row>
    <row r="61" spans="1:14" ht="14.4" customHeight="1" x14ac:dyDescent="0.3">
      <c r="A61" s="491" t="s">
        <v>485</v>
      </c>
      <c r="B61" s="492" t="s">
        <v>486</v>
      </c>
      <c r="C61" s="493" t="s">
        <v>498</v>
      </c>
      <c r="D61" s="494" t="s">
        <v>756</v>
      </c>
      <c r="E61" s="493" t="s">
        <v>507</v>
      </c>
      <c r="F61" s="494" t="s">
        <v>759</v>
      </c>
      <c r="G61" s="493" t="s">
        <v>508</v>
      </c>
      <c r="H61" s="493" t="s">
        <v>680</v>
      </c>
      <c r="I61" s="493" t="s">
        <v>199</v>
      </c>
      <c r="J61" s="493" t="s">
        <v>681</v>
      </c>
      <c r="K61" s="493"/>
      <c r="L61" s="495">
        <v>42.94</v>
      </c>
      <c r="M61" s="495">
        <v>4</v>
      </c>
      <c r="N61" s="496">
        <v>171.76</v>
      </c>
    </row>
    <row r="62" spans="1:14" ht="14.4" customHeight="1" x14ac:dyDescent="0.3">
      <c r="A62" s="491" t="s">
        <v>485</v>
      </c>
      <c r="B62" s="492" t="s">
        <v>486</v>
      </c>
      <c r="C62" s="493" t="s">
        <v>498</v>
      </c>
      <c r="D62" s="494" t="s">
        <v>756</v>
      </c>
      <c r="E62" s="493" t="s">
        <v>507</v>
      </c>
      <c r="F62" s="494" t="s">
        <v>759</v>
      </c>
      <c r="G62" s="493" t="s">
        <v>508</v>
      </c>
      <c r="H62" s="493" t="s">
        <v>682</v>
      </c>
      <c r="I62" s="493" t="s">
        <v>199</v>
      </c>
      <c r="J62" s="493" t="s">
        <v>683</v>
      </c>
      <c r="K62" s="493"/>
      <c r="L62" s="495">
        <v>32.387464194003861</v>
      </c>
      <c r="M62" s="495">
        <v>8</v>
      </c>
      <c r="N62" s="496">
        <v>259.09971355203089</v>
      </c>
    </row>
    <row r="63" spans="1:14" ht="14.4" customHeight="1" x14ac:dyDescent="0.3">
      <c r="A63" s="491" t="s">
        <v>485</v>
      </c>
      <c r="B63" s="492" t="s">
        <v>486</v>
      </c>
      <c r="C63" s="493" t="s">
        <v>498</v>
      </c>
      <c r="D63" s="494" t="s">
        <v>756</v>
      </c>
      <c r="E63" s="493" t="s">
        <v>507</v>
      </c>
      <c r="F63" s="494" t="s">
        <v>759</v>
      </c>
      <c r="G63" s="493" t="s">
        <v>508</v>
      </c>
      <c r="H63" s="493" t="s">
        <v>684</v>
      </c>
      <c r="I63" s="493" t="s">
        <v>199</v>
      </c>
      <c r="J63" s="493" t="s">
        <v>685</v>
      </c>
      <c r="K63" s="493"/>
      <c r="L63" s="495">
        <v>98.130612977142903</v>
      </c>
      <c r="M63" s="495">
        <v>2</v>
      </c>
      <c r="N63" s="496">
        <v>196.26122595428581</v>
      </c>
    </row>
    <row r="64" spans="1:14" ht="14.4" customHeight="1" x14ac:dyDescent="0.3">
      <c r="A64" s="491" t="s">
        <v>485</v>
      </c>
      <c r="B64" s="492" t="s">
        <v>486</v>
      </c>
      <c r="C64" s="493" t="s">
        <v>498</v>
      </c>
      <c r="D64" s="494" t="s">
        <v>756</v>
      </c>
      <c r="E64" s="493" t="s">
        <v>507</v>
      </c>
      <c r="F64" s="494" t="s">
        <v>759</v>
      </c>
      <c r="G64" s="493" t="s">
        <v>686</v>
      </c>
      <c r="H64" s="493" t="s">
        <v>687</v>
      </c>
      <c r="I64" s="493" t="s">
        <v>688</v>
      </c>
      <c r="J64" s="493" t="s">
        <v>689</v>
      </c>
      <c r="K64" s="493" t="s">
        <v>690</v>
      </c>
      <c r="L64" s="495">
        <v>187.06986706212632</v>
      </c>
      <c r="M64" s="495">
        <v>1</v>
      </c>
      <c r="N64" s="496">
        <v>187.06986706212632</v>
      </c>
    </row>
    <row r="65" spans="1:14" ht="14.4" customHeight="1" x14ac:dyDescent="0.3">
      <c r="A65" s="491" t="s">
        <v>485</v>
      </c>
      <c r="B65" s="492" t="s">
        <v>486</v>
      </c>
      <c r="C65" s="493" t="s">
        <v>498</v>
      </c>
      <c r="D65" s="494" t="s">
        <v>756</v>
      </c>
      <c r="E65" s="493" t="s">
        <v>691</v>
      </c>
      <c r="F65" s="494" t="s">
        <v>760</v>
      </c>
      <c r="G65" s="493" t="s">
        <v>508</v>
      </c>
      <c r="H65" s="493" t="s">
        <v>692</v>
      </c>
      <c r="I65" s="493" t="s">
        <v>693</v>
      </c>
      <c r="J65" s="493" t="s">
        <v>694</v>
      </c>
      <c r="K65" s="493" t="s">
        <v>695</v>
      </c>
      <c r="L65" s="495">
        <v>39.981559942630419</v>
      </c>
      <c r="M65" s="495">
        <v>45</v>
      </c>
      <c r="N65" s="496">
        <v>1799.1701974183688</v>
      </c>
    </row>
    <row r="66" spans="1:14" ht="14.4" customHeight="1" x14ac:dyDescent="0.3">
      <c r="A66" s="491" t="s">
        <v>485</v>
      </c>
      <c r="B66" s="492" t="s">
        <v>486</v>
      </c>
      <c r="C66" s="493" t="s">
        <v>498</v>
      </c>
      <c r="D66" s="494" t="s">
        <v>756</v>
      </c>
      <c r="E66" s="493" t="s">
        <v>691</v>
      </c>
      <c r="F66" s="494" t="s">
        <v>760</v>
      </c>
      <c r="G66" s="493" t="s">
        <v>508</v>
      </c>
      <c r="H66" s="493" t="s">
        <v>696</v>
      </c>
      <c r="I66" s="493" t="s">
        <v>697</v>
      </c>
      <c r="J66" s="493" t="s">
        <v>698</v>
      </c>
      <c r="K66" s="493" t="s">
        <v>699</v>
      </c>
      <c r="L66" s="495">
        <v>67.162284848420711</v>
      </c>
      <c r="M66" s="495">
        <v>31</v>
      </c>
      <c r="N66" s="496">
        <v>2082.030830301042</v>
      </c>
    </row>
    <row r="67" spans="1:14" ht="14.4" customHeight="1" x14ac:dyDescent="0.3">
      <c r="A67" s="491" t="s">
        <v>485</v>
      </c>
      <c r="B67" s="492" t="s">
        <v>486</v>
      </c>
      <c r="C67" s="493" t="s">
        <v>498</v>
      </c>
      <c r="D67" s="494" t="s">
        <v>756</v>
      </c>
      <c r="E67" s="493" t="s">
        <v>691</v>
      </c>
      <c r="F67" s="494" t="s">
        <v>760</v>
      </c>
      <c r="G67" s="493" t="s">
        <v>508</v>
      </c>
      <c r="H67" s="493" t="s">
        <v>700</v>
      </c>
      <c r="I67" s="493" t="s">
        <v>701</v>
      </c>
      <c r="J67" s="493" t="s">
        <v>702</v>
      </c>
      <c r="K67" s="493" t="s">
        <v>703</v>
      </c>
      <c r="L67" s="495">
        <v>86.464360457679845</v>
      </c>
      <c r="M67" s="495">
        <v>16</v>
      </c>
      <c r="N67" s="496">
        <v>1383.4297673228775</v>
      </c>
    </row>
    <row r="68" spans="1:14" ht="14.4" customHeight="1" x14ac:dyDescent="0.3">
      <c r="A68" s="491" t="s">
        <v>485</v>
      </c>
      <c r="B68" s="492" t="s">
        <v>486</v>
      </c>
      <c r="C68" s="493" t="s">
        <v>498</v>
      </c>
      <c r="D68" s="494" t="s">
        <v>756</v>
      </c>
      <c r="E68" s="493" t="s">
        <v>691</v>
      </c>
      <c r="F68" s="494" t="s">
        <v>760</v>
      </c>
      <c r="G68" s="493" t="s">
        <v>508</v>
      </c>
      <c r="H68" s="493" t="s">
        <v>704</v>
      </c>
      <c r="I68" s="493" t="s">
        <v>705</v>
      </c>
      <c r="J68" s="493" t="s">
        <v>706</v>
      </c>
      <c r="K68" s="493" t="s">
        <v>707</v>
      </c>
      <c r="L68" s="495">
        <v>269.43184033533572</v>
      </c>
      <c r="M68" s="495">
        <v>44</v>
      </c>
      <c r="N68" s="496">
        <v>11855.000974754772</v>
      </c>
    </row>
    <row r="69" spans="1:14" ht="14.4" customHeight="1" x14ac:dyDescent="0.3">
      <c r="A69" s="491" t="s">
        <v>485</v>
      </c>
      <c r="B69" s="492" t="s">
        <v>486</v>
      </c>
      <c r="C69" s="493" t="s">
        <v>498</v>
      </c>
      <c r="D69" s="494" t="s">
        <v>756</v>
      </c>
      <c r="E69" s="493" t="s">
        <v>691</v>
      </c>
      <c r="F69" s="494" t="s">
        <v>760</v>
      </c>
      <c r="G69" s="493" t="s">
        <v>508</v>
      </c>
      <c r="H69" s="493" t="s">
        <v>708</v>
      </c>
      <c r="I69" s="493" t="s">
        <v>709</v>
      </c>
      <c r="J69" s="493" t="s">
        <v>710</v>
      </c>
      <c r="K69" s="493" t="s">
        <v>699</v>
      </c>
      <c r="L69" s="495">
        <v>62.538693531076547</v>
      </c>
      <c r="M69" s="495">
        <v>1</v>
      </c>
      <c r="N69" s="496">
        <v>62.538693531076547</v>
      </c>
    </row>
    <row r="70" spans="1:14" ht="14.4" customHeight="1" x14ac:dyDescent="0.3">
      <c r="A70" s="491" t="s">
        <v>485</v>
      </c>
      <c r="B70" s="492" t="s">
        <v>486</v>
      </c>
      <c r="C70" s="493" t="s">
        <v>501</v>
      </c>
      <c r="D70" s="494" t="s">
        <v>757</v>
      </c>
      <c r="E70" s="493" t="s">
        <v>507</v>
      </c>
      <c r="F70" s="494" t="s">
        <v>759</v>
      </c>
      <c r="G70" s="493" t="s">
        <v>508</v>
      </c>
      <c r="H70" s="493" t="s">
        <v>509</v>
      </c>
      <c r="I70" s="493" t="s">
        <v>510</v>
      </c>
      <c r="J70" s="493" t="s">
        <v>511</v>
      </c>
      <c r="K70" s="493" t="s">
        <v>512</v>
      </c>
      <c r="L70" s="495">
        <v>86.710001115182365</v>
      </c>
      <c r="M70" s="495">
        <v>30</v>
      </c>
      <c r="N70" s="496">
        <v>2601.3000334554708</v>
      </c>
    </row>
    <row r="71" spans="1:14" ht="14.4" customHeight="1" x14ac:dyDescent="0.3">
      <c r="A71" s="491" t="s">
        <v>485</v>
      </c>
      <c r="B71" s="492" t="s">
        <v>486</v>
      </c>
      <c r="C71" s="493" t="s">
        <v>501</v>
      </c>
      <c r="D71" s="494" t="s">
        <v>757</v>
      </c>
      <c r="E71" s="493" t="s">
        <v>507</v>
      </c>
      <c r="F71" s="494" t="s">
        <v>759</v>
      </c>
      <c r="G71" s="493" t="s">
        <v>508</v>
      </c>
      <c r="H71" s="493" t="s">
        <v>513</v>
      </c>
      <c r="I71" s="493" t="s">
        <v>514</v>
      </c>
      <c r="J71" s="493" t="s">
        <v>515</v>
      </c>
      <c r="K71" s="493" t="s">
        <v>516</v>
      </c>
      <c r="L71" s="495">
        <v>170.3294647129955</v>
      </c>
      <c r="M71" s="495">
        <v>71</v>
      </c>
      <c r="N71" s="496">
        <v>12093.391994622682</v>
      </c>
    </row>
    <row r="72" spans="1:14" ht="14.4" customHeight="1" x14ac:dyDescent="0.3">
      <c r="A72" s="491" t="s">
        <v>485</v>
      </c>
      <c r="B72" s="492" t="s">
        <v>486</v>
      </c>
      <c r="C72" s="493" t="s">
        <v>501</v>
      </c>
      <c r="D72" s="494" t="s">
        <v>757</v>
      </c>
      <c r="E72" s="493" t="s">
        <v>507</v>
      </c>
      <c r="F72" s="494" t="s">
        <v>759</v>
      </c>
      <c r="G72" s="493" t="s">
        <v>508</v>
      </c>
      <c r="H72" s="493" t="s">
        <v>711</v>
      </c>
      <c r="I72" s="493" t="s">
        <v>712</v>
      </c>
      <c r="J72" s="493" t="s">
        <v>678</v>
      </c>
      <c r="K72" s="493" t="s">
        <v>713</v>
      </c>
      <c r="L72" s="495">
        <v>60.84</v>
      </c>
      <c r="M72" s="495">
        <v>1</v>
      </c>
      <c r="N72" s="496">
        <v>60.84</v>
      </c>
    </row>
    <row r="73" spans="1:14" ht="14.4" customHeight="1" x14ac:dyDescent="0.3">
      <c r="A73" s="491" t="s">
        <v>485</v>
      </c>
      <c r="B73" s="492" t="s">
        <v>486</v>
      </c>
      <c r="C73" s="493" t="s">
        <v>501</v>
      </c>
      <c r="D73" s="494" t="s">
        <v>757</v>
      </c>
      <c r="E73" s="493" t="s">
        <v>507</v>
      </c>
      <c r="F73" s="494" t="s">
        <v>759</v>
      </c>
      <c r="G73" s="493" t="s">
        <v>508</v>
      </c>
      <c r="H73" s="493" t="s">
        <v>552</v>
      </c>
      <c r="I73" s="493" t="s">
        <v>553</v>
      </c>
      <c r="J73" s="493" t="s">
        <v>554</v>
      </c>
      <c r="K73" s="493" t="s">
        <v>555</v>
      </c>
      <c r="L73" s="495">
        <v>218.1781082119422</v>
      </c>
      <c r="M73" s="495">
        <v>4</v>
      </c>
      <c r="N73" s="496">
        <v>872.71243284776881</v>
      </c>
    </row>
    <row r="74" spans="1:14" ht="14.4" customHeight="1" x14ac:dyDescent="0.3">
      <c r="A74" s="491" t="s">
        <v>485</v>
      </c>
      <c r="B74" s="492" t="s">
        <v>486</v>
      </c>
      <c r="C74" s="493" t="s">
        <v>501</v>
      </c>
      <c r="D74" s="494" t="s">
        <v>757</v>
      </c>
      <c r="E74" s="493" t="s">
        <v>507</v>
      </c>
      <c r="F74" s="494" t="s">
        <v>759</v>
      </c>
      <c r="G74" s="493" t="s">
        <v>508</v>
      </c>
      <c r="H74" s="493" t="s">
        <v>556</v>
      </c>
      <c r="I74" s="493" t="s">
        <v>557</v>
      </c>
      <c r="J74" s="493" t="s">
        <v>558</v>
      </c>
      <c r="K74" s="493"/>
      <c r="L74" s="495">
        <v>527.84988373343754</v>
      </c>
      <c r="M74" s="495">
        <v>8</v>
      </c>
      <c r="N74" s="496">
        <v>4222.7990698675003</v>
      </c>
    </row>
    <row r="75" spans="1:14" ht="14.4" customHeight="1" x14ac:dyDescent="0.3">
      <c r="A75" s="491" t="s">
        <v>485</v>
      </c>
      <c r="B75" s="492" t="s">
        <v>486</v>
      </c>
      <c r="C75" s="493" t="s">
        <v>501</v>
      </c>
      <c r="D75" s="494" t="s">
        <v>757</v>
      </c>
      <c r="E75" s="493" t="s">
        <v>507</v>
      </c>
      <c r="F75" s="494" t="s">
        <v>759</v>
      </c>
      <c r="G75" s="493" t="s">
        <v>508</v>
      </c>
      <c r="H75" s="493" t="s">
        <v>714</v>
      </c>
      <c r="I75" s="493" t="s">
        <v>715</v>
      </c>
      <c r="J75" s="493" t="s">
        <v>716</v>
      </c>
      <c r="K75" s="493" t="s">
        <v>717</v>
      </c>
      <c r="L75" s="495">
        <v>54.650148330054101</v>
      </c>
      <c r="M75" s="495">
        <v>1</v>
      </c>
      <c r="N75" s="496">
        <v>54.650148330054101</v>
      </c>
    </row>
    <row r="76" spans="1:14" ht="14.4" customHeight="1" x14ac:dyDescent="0.3">
      <c r="A76" s="491" t="s">
        <v>485</v>
      </c>
      <c r="B76" s="492" t="s">
        <v>486</v>
      </c>
      <c r="C76" s="493" t="s">
        <v>501</v>
      </c>
      <c r="D76" s="494" t="s">
        <v>757</v>
      </c>
      <c r="E76" s="493" t="s">
        <v>507</v>
      </c>
      <c r="F76" s="494" t="s">
        <v>759</v>
      </c>
      <c r="G76" s="493" t="s">
        <v>508</v>
      </c>
      <c r="H76" s="493" t="s">
        <v>569</v>
      </c>
      <c r="I76" s="493" t="s">
        <v>570</v>
      </c>
      <c r="J76" s="493" t="s">
        <v>571</v>
      </c>
      <c r="K76" s="493" t="s">
        <v>572</v>
      </c>
      <c r="L76" s="495">
        <v>146.19238914660696</v>
      </c>
      <c r="M76" s="495">
        <v>4</v>
      </c>
      <c r="N76" s="496">
        <v>584.76955658642783</v>
      </c>
    </row>
    <row r="77" spans="1:14" ht="14.4" customHeight="1" x14ac:dyDescent="0.3">
      <c r="A77" s="491" t="s">
        <v>485</v>
      </c>
      <c r="B77" s="492" t="s">
        <v>486</v>
      </c>
      <c r="C77" s="493" t="s">
        <v>501</v>
      </c>
      <c r="D77" s="494" t="s">
        <v>757</v>
      </c>
      <c r="E77" s="493" t="s">
        <v>507</v>
      </c>
      <c r="F77" s="494" t="s">
        <v>759</v>
      </c>
      <c r="G77" s="493" t="s">
        <v>508</v>
      </c>
      <c r="H77" s="493" t="s">
        <v>579</v>
      </c>
      <c r="I77" s="493" t="s">
        <v>580</v>
      </c>
      <c r="J77" s="493" t="s">
        <v>581</v>
      </c>
      <c r="K77" s="493" t="s">
        <v>582</v>
      </c>
      <c r="L77" s="495">
        <v>555.41999999999996</v>
      </c>
      <c r="M77" s="495">
        <v>1</v>
      </c>
      <c r="N77" s="496">
        <v>555.41999999999996</v>
      </c>
    </row>
    <row r="78" spans="1:14" ht="14.4" customHeight="1" x14ac:dyDescent="0.3">
      <c r="A78" s="491" t="s">
        <v>485</v>
      </c>
      <c r="B78" s="492" t="s">
        <v>486</v>
      </c>
      <c r="C78" s="493" t="s">
        <v>501</v>
      </c>
      <c r="D78" s="494" t="s">
        <v>757</v>
      </c>
      <c r="E78" s="493" t="s">
        <v>507</v>
      </c>
      <c r="F78" s="494" t="s">
        <v>759</v>
      </c>
      <c r="G78" s="493" t="s">
        <v>508</v>
      </c>
      <c r="H78" s="493" t="s">
        <v>588</v>
      </c>
      <c r="I78" s="493" t="s">
        <v>588</v>
      </c>
      <c r="J78" s="493" t="s">
        <v>589</v>
      </c>
      <c r="K78" s="493" t="s">
        <v>590</v>
      </c>
      <c r="L78" s="495">
        <v>238.54</v>
      </c>
      <c r="M78" s="495">
        <v>1</v>
      </c>
      <c r="N78" s="496">
        <v>238.54</v>
      </c>
    </row>
    <row r="79" spans="1:14" ht="14.4" customHeight="1" x14ac:dyDescent="0.3">
      <c r="A79" s="491" t="s">
        <v>485</v>
      </c>
      <c r="B79" s="492" t="s">
        <v>486</v>
      </c>
      <c r="C79" s="493" t="s">
        <v>501</v>
      </c>
      <c r="D79" s="494" t="s">
        <v>757</v>
      </c>
      <c r="E79" s="493" t="s">
        <v>507</v>
      </c>
      <c r="F79" s="494" t="s">
        <v>759</v>
      </c>
      <c r="G79" s="493" t="s">
        <v>508</v>
      </c>
      <c r="H79" s="493" t="s">
        <v>598</v>
      </c>
      <c r="I79" s="493" t="s">
        <v>199</v>
      </c>
      <c r="J79" s="493" t="s">
        <v>599</v>
      </c>
      <c r="K79" s="493"/>
      <c r="L79" s="495">
        <v>62.100199053692904</v>
      </c>
      <c r="M79" s="495">
        <v>7</v>
      </c>
      <c r="N79" s="496">
        <v>434.70139337585033</v>
      </c>
    </row>
    <row r="80" spans="1:14" ht="14.4" customHeight="1" x14ac:dyDescent="0.3">
      <c r="A80" s="491" t="s">
        <v>485</v>
      </c>
      <c r="B80" s="492" t="s">
        <v>486</v>
      </c>
      <c r="C80" s="493" t="s">
        <v>501</v>
      </c>
      <c r="D80" s="494" t="s">
        <v>757</v>
      </c>
      <c r="E80" s="493" t="s">
        <v>507</v>
      </c>
      <c r="F80" s="494" t="s">
        <v>759</v>
      </c>
      <c r="G80" s="493" t="s">
        <v>508</v>
      </c>
      <c r="H80" s="493" t="s">
        <v>718</v>
      </c>
      <c r="I80" s="493" t="s">
        <v>719</v>
      </c>
      <c r="J80" s="493" t="s">
        <v>720</v>
      </c>
      <c r="K80" s="493" t="s">
        <v>721</v>
      </c>
      <c r="L80" s="495">
        <v>592.58654642015824</v>
      </c>
      <c r="M80" s="495">
        <v>4</v>
      </c>
      <c r="N80" s="496">
        <v>2370.346185680633</v>
      </c>
    </row>
    <row r="81" spans="1:14" ht="14.4" customHeight="1" x14ac:dyDescent="0.3">
      <c r="A81" s="491" t="s">
        <v>485</v>
      </c>
      <c r="B81" s="492" t="s">
        <v>486</v>
      </c>
      <c r="C81" s="493" t="s">
        <v>501</v>
      </c>
      <c r="D81" s="494" t="s">
        <v>757</v>
      </c>
      <c r="E81" s="493" t="s">
        <v>507</v>
      </c>
      <c r="F81" s="494" t="s">
        <v>759</v>
      </c>
      <c r="G81" s="493" t="s">
        <v>508</v>
      </c>
      <c r="H81" s="493" t="s">
        <v>722</v>
      </c>
      <c r="I81" s="493" t="s">
        <v>723</v>
      </c>
      <c r="J81" s="493" t="s">
        <v>581</v>
      </c>
      <c r="K81" s="493" t="s">
        <v>724</v>
      </c>
      <c r="L81" s="495">
        <v>210.44999999999996</v>
      </c>
      <c r="M81" s="495">
        <v>4</v>
      </c>
      <c r="N81" s="496">
        <v>841.79999999999984</v>
      </c>
    </row>
    <row r="82" spans="1:14" ht="14.4" customHeight="1" x14ac:dyDescent="0.3">
      <c r="A82" s="491" t="s">
        <v>485</v>
      </c>
      <c r="B82" s="492" t="s">
        <v>486</v>
      </c>
      <c r="C82" s="493" t="s">
        <v>501</v>
      </c>
      <c r="D82" s="494" t="s">
        <v>757</v>
      </c>
      <c r="E82" s="493" t="s">
        <v>507</v>
      </c>
      <c r="F82" s="494" t="s">
        <v>759</v>
      </c>
      <c r="G82" s="493" t="s">
        <v>508</v>
      </c>
      <c r="H82" s="493" t="s">
        <v>725</v>
      </c>
      <c r="I82" s="493" t="s">
        <v>726</v>
      </c>
      <c r="J82" s="493" t="s">
        <v>727</v>
      </c>
      <c r="K82" s="493"/>
      <c r="L82" s="495">
        <v>264.47705069029814</v>
      </c>
      <c r="M82" s="495">
        <v>5</v>
      </c>
      <c r="N82" s="496">
        <v>1322.3852534514906</v>
      </c>
    </row>
    <row r="83" spans="1:14" ht="14.4" customHeight="1" x14ac:dyDescent="0.3">
      <c r="A83" s="491" t="s">
        <v>485</v>
      </c>
      <c r="B83" s="492" t="s">
        <v>486</v>
      </c>
      <c r="C83" s="493" t="s">
        <v>501</v>
      </c>
      <c r="D83" s="494" t="s">
        <v>757</v>
      </c>
      <c r="E83" s="493" t="s">
        <v>507</v>
      </c>
      <c r="F83" s="494" t="s">
        <v>759</v>
      </c>
      <c r="G83" s="493" t="s">
        <v>508</v>
      </c>
      <c r="H83" s="493" t="s">
        <v>614</v>
      </c>
      <c r="I83" s="493" t="s">
        <v>199</v>
      </c>
      <c r="J83" s="493" t="s">
        <v>615</v>
      </c>
      <c r="K83" s="493"/>
      <c r="L83" s="495">
        <v>86.931388536468972</v>
      </c>
      <c r="M83" s="495">
        <v>1</v>
      </c>
      <c r="N83" s="496">
        <v>86.931388536468972</v>
      </c>
    </row>
    <row r="84" spans="1:14" ht="14.4" customHeight="1" x14ac:dyDescent="0.3">
      <c r="A84" s="491" t="s">
        <v>485</v>
      </c>
      <c r="B84" s="492" t="s">
        <v>486</v>
      </c>
      <c r="C84" s="493" t="s">
        <v>501</v>
      </c>
      <c r="D84" s="494" t="s">
        <v>757</v>
      </c>
      <c r="E84" s="493" t="s">
        <v>507</v>
      </c>
      <c r="F84" s="494" t="s">
        <v>759</v>
      </c>
      <c r="G84" s="493" t="s">
        <v>508</v>
      </c>
      <c r="H84" s="493" t="s">
        <v>616</v>
      </c>
      <c r="I84" s="493" t="s">
        <v>617</v>
      </c>
      <c r="J84" s="493" t="s">
        <v>618</v>
      </c>
      <c r="K84" s="493" t="s">
        <v>619</v>
      </c>
      <c r="L84" s="495">
        <v>291.78950030740583</v>
      </c>
      <c r="M84" s="495">
        <v>14</v>
      </c>
      <c r="N84" s="496">
        <v>4085.0530043036815</v>
      </c>
    </row>
    <row r="85" spans="1:14" ht="14.4" customHeight="1" x14ac:dyDescent="0.3">
      <c r="A85" s="491" t="s">
        <v>485</v>
      </c>
      <c r="B85" s="492" t="s">
        <v>486</v>
      </c>
      <c r="C85" s="493" t="s">
        <v>501</v>
      </c>
      <c r="D85" s="494" t="s">
        <v>757</v>
      </c>
      <c r="E85" s="493" t="s">
        <v>507</v>
      </c>
      <c r="F85" s="494" t="s">
        <v>759</v>
      </c>
      <c r="G85" s="493" t="s">
        <v>508</v>
      </c>
      <c r="H85" s="493" t="s">
        <v>728</v>
      </c>
      <c r="I85" s="493" t="s">
        <v>199</v>
      </c>
      <c r="J85" s="493" t="s">
        <v>729</v>
      </c>
      <c r="K85" s="493" t="s">
        <v>655</v>
      </c>
      <c r="L85" s="495">
        <v>23.560001187569032</v>
      </c>
      <c r="M85" s="495">
        <v>2</v>
      </c>
      <c r="N85" s="496">
        <v>47.120002375138064</v>
      </c>
    </row>
    <row r="86" spans="1:14" ht="14.4" customHeight="1" x14ac:dyDescent="0.3">
      <c r="A86" s="491" t="s">
        <v>485</v>
      </c>
      <c r="B86" s="492" t="s">
        <v>486</v>
      </c>
      <c r="C86" s="493" t="s">
        <v>501</v>
      </c>
      <c r="D86" s="494" t="s">
        <v>757</v>
      </c>
      <c r="E86" s="493" t="s">
        <v>507</v>
      </c>
      <c r="F86" s="494" t="s">
        <v>759</v>
      </c>
      <c r="G86" s="493" t="s">
        <v>508</v>
      </c>
      <c r="H86" s="493" t="s">
        <v>623</v>
      </c>
      <c r="I86" s="493" t="s">
        <v>199</v>
      </c>
      <c r="J86" s="493" t="s">
        <v>624</v>
      </c>
      <c r="K86" s="493"/>
      <c r="L86" s="495">
        <v>81.63362941660364</v>
      </c>
      <c r="M86" s="495">
        <v>10</v>
      </c>
      <c r="N86" s="496">
        <v>816.3362941660364</v>
      </c>
    </row>
    <row r="87" spans="1:14" ht="14.4" customHeight="1" x14ac:dyDescent="0.3">
      <c r="A87" s="491" t="s">
        <v>485</v>
      </c>
      <c r="B87" s="492" t="s">
        <v>486</v>
      </c>
      <c r="C87" s="493" t="s">
        <v>501</v>
      </c>
      <c r="D87" s="494" t="s">
        <v>757</v>
      </c>
      <c r="E87" s="493" t="s">
        <v>507</v>
      </c>
      <c r="F87" s="494" t="s">
        <v>759</v>
      </c>
      <c r="G87" s="493" t="s">
        <v>508</v>
      </c>
      <c r="H87" s="493" t="s">
        <v>730</v>
      </c>
      <c r="I87" s="493" t="s">
        <v>199</v>
      </c>
      <c r="J87" s="493" t="s">
        <v>731</v>
      </c>
      <c r="K87" s="493"/>
      <c r="L87" s="495">
        <v>51.979697527238464</v>
      </c>
      <c r="M87" s="495">
        <v>1</v>
      </c>
      <c r="N87" s="496">
        <v>51.979697527238464</v>
      </c>
    </row>
    <row r="88" spans="1:14" ht="14.4" customHeight="1" x14ac:dyDescent="0.3">
      <c r="A88" s="491" t="s">
        <v>485</v>
      </c>
      <c r="B88" s="492" t="s">
        <v>486</v>
      </c>
      <c r="C88" s="493" t="s">
        <v>501</v>
      </c>
      <c r="D88" s="494" t="s">
        <v>757</v>
      </c>
      <c r="E88" s="493" t="s">
        <v>507</v>
      </c>
      <c r="F88" s="494" t="s">
        <v>759</v>
      </c>
      <c r="G88" s="493" t="s">
        <v>508</v>
      </c>
      <c r="H88" s="493" t="s">
        <v>627</v>
      </c>
      <c r="I88" s="493" t="s">
        <v>199</v>
      </c>
      <c r="J88" s="493" t="s">
        <v>628</v>
      </c>
      <c r="K88" s="493"/>
      <c r="L88" s="495">
        <v>143.54910148838383</v>
      </c>
      <c r="M88" s="495">
        <v>2</v>
      </c>
      <c r="N88" s="496">
        <v>287.09820297676765</v>
      </c>
    </row>
    <row r="89" spans="1:14" ht="14.4" customHeight="1" x14ac:dyDescent="0.3">
      <c r="A89" s="491" t="s">
        <v>485</v>
      </c>
      <c r="B89" s="492" t="s">
        <v>486</v>
      </c>
      <c r="C89" s="493" t="s">
        <v>501</v>
      </c>
      <c r="D89" s="494" t="s">
        <v>757</v>
      </c>
      <c r="E89" s="493" t="s">
        <v>507</v>
      </c>
      <c r="F89" s="494" t="s">
        <v>759</v>
      </c>
      <c r="G89" s="493" t="s">
        <v>508</v>
      </c>
      <c r="H89" s="493" t="s">
        <v>732</v>
      </c>
      <c r="I89" s="493" t="s">
        <v>199</v>
      </c>
      <c r="J89" s="493" t="s">
        <v>733</v>
      </c>
      <c r="K89" s="493"/>
      <c r="L89" s="495">
        <v>96.521743702959398</v>
      </c>
      <c r="M89" s="495">
        <v>5</v>
      </c>
      <c r="N89" s="496">
        <v>482.60871851479698</v>
      </c>
    </row>
    <row r="90" spans="1:14" ht="14.4" customHeight="1" x14ac:dyDescent="0.3">
      <c r="A90" s="491" t="s">
        <v>485</v>
      </c>
      <c r="B90" s="492" t="s">
        <v>486</v>
      </c>
      <c r="C90" s="493" t="s">
        <v>501</v>
      </c>
      <c r="D90" s="494" t="s">
        <v>757</v>
      </c>
      <c r="E90" s="493" t="s">
        <v>507</v>
      </c>
      <c r="F90" s="494" t="s">
        <v>759</v>
      </c>
      <c r="G90" s="493" t="s">
        <v>508</v>
      </c>
      <c r="H90" s="493" t="s">
        <v>734</v>
      </c>
      <c r="I90" s="493" t="s">
        <v>735</v>
      </c>
      <c r="J90" s="493" t="s">
        <v>736</v>
      </c>
      <c r="K90" s="493"/>
      <c r="L90" s="495">
        <v>101.46459093236018</v>
      </c>
      <c r="M90" s="495">
        <v>9</v>
      </c>
      <c r="N90" s="496">
        <v>913.18131839124158</v>
      </c>
    </row>
    <row r="91" spans="1:14" ht="14.4" customHeight="1" x14ac:dyDescent="0.3">
      <c r="A91" s="491" t="s">
        <v>485</v>
      </c>
      <c r="B91" s="492" t="s">
        <v>486</v>
      </c>
      <c r="C91" s="493" t="s">
        <v>501</v>
      </c>
      <c r="D91" s="494" t="s">
        <v>757</v>
      </c>
      <c r="E91" s="493" t="s">
        <v>507</v>
      </c>
      <c r="F91" s="494" t="s">
        <v>759</v>
      </c>
      <c r="G91" s="493" t="s">
        <v>508</v>
      </c>
      <c r="H91" s="493" t="s">
        <v>629</v>
      </c>
      <c r="I91" s="493" t="s">
        <v>199</v>
      </c>
      <c r="J91" s="493" t="s">
        <v>630</v>
      </c>
      <c r="K91" s="493"/>
      <c r="L91" s="495">
        <v>86.603187348595796</v>
      </c>
      <c r="M91" s="495">
        <v>4</v>
      </c>
      <c r="N91" s="496">
        <v>346.41274939438318</v>
      </c>
    </row>
    <row r="92" spans="1:14" ht="14.4" customHeight="1" x14ac:dyDescent="0.3">
      <c r="A92" s="491" t="s">
        <v>485</v>
      </c>
      <c r="B92" s="492" t="s">
        <v>486</v>
      </c>
      <c r="C92" s="493" t="s">
        <v>501</v>
      </c>
      <c r="D92" s="494" t="s">
        <v>757</v>
      </c>
      <c r="E92" s="493" t="s">
        <v>507</v>
      </c>
      <c r="F92" s="494" t="s">
        <v>759</v>
      </c>
      <c r="G92" s="493" t="s">
        <v>508</v>
      </c>
      <c r="H92" s="493" t="s">
        <v>637</v>
      </c>
      <c r="I92" s="493" t="s">
        <v>199</v>
      </c>
      <c r="J92" s="493" t="s">
        <v>638</v>
      </c>
      <c r="K92" s="493" t="s">
        <v>639</v>
      </c>
      <c r="L92" s="495">
        <v>202.40005138667865</v>
      </c>
      <c r="M92" s="495">
        <v>1</v>
      </c>
      <c r="N92" s="496">
        <v>202.40005138667865</v>
      </c>
    </row>
    <row r="93" spans="1:14" ht="14.4" customHeight="1" x14ac:dyDescent="0.3">
      <c r="A93" s="491" t="s">
        <v>485</v>
      </c>
      <c r="B93" s="492" t="s">
        <v>486</v>
      </c>
      <c r="C93" s="493" t="s">
        <v>501</v>
      </c>
      <c r="D93" s="494" t="s">
        <v>757</v>
      </c>
      <c r="E93" s="493" t="s">
        <v>507</v>
      </c>
      <c r="F93" s="494" t="s">
        <v>759</v>
      </c>
      <c r="G93" s="493" t="s">
        <v>508</v>
      </c>
      <c r="H93" s="493" t="s">
        <v>640</v>
      </c>
      <c r="I93" s="493" t="s">
        <v>199</v>
      </c>
      <c r="J93" s="493" t="s">
        <v>641</v>
      </c>
      <c r="K93" s="493"/>
      <c r="L93" s="495">
        <v>46.248003629100303</v>
      </c>
      <c r="M93" s="495">
        <v>3</v>
      </c>
      <c r="N93" s="496">
        <v>138.7440108873009</v>
      </c>
    </row>
    <row r="94" spans="1:14" ht="14.4" customHeight="1" x14ac:dyDescent="0.3">
      <c r="A94" s="491" t="s">
        <v>485</v>
      </c>
      <c r="B94" s="492" t="s">
        <v>486</v>
      </c>
      <c r="C94" s="493" t="s">
        <v>501</v>
      </c>
      <c r="D94" s="494" t="s">
        <v>757</v>
      </c>
      <c r="E94" s="493" t="s">
        <v>507</v>
      </c>
      <c r="F94" s="494" t="s">
        <v>759</v>
      </c>
      <c r="G94" s="493" t="s">
        <v>508</v>
      </c>
      <c r="H94" s="493" t="s">
        <v>642</v>
      </c>
      <c r="I94" s="493" t="s">
        <v>643</v>
      </c>
      <c r="J94" s="493" t="s">
        <v>644</v>
      </c>
      <c r="K94" s="493" t="s">
        <v>645</v>
      </c>
      <c r="L94" s="495">
        <v>81.899999999999977</v>
      </c>
      <c r="M94" s="495">
        <v>1</v>
      </c>
      <c r="N94" s="496">
        <v>81.899999999999977</v>
      </c>
    </row>
    <row r="95" spans="1:14" ht="14.4" customHeight="1" x14ac:dyDescent="0.3">
      <c r="A95" s="491" t="s">
        <v>485</v>
      </c>
      <c r="B95" s="492" t="s">
        <v>486</v>
      </c>
      <c r="C95" s="493" t="s">
        <v>501</v>
      </c>
      <c r="D95" s="494" t="s">
        <v>757</v>
      </c>
      <c r="E95" s="493" t="s">
        <v>507</v>
      </c>
      <c r="F95" s="494" t="s">
        <v>759</v>
      </c>
      <c r="G95" s="493" t="s">
        <v>508</v>
      </c>
      <c r="H95" s="493" t="s">
        <v>737</v>
      </c>
      <c r="I95" s="493" t="s">
        <v>199</v>
      </c>
      <c r="J95" s="493" t="s">
        <v>738</v>
      </c>
      <c r="K95" s="493" t="s">
        <v>739</v>
      </c>
      <c r="L95" s="495">
        <v>75.019826203797024</v>
      </c>
      <c r="M95" s="495">
        <v>1</v>
      </c>
      <c r="N95" s="496">
        <v>75.019826203797024</v>
      </c>
    </row>
    <row r="96" spans="1:14" ht="14.4" customHeight="1" x14ac:dyDescent="0.3">
      <c r="A96" s="491" t="s">
        <v>485</v>
      </c>
      <c r="B96" s="492" t="s">
        <v>486</v>
      </c>
      <c r="C96" s="493" t="s">
        <v>501</v>
      </c>
      <c r="D96" s="494" t="s">
        <v>757</v>
      </c>
      <c r="E96" s="493" t="s">
        <v>507</v>
      </c>
      <c r="F96" s="494" t="s">
        <v>759</v>
      </c>
      <c r="G96" s="493" t="s">
        <v>508</v>
      </c>
      <c r="H96" s="493" t="s">
        <v>740</v>
      </c>
      <c r="I96" s="493" t="s">
        <v>199</v>
      </c>
      <c r="J96" s="493" t="s">
        <v>741</v>
      </c>
      <c r="K96" s="493"/>
      <c r="L96" s="495">
        <v>52.15</v>
      </c>
      <c r="M96" s="495">
        <v>1</v>
      </c>
      <c r="N96" s="496">
        <v>52.15</v>
      </c>
    </row>
    <row r="97" spans="1:14" ht="14.4" customHeight="1" x14ac:dyDescent="0.3">
      <c r="A97" s="491" t="s">
        <v>485</v>
      </c>
      <c r="B97" s="492" t="s">
        <v>486</v>
      </c>
      <c r="C97" s="493" t="s">
        <v>501</v>
      </c>
      <c r="D97" s="494" t="s">
        <v>757</v>
      </c>
      <c r="E97" s="493" t="s">
        <v>507</v>
      </c>
      <c r="F97" s="494" t="s">
        <v>759</v>
      </c>
      <c r="G97" s="493" t="s">
        <v>508</v>
      </c>
      <c r="H97" s="493" t="s">
        <v>670</v>
      </c>
      <c r="I97" s="493" t="s">
        <v>199</v>
      </c>
      <c r="J97" s="493" t="s">
        <v>671</v>
      </c>
      <c r="K97" s="493" t="s">
        <v>672</v>
      </c>
      <c r="L97" s="495">
        <v>49.903226190476211</v>
      </c>
      <c r="M97" s="495">
        <v>1</v>
      </c>
      <c r="N97" s="496">
        <v>49.903226190476211</v>
      </c>
    </row>
    <row r="98" spans="1:14" ht="14.4" customHeight="1" x14ac:dyDescent="0.3">
      <c r="A98" s="491" t="s">
        <v>485</v>
      </c>
      <c r="B98" s="492" t="s">
        <v>486</v>
      </c>
      <c r="C98" s="493" t="s">
        <v>501</v>
      </c>
      <c r="D98" s="494" t="s">
        <v>757</v>
      </c>
      <c r="E98" s="493" t="s">
        <v>507</v>
      </c>
      <c r="F98" s="494" t="s">
        <v>759</v>
      </c>
      <c r="G98" s="493" t="s">
        <v>508</v>
      </c>
      <c r="H98" s="493" t="s">
        <v>677</v>
      </c>
      <c r="I98" s="493" t="s">
        <v>677</v>
      </c>
      <c r="J98" s="493" t="s">
        <v>678</v>
      </c>
      <c r="K98" s="493" t="s">
        <v>679</v>
      </c>
      <c r="L98" s="495">
        <v>59.496608562704324</v>
      </c>
      <c r="M98" s="495">
        <v>3</v>
      </c>
      <c r="N98" s="496">
        <v>178.48982568811297</v>
      </c>
    </row>
    <row r="99" spans="1:14" ht="14.4" customHeight="1" x14ac:dyDescent="0.3">
      <c r="A99" s="491" t="s">
        <v>485</v>
      </c>
      <c r="B99" s="492" t="s">
        <v>486</v>
      </c>
      <c r="C99" s="493" t="s">
        <v>501</v>
      </c>
      <c r="D99" s="494" t="s">
        <v>757</v>
      </c>
      <c r="E99" s="493" t="s">
        <v>507</v>
      </c>
      <c r="F99" s="494" t="s">
        <v>759</v>
      </c>
      <c r="G99" s="493" t="s">
        <v>508</v>
      </c>
      <c r="H99" s="493" t="s">
        <v>742</v>
      </c>
      <c r="I99" s="493" t="s">
        <v>199</v>
      </c>
      <c r="J99" s="493" t="s">
        <v>743</v>
      </c>
      <c r="K99" s="493" t="s">
        <v>744</v>
      </c>
      <c r="L99" s="495">
        <v>771.97229217899758</v>
      </c>
      <c r="M99" s="495">
        <v>1</v>
      </c>
      <c r="N99" s="496">
        <v>771.97229217899758</v>
      </c>
    </row>
    <row r="100" spans="1:14" ht="14.4" customHeight="1" x14ac:dyDescent="0.3">
      <c r="A100" s="491" t="s">
        <v>485</v>
      </c>
      <c r="B100" s="492" t="s">
        <v>486</v>
      </c>
      <c r="C100" s="493" t="s">
        <v>501</v>
      </c>
      <c r="D100" s="494" t="s">
        <v>757</v>
      </c>
      <c r="E100" s="493" t="s">
        <v>507</v>
      </c>
      <c r="F100" s="494" t="s">
        <v>759</v>
      </c>
      <c r="G100" s="493" t="s">
        <v>508</v>
      </c>
      <c r="H100" s="493" t="s">
        <v>745</v>
      </c>
      <c r="I100" s="493" t="s">
        <v>199</v>
      </c>
      <c r="J100" s="493" t="s">
        <v>746</v>
      </c>
      <c r="K100" s="493" t="s">
        <v>747</v>
      </c>
      <c r="L100" s="495">
        <v>33.949771860745237</v>
      </c>
      <c r="M100" s="495">
        <v>5</v>
      </c>
      <c r="N100" s="496">
        <v>169.74885930372619</v>
      </c>
    </row>
    <row r="101" spans="1:14" ht="14.4" customHeight="1" x14ac:dyDescent="0.3">
      <c r="A101" s="491" t="s">
        <v>485</v>
      </c>
      <c r="B101" s="492" t="s">
        <v>486</v>
      </c>
      <c r="C101" s="493" t="s">
        <v>501</v>
      </c>
      <c r="D101" s="494" t="s">
        <v>757</v>
      </c>
      <c r="E101" s="493" t="s">
        <v>691</v>
      </c>
      <c r="F101" s="494" t="s">
        <v>760</v>
      </c>
      <c r="G101" s="493" t="s">
        <v>508</v>
      </c>
      <c r="H101" s="493" t="s">
        <v>692</v>
      </c>
      <c r="I101" s="493" t="s">
        <v>693</v>
      </c>
      <c r="J101" s="493" t="s">
        <v>694</v>
      </c>
      <c r="K101" s="493" t="s">
        <v>695</v>
      </c>
      <c r="L101" s="495">
        <v>40.227374839311828</v>
      </c>
      <c r="M101" s="495">
        <v>19</v>
      </c>
      <c r="N101" s="496">
        <v>764.3201219469247</v>
      </c>
    </row>
    <row r="102" spans="1:14" ht="14.4" customHeight="1" x14ac:dyDescent="0.3">
      <c r="A102" s="491" t="s">
        <v>485</v>
      </c>
      <c r="B102" s="492" t="s">
        <v>486</v>
      </c>
      <c r="C102" s="493" t="s">
        <v>501</v>
      </c>
      <c r="D102" s="494" t="s">
        <v>757</v>
      </c>
      <c r="E102" s="493" t="s">
        <v>691</v>
      </c>
      <c r="F102" s="494" t="s">
        <v>760</v>
      </c>
      <c r="G102" s="493" t="s">
        <v>508</v>
      </c>
      <c r="H102" s="493" t="s">
        <v>696</v>
      </c>
      <c r="I102" s="493" t="s">
        <v>697</v>
      </c>
      <c r="J102" s="493" t="s">
        <v>698</v>
      </c>
      <c r="K102" s="493" t="s">
        <v>699</v>
      </c>
      <c r="L102" s="495">
        <v>68.08149046220278</v>
      </c>
      <c r="M102" s="495">
        <v>29</v>
      </c>
      <c r="N102" s="496">
        <v>1974.3632234038807</v>
      </c>
    </row>
    <row r="103" spans="1:14" ht="14.4" customHeight="1" x14ac:dyDescent="0.3">
      <c r="A103" s="491" t="s">
        <v>485</v>
      </c>
      <c r="B103" s="492" t="s">
        <v>486</v>
      </c>
      <c r="C103" s="493" t="s">
        <v>504</v>
      </c>
      <c r="D103" s="494" t="s">
        <v>758</v>
      </c>
      <c r="E103" s="493" t="s">
        <v>507</v>
      </c>
      <c r="F103" s="494" t="s">
        <v>759</v>
      </c>
      <c r="G103" s="493" t="s">
        <v>508</v>
      </c>
      <c r="H103" s="493" t="s">
        <v>509</v>
      </c>
      <c r="I103" s="493" t="s">
        <v>510</v>
      </c>
      <c r="J103" s="493" t="s">
        <v>511</v>
      </c>
      <c r="K103" s="493" t="s">
        <v>512</v>
      </c>
      <c r="L103" s="495">
        <v>84.569752492339049</v>
      </c>
      <c r="M103" s="495">
        <v>6</v>
      </c>
      <c r="N103" s="496">
        <v>507.41851495403432</v>
      </c>
    </row>
    <row r="104" spans="1:14" ht="14.4" customHeight="1" x14ac:dyDescent="0.3">
      <c r="A104" s="491" t="s">
        <v>485</v>
      </c>
      <c r="B104" s="492" t="s">
        <v>486</v>
      </c>
      <c r="C104" s="493" t="s">
        <v>504</v>
      </c>
      <c r="D104" s="494" t="s">
        <v>758</v>
      </c>
      <c r="E104" s="493" t="s">
        <v>507</v>
      </c>
      <c r="F104" s="494" t="s">
        <v>759</v>
      </c>
      <c r="G104" s="493" t="s">
        <v>508</v>
      </c>
      <c r="H104" s="493" t="s">
        <v>748</v>
      </c>
      <c r="I104" s="493" t="s">
        <v>749</v>
      </c>
      <c r="J104" s="493" t="s">
        <v>750</v>
      </c>
      <c r="K104" s="493" t="s">
        <v>751</v>
      </c>
      <c r="L104" s="495">
        <v>111.19000000000001</v>
      </c>
      <c r="M104" s="495">
        <v>5</v>
      </c>
      <c r="N104" s="496">
        <v>555.95000000000005</v>
      </c>
    </row>
    <row r="105" spans="1:14" ht="14.4" customHeight="1" x14ac:dyDescent="0.3">
      <c r="A105" s="491" t="s">
        <v>485</v>
      </c>
      <c r="B105" s="492" t="s">
        <v>486</v>
      </c>
      <c r="C105" s="493" t="s">
        <v>504</v>
      </c>
      <c r="D105" s="494" t="s">
        <v>758</v>
      </c>
      <c r="E105" s="493" t="s">
        <v>507</v>
      </c>
      <c r="F105" s="494" t="s">
        <v>759</v>
      </c>
      <c r="G105" s="493" t="s">
        <v>508</v>
      </c>
      <c r="H105" s="493" t="s">
        <v>616</v>
      </c>
      <c r="I105" s="493" t="s">
        <v>617</v>
      </c>
      <c r="J105" s="493" t="s">
        <v>618</v>
      </c>
      <c r="K105" s="493" t="s">
        <v>619</v>
      </c>
      <c r="L105" s="495">
        <v>291.4991468785247</v>
      </c>
      <c r="M105" s="495">
        <v>4</v>
      </c>
      <c r="N105" s="496">
        <v>1165.9965875140988</v>
      </c>
    </row>
    <row r="106" spans="1:14" ht="14.4" customHeight="1" x14ac:dyDescent="0.3">
      <c r="A106" s="491" t="s">
        <v>485</v>
      </c>
      <c r="B106" s="492" t="s">
        <v>486</v>
      </c>
      <c r="C106" s="493" t="s">
        <v>504</v>
      </c>
      <c r="D106" s="494" t="s">
        <v>758</v>
      </c>
      <c r="E106" s="493" t="s">
        <v>507</v>
      </c>
      <c r="F106" s="494" t="s">
        <v>759</v>
      </c>
      <c r="G106" s="493" t="s">
        <v>508</v>
      </c>
      <c r="H106" s="493" t="s">
        <v>752</v>
      </c>
      <c r="I106" s="493" t="s">
        <v>753</v>
      </c>
      <c r="J106" s="493" t="s">
        <v>754</v>
      </c>
      <c r="K106" s="493" t="s">
        <v>755</v>
      </c>
      <c r="L106" s="495">
        <v>524.75</v>
      </c>
      <c r="M106" s="495">
        <v>2</v>
      </c>
      <c r="N106" s="496">
        <v>1049.5</v>
      </c>
    </row>
    <row r="107" spans="1:14" ht="14.4" customHeight="1" thickBot="1" x14ac:dyDescent="0.35">
      <c r="A107" s="497" t="s">
        <v>485</v>
      </c>
      <c r="B107" s="498" t="s">
        <v>486</v>
      </c>
      <c r="C107" s="499" t="s">
        <v>504</v>
      </c>
      <c r="D107" s="500" t="s">
        <v>758</v>
      </c>
      <c r="E107" s="499" t="s">
        <v>691</v>
      </c>
      <c r="F107" s="500" t="s">
        <v>760</v>
      </c>
      <c r="G107" s="499" t="s">
        <v>508</v>
      </c>
      <c r="H107" s="499" t="s">
        <v>696</v>
      </c>
      <c r="I107" s="499" t="s">
        <v>697</v>
      </c>
      <c r="J107" s="499" t="s">
        <v>698</v>
      </c>
      <c r="K107" s="499" t="s">
        <v>699</v>
      </c>
      <c r="L107" s="501">
        <v>70.288333333333341</v>
      </c>
      <c r="M107" s="501">
        <v>12</v>
      </c>
      <c r="N107" s="502">
        <v>843.46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80" t="s">
        <v>175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03" t="s">
        <v>153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thickBot="1" x14ac:dyDescent="0.35">
      <c r="A5" s="517" t="s">
        <v>761</v>
      </c>
      <c r="B5" s="483"/>
      <c r="C5" s="507">
        <v>0</v>
      </c>
      <c r="D5" s="483">
        <v>187.06986706212632</v>
      </c>
      <c r="E5" s="507">
        <v>1</v>
      </c>
      <c r="F5" s="484">
        <v>187.06986706212632</v>
      </c>
    </row>
    <row r="6" spans="1:6" ht="14.4" customHeight="1" thickBot="1" x14ac:dyDescent="0.35">
      <c r="A6" s="513" t="s">
        <v>3</v>
      </c>
      <c r="B6" s="514"/>
      <c r="C6" s="515">
        <v>0</v>
      </c>
      <c r="D6" s="514">
        <v>187.06986706212632</v>
      </c>
      <c r="E6" s="515">
        <v>1</v>
      </c>
      <c r="F6" s="516">
        <v>187.06986706212632</v>
      </c>
    </row>
    <row r="7" spans="1:6" ht="14.4" customHeight="1" thickBot="1" x14ac:dyDescent="0.35"/>
    <row r="8" spans="1:6" ht="14.4" customHeight="1" thickBot="1" x14ac:dyDescent="0.35">
      <c r="A8" s="517" t="s">
        <v>762</v>
      </c>
      <c r="B8" s="483"/>
      <c r="C8" s="507">
        <v>0</v>
      </c>
      <c r="D8" s="483">
        <v>187.06986706212632</v>
      </c>
      <c r="E8" s="507">
        <v>1</v>
      </c>
      <c r="F8" s="484">
        <v>187.06986706212632</v>
      </c>
    </row>
    <row r="9" spans="1:6" ht="14.4" customHeight="1" thickBot="1" x14ac:dyDescent="0.35">
      <c r="A9" s="513" t="s">
        <v>3</v>
      </c>
      <c r="B9" s="514"/>
      <c r="C9" s="515">
        <v>0</v>
      </c>
      <c r="D9" s="514">
        <v>187.06986706212632</v>
      </c>
      <c r="E9" s="515">
        <v>1</v>
      </c>
      <c r="F9" s="516">
        <v>187.06986706212632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2014-10-22T12:18:46Z</dcterms:modified>
</cp:coreProperties>
</file>